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Users\edoar\Desktop\università\sistemi visione\"/>
    </mc:Choice>
  </mc:AlternateContent>
  <xr:revisionPtr revIDLastSave="0" documentId="13_ncr:1_{A70E1614-AA8B-43E2-8C16-772F7CB571A7}" xr6:coauthVersionLast="46" xr6:coauthVersionMax="46" xr10:uidLastSave="{00000000-0000-0000-0000-000000000000}"/>
  <workbookProtection workbookAlgorithmName="SHA-512" workbookHashValue="vRc3f9Ephzc/g8PIZN1mY6K0ZwoRLHff6xD/xhKQzdu+e8xAPop76AR4gX9lSDHjz6w/Nul6mX9mqeMs20F2qQ==" workbookSaltValue="Al3kkWHSBZUO3qQnVcdYwg==" workbookSpinCount="100000" lockStructure="1"/>
  <bookViews>
    <workbookView xWindow="28680" yWindow="-120" windowWidth="29040" windowHeight="15990" tabRatio="921" xr2:uid="{2C50A500-4467-4DFE-8CCA-B29B6BC62F2E}"/>
  </bookViews>
  <sheets>
    <sheet name="frame rate" sheetId="1" r:id="rId1"/>
    <sheet name="frequenza di nyquist" sheetId="13" r:id="rId2"/>
    <sheet name="BLUR" sheetId="3" r:id="rId3"/>
    <sheet name="lenti sottili" sheetId="4" r:id="rId4"/>
    <sheet name="si so  M grafico" sheetId="14" r:id="rId5"/>
    <sheet name="f# N.A." sheetId="9" r:id="rId6"/>
    <sheet name="lenti spesse" sheetId="5" r:id="rId7"/>
    <sheet name="calcolo focale" sheetId="8" r:id="rId8"/>
    <sheet name="confronto telecamera" sheetId="6" r:id="rId9"/>
    <sheet name="risoluzione spaziale" sheetId="7" r:id="rId10"/>
    <sheet name="dimensionamento sistema" sheetId="10" r:id="rId11"/>
  </sheets>
  <definedNames>
    <definedName name="n">'lenti spesse'!$B$3</definedName>
    <definedName name="ne">'lenti spesse'!$B$2</definedName>
    <definedName name="nl">'lenti spesse'!$B$2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0" l="1"/>
  <c r="F6" i="1"/>
  <c r="C7" i="5"/>
  <c r="B7" i="5"/>
  <c r="B36" i="10"/>
  <c r="M38" i="4"/>
  <c r="L35" i="4"/>
  <c r="K3" i="4"/>
  <c r="B7" i="4"/>
  <c r="B9" i="4" s="1"/>
  <c r="E7" i="4"/>
  <c r="H7" i="4"/>
  <c r="H48" i="4" s="1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30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9" i="14"/>
  <c r="K9" i="14" s="1"/>
  <c r="I10" i="14"/>
  <c r="I11" i="14" s="1"/>
  <c r="J7" i="14"/>
  <c r="J3" i="14"/>
  <c r="B7" i="14"/>
  <c r="F7" i="14"/>
  <c r="F12" i="14" s="1"/>
  <c r="E10" i="14"/>
  <c r="F3" i="14"/>
  <c r="A10" i="14"/>
  <c r="A11" i="14" s="1"/>
  <c r="B9" i="14"/>
  <c r="C9" i="14" s="1"/>
  <c r="B3" i="14"/>
  <c r="C6" i="7"/>
  <c r="C8" i="8"/>
  <c r="C5" i="8"/>
  <c r="C6" i="8" s="1"/>
  <c r="D18" i="13"/>
  <c r="D16" i="13"/>
  <c r="D14" i="13"/>
  <c r="D11" i="13"/>
  <c r="D10" i="13"/>
  <c r="D4" i="13"/>
  <c r="D3" i="13"/>
  <c r="D12" i="13" s="1"/>
  <c r="T6" i="9"/>
  <c r="P6" i="9"/>
  <c r="L6" i="9"/>
  <c r="I6" i="9"/>
  <c r="F6" i="9"/>
  <c r="B8" i="9"/>
  <c r="B6" i="9"/>
  <c r="B7" i="9" s="1"/>
  <c r="I4" i="6"/>
  <c r="C20" i="6"/>
  <c r="C14" i="6"/>
  <c r="J4" i="6"/>
  <c r="B4" i="1"/>
  <c r="B10" i="1" s="1"/>
  <c r="B6" i="10"/>
  <c r="B23" i="10"/>
  <c r="B21" i="10"/>
  <c r="B22" i="10" s="1"/>
  <c r="B18" i="10"/>
  <c r="E4" i="10"/>
  <c r="E5" i="10" s="1"/>
  <c r="B12" i="3"/>
  <c r="B10" i="3"/>
  <c r="B8" i="1"/>
  <c r="I12" i="14" l="1"/>
  <c r="K10" i="14"/>
  <c r="F24" i="14"/>
  <c r="F39" i="14"/>
  <c r="F23" i="14"/>
  <c r="F21" i="14"/>
  <c r="F40" i="14"/>
  <c r="F54" i="14"/>
  <c r="F37" i="14"/>
  <c r="F51" i="14"/>
  <c r="F19" i="14"/>
  <c r="F50" i="14"/>
  <c r="F34" i="14"/>
  <c r="F18" i="14"/>
  <c r="F41" i="14"/>
  <c r="F38" i="14"/>
  <c r="F20" i="14"/>
  <c r="F49" i="14"/>
  <c r="F17" i="14"/>
  <c r="F48" i="14"/>
  <c r="F32" i="14"/>
  <c r="F16" i="14"/>
  <c r="F9" i="14"/>
  <c r="G9" i="14" s="1"/>
  <c r="F53" i="14"/>
  <c r="F36" i="14"/>
  <c r="F35" i="14"/>
  <c r="F33" i="14"/>
  <c r="F47" i="14"/>
  <c r="F31" i="14"/>
  <c r="F15" i="14"/>
  <c r="F25" i="14"/>
  <c r="F22" i="14"/>
  <c r="F52" i="14"/>
  <c r="F46" i="14"/>
  <c r="F30" i="14"/>
  <c r="F14" i="14"/>
  <c r="F45" i="14"/>
  <c r="F29" i="14"/>
  <c r="F13" i="14"/>
  <c r="F55" i="14"/>
  <c r="F44" i="14"/>
  <c r="F28" i="14"/>
  <c r="F11" i="14"/>
  <c r="F43" i="14"/>
  <c r="F27" i="14"/>
  <c r="F10" i="14"/>
  <c r="F42" i="14"/>
  <c r="F26" i="14"/>
  <c r="E11" i="14"/>
  <c r="A12" i="14"/>
  <c r="B11" i="14"/>
  <c r="C11" i="14" s="1"/>
  <c r="B10" i="14"/>
  <c r="C10" i="14" s="1"/>
  <c r="C9" i="8"/>
  <c r="C7" i="8"/>
  <c r="D13" i="13"/>
  <c r="B11" i="1"/>
  <c r="B9" i="1"/>
  <c r="B7" i="10"/>
  <c r="E17" i="10"/>
  <c r="E16" i="10"/>
  <c r="B10" i="10"/>
  <c r="B11" i="10"/>
  <c r="C3" i="7"/>
  <c r="C2" i="7"/>
  <c r="C8" i="6"/>
  <c r="E9" i="4"/>
  <c r="D23" i="6"/>
  <c r="D21" i="6"/>
  <c r="D22" i="6"/>
  <c r="D20" i="6"/>
  <c r="C21" i="6"/>
  <c r="C22" i="6"/>
  <c r="C23" i="6"/>
  <c r="B23" i="6"/>
  <c r="B22" i="6"/>
  <c r="C15" i="6"/>
  <c r="D15" i="6" s="1"/>
  <c r="C16" i="6"/>
  <c r="D16" i="6" s="1"/>
  <c r="C17" i="6"/>
  <c r="D17" i="6" s="1"/>
  <c r="E14" i="6"/>
  <c r="B15" i="6"/>
  <c r="B17" i="6"/>
  <c r="B16" i="6"/>
  <c r="B14" i="6"/>
  <c r="E9" i="6"/>
  <c r="E10" i="6"/>
  <c r="E11" i="6"/>
  <c r="D9" i="6"/>
  <c r="D10" i="6"/>
  <c r="D11" i="6"/>
  <c r="C9" i="6"/>
  <c r="C10" i="6"/>
  <c r="C11" i="6"/>
  <c r="B11" i="6"/>
  <c r="B10" i="6"/>
  <c r="B9" i="6"/>
  <c r="B21" i="6" s="1"/>
  <c r="B8" i="6"/>
  <c r="B20" i="6" s="1"/>
  <c r="E8" i="6"/>
  <c r="D8" i="6"/>
  <c r="M4" i="6"/>
  <c r="N4" i="6"/>
  <c r="O4" i="6"/>
  <c r="P4" i="6" s="1"/>
  <c r="H5" i="6"/>
  <c r="H6" i="6" s="1"/>
  <c r="H7" i="6" s="1"/>
  <c r="H8" i="6" s="1"/>
  <c r="H9" i="6" s="1"/>
  <c r="H10" i="6" s="1"/>
  <c r="H11" i="6" s="1"/>
  <c r="I11" i="6" s="1"/>
  <c r="J11" i="6" s="1"/>
  <c r="H4" i="6"/>
  <c r="K4" i="6" s="1"/>
  <c r="L4" i="6" s="1"/>
  <c r="O3" i="6"/>
  <c r="P3" i="6" s="1"/>
  <c r="M3" i="6"/>
  <c r="N3" i="6" s="1"/>
  <c r="K3" i="6"/>
  <c r="L3" i="6" s="1"/>
  <c r="O1" i="6"/>
  <c r="M1" i="6"/>
  <c r="K1" i="6"/>
  <c r="I1" i="6"/>
  <c r="H13" i="6"/>
  <c r="I3" i="6"/>
  <c r="J3" i="6" s="1"/>
  <c r="F10" i="1"/>
  <c r="B3" i="1"/>
  <c r="H14" i="5"/>
  <c r="H7" i="5"/>
  <c r="G7" i="5"/>
  <c r="G14" i="5"/>
  <c r="G8" i="5"/>
  <c r="H3" i="5"/>
  <c r="H2" i="5"/>
  <c r="H15" i="5"/>
  <c r="G15" i="5"/>
  <c r="H13" i="5"/>
  <c r="H6" i="5"/>
  <c r="H5" i="5"/>
  <c r="H8" i="5" s="1"/>
  <c r="C13" i="5"/>
  <c r="C2" i="5"/>
  <c r="C3" i="5"/>
  <c r="C5" i="5"/>
  <c r="C6" i="5"/>
  <c r="C8" i="5" s="1"/>
  <c r="C14" i="5" s="1"/>
  <c r="B8" i="5"/>
  <c r="B14" i="5" s="1"/>
  <c r="M37" i="4"/>
  <c r="M39" i="4"/>
  <c r="M40" i="4"/>
  <c r="M42" i="4"/>
  <c r="M45" i="4"/>
  <c r="M47" i="4"/>
  <c r="M48" i="4"/>
  <c r="M49" i="4"/>
  <c r="M52" i="4"/>
  <c r="M53" i="4"/>
  <c r="M55" i="4"/>
  <c r="M60" i="4"/>
  <c r="M61" i="4"/>
  <c r="M63" i="4"/>
  <c r="M64" i="4"/>
  <c r="H35" i="4"/>
  <c r="K35" i="4"/>
  <c r="K36" i="4" s="1"/>
  <c r="L36" i="4" s="1"/>
  <c r="H3" i="4"/>
  <c r="E3" i="4"/>
  <c r="B54" i="4"/>
  <c r="B53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6" i="4"/>
  <c r="H37" i="4"/>
  <c r="H38" i="4"/>
  <c r="H39" i="4"/>
  <c r="H40" i="4"/>
  <c r="H41" i="4"/>
  <c r="H42" i="4"/>
  <c r="H43" i="4"/>
  <c r="H44" i="4"/>
  <c r="H45" i="4"/>
  <c r="H46" i="4"/>
  <c r="H47" i="4"/>
  <c r="H49" i="4"/>
  <c r="H50" i="4"/>
  <c r="H51" i="4"/>
  <c r="H52" i="4"/>
  <c r="H53" i="4"/>
  <c r="H54" i="4"/>
  <c r="H55" i="4"/>
  <c r="H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G10" i="4"/>
  <c r="D11" i="4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10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5" i="4"/>
  <c r="A55" i="4"/>
  <c r="A54" i="4"/>
  <c r="A51" i="4"/>
  <c r="A52" i="4" s="1"/>
  <c r="A53" i="4" s="1"/>
  <c r="A38" i="4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37" i="4"/>
  <c r="A35" i="4"/>
  <c r="A36" i="4"/>
  <c r="A22" i="4"/>
  <c r="A23" i="4" s="1"/>
  <c r="A21" i="4"/>
  <c r="B10" i="4"/>
  <c r="B11" i="4"/>
  <c r="B12" i="4"/>
  <c r="B13" i="4"/>
  <c r="B14" i="4"/>
  <c r="B15" i="4"/>
  <c r="B16" i="4"/>
  <c r="B17" i="4"/>
  <c r="B18" i="4"/>
  <c r="B19" i="4"/>
  <c r="B20" i="4"/>
  <c r="B21" i="4"/>
  <c r="A20" i="4"/>
  <c r="A19" i="4"/>
  <c r="A11" i="4"/>
  <c r="A12" i="4" s="1"/>
  <c r="A13" i="4" s="1"/>
  <c r="A14" i="4" s="1"/>
  <c r="A15" i="4" s="1"/>
  <c r="A16" i="4" s="1"/>
  <c r="A17" i="4" s="1"/>
  <c r="A18" i="4" s="1"/>
  <c r="A10" i="4"/>
  <c r="B3" i="4"/>
  <c r="M46" i="4" s="1"/>
  <c r="K37" i="4" l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M44" i="4"/>
  <c r="M65" i="4"/>
  <c r="M43" i="4"/>
  <c r="M59" i="4"/>
  <c r="M36" i="4"/>
  <c r="M58" i="4"/>
  <c r="M56" i="4"/>
  <c r="M57" i="4"/>
  <c r="M41" i="4"/>
  <c r="M54" i="4"/>
  <c r="M51" i="4"/>
  <c r="M35" i="4"/>
  <c r="M50" i="4"/>
  <c r="M62" i="4"/>
  <c r="K12" i="14"/>
  <c r="I13" i="14"/>
  <c r="K11" i="14"/>
  <c r="G10" i="14"/>
  <c r="E12" i="14"/>
  <c r="G11" i="14"/>
  <c r="A13" i="14"/>
  <c r="B12" i="14"/>
  <c r="C12" i="14" s="1"/>
  <c r="C5" i="7"/>
  <c r="E17" i="6"/>
  <c r="E16" i="6"/>
  <c r="E15" i="6"/>
  <c r="D14" i="6"/>
  <c r="M8" i="6"/>
  <c r="N8" i="6" s="1"/>
  <c r="K8" i="6"/>
  <c r="L8" i="6" s="1"/>
  <c r="I6" i="6"/>
  <c r="J6" i="6" s="1"/>
  <c r="M10" i="6"/>
  <c r="N10" i="6" s="1"/>
  <c r="O10" i="6"/>
  <c r="P10" i="6" s="1"/>
  <c r="I10" i="6"/>
  <c r="J10" i="6" s="1"/>
  <c r="O7" i="6"/>
  <c r="P7" i="6" s="1"/>
  <c r="M5" i="6"/>
  <c r="N5" i="6" s="1"/>
  <c r="K6" i="6"/>
  <c r="L6" i="6" s="1"/>
  <c r="O5" i="6"/>
  <c r="P5" i="6" s="1"/>
  <c r="K5" i="6"/>
  <c r="L5" i="6" s="1"/>
  <c r="I8" i="6"/>
  <c r="J8" i="6" s="1"/>
  <c r="K7" i="6"/>
  <c r="L7" i="6" s="1"/>
  <c r="I5" i="6"/>
  <c r="J5" i="6" s="1"/>
  <c r="H12" i="6"/>
  <c r="K10" i="6"/>
  <c r="L10" i="6" s="1"/>
  <c r="O9" i="6"/>
  <c r="P9" i="6" s="1"/>
  <c r="M7" i="6"/>
  <c r="N7" i="6" s="1"/>
  <c r="O11" i="6"/>
  <c r="P11" i="6" s="1"/>
  <c r="M9" i="6"/>
  <c r="N9" i="6" s="1"/>
  <c r="M11" i="6"/>
  <c r="N11" i="6" s="1"/>
  <c r="K9" i="6"/>
  <c r="L9" i="6" s="1"/>
  <c r="I7" i="6"/>
  <c r="J7" i="6" s="1"/>
  <c r="K11" i="6"/>
  <c r="L11" i="6" s="1"/>
  <c r="I9" i="6"/>
  <c r="J9" i="6" s="1"/>
  <c r="O6" i="6"/>
  <c r="P6" i="6" s="1"/>
  <c r="O8" i="6"/>
  <c r="P8" i="6" s="1"/>
  <c r="M6" i="6"/>
  <c r="N6" i="6" s="1"/>
  <c r="H14" i="6"/>
  <c r="O13" i="6"/>
  <c r="P13" i="6" s="1"/>
  <c r="M13" i="6"/>
  <c r="N13" i="6" s="1"/>
  <c r="K13" i="6"/>
  <c r="L13" i="6" s="1"/>
  <c r="I13" i="6"/>
  <c r="J13" i="6" s="1"/>
  <c r="B15" i="5"/>
  <c r="C15" i="5"/>
  <c r="G11" i="4"/>
  <c r="A24" i="4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B23" i="4"/>
  <c r="B22" i="4"/>
  <c r="B24" i="4"/>
  <c r="L39" i="4" l="1"/>
  <c r="L40" i="4"/>
  <c r="L38" i="4"/>
  <c r="L42" i="4"/>
  <c r="L43" i="4"/>
  <c r="L37" i="4"/>
  <c r="L41" i="4"/>
  <c r="L44" i="4"/>
  <c r="L46" i="4"/>
  <c r="L45" i="4"/>
  <c r="L47" i="4"/>
  <c r="L48" i="4"/>
  <c r="I14" i="14"/>
  <c r="E13" i="14"/>
  <c r="G12" i="14"/>
  <c r="A14" i="14"/>
  <c r="B13" i="14"/>
  <c r="C13" i="14" s="1"/>
  <c r="I12" i="6"/>
  <c r="J12" i="6" s="1"/>
  <c r="K12" i="6"/>
  <c r="L12" i="6" s="1"/>
  <c r="M12" i="6"/>
  <c r="N12" i="6" s="1"/>
  <c r="O12" i="6"/>
  <c r="P12" i="6" s="1"/>
  <c r="O14" i="6"/>
  <c r="P14" i="6" s="1"/>
  <c r="M14" i="6"/>
  <c r="N14" i="6" s="1"/>
  <c r="K14" i="6"/>
  <c r="L14" i="6" s="1"/>
  <c r="I14" i="6"/>
  <c r="J14" i="6" s="1"/>
  <c r="H15" i="6"/>
  <c r="I15" i="6"/>
  <c r="J15" i="6" s="1"/>
  <c r="H16" i="6"/>
  <c r="K50" i="4"/>
  <c r="L49" i="4"/>
  <c r="G12" i="4"/>
  <c r="B25" i="4"/>
  <c r="B26" i="4"/>
  <c r="I15" i="14" l="1"/>
  <c r="K14" i="14"/>
  <c r="K13" i="14"/>
  <c r="G13" i="14"/>
  <c r="E14" i="14"/>
  <c r="A15" i="14"/>
  <c r="B14" i="14"/>
  <c r="C14" i="14" s="1"/>
  <c r="M16" i="6"/>
  <c r="N16" i="6" s="1"/>
  <c r="K16" i="6"/>
  <c r="L16" i="6" s="1"/>
  <c r="O16" i="6"/>
  <c r="P16" i="6" s="1"/>
  <c r="K15" i="6"/>
  <c r="L15" i="6" s="1"/>
  <c r="O15" i="6"/>
  <c r="P15" i="6" s="1"/>
  <c r="M15" i="6"/>
  <c r="N15" i="6" s="1"/>
  <c r="H17" i="6"/>
  <c r="I16" i="6"/>
  <c r="J16" i="6" s="1"/>
  <c r="K51" i="4"/>
  <c r="L50" i="4"/>
  <c r="G13" i="4"/>
  <c r="B27" i="4"/>
  <c r="I16" i="14" l="1"/>
  <c r="K15" i="14"/>
  <c r="E15" i="14"/>
  <c r="G14" i="14"/>
  <c r="B15" i="14"/>
  <c r="C15" i="14" s="1"/>
  <c r="A16" i="14"/>
  <c r="M17" i="6"/>
  <c r="N17" i="6" s="1"/>
  <c r="K17" i="6"/>
  <c r="L17" i="6" s="1"/>
  <c r="O17" i="6"/>
  <c r="P17" i="6" s="1"/>
  <c r="I17" i="6"/>
  <c r="J17" i="6" s="1"/>
  <c r="H18" i="6"/>
  <c r="K52" i="4"/>
  <c r="L51" i="4"/>
  <c r="G14" i="4"/>
  <c r="B28" i="4"/>
  <c r="I17" i="14" l="1"/>
  <c r="E16" i="14"/>
  <c r="G15" i="14"/>
  <c r="A17" i="14"/>
  <c r="B16" i="14"/>
  <c r="C16" i="14" s="1"/>
  <c r="K18" i="6"/>
  <c r="L18" i="6" s="1"/>
  <c r="M18" i="6"/>
  <c r="N18" i="6" s="1"/>
  <c r="O18" i="6"/>
  <c r="P18" i="6" s="1"/>
  <c r="H19" i="6"/>
  <c r="I18" i="6"/>
  <c r="J18" i="6" s="1"/>
  <c r="K53" i="4"/>
  <c r="L52" i="4"/>
  <c r="G15" i="4"/>
  <c r="B29" i="4"/>
  <c r="I18" i="14" l="1"/>
  <c r="K16" i="14"/>
  <c r="E17" i="14"/>
  <c r="G16" i="14"/>
  <c r="A18" i="14"/>
  <c r="B17" i="14"/>
  <c r="C17" i="14" s="1"/>
  <c r="M19" i="6"/>
  <c r="N19" i="6" s="1"/>
  <c r="K19" i="6"/>
  <c r="L19" i="6" s="1"/>
  <c r="O19" i="6"/>
  <c r="P19" i="6" s="1"/>
  <c r="H20" i="6"/>
  <c r="I19" i="6"/>
  <c r="J19" i="6" s="1"/>
  <c r="K54" i="4"/>
  <c r="L53" i="4"/>
  <c r="G16" i="4"/>
  <c r="B30" i="4"/>
  <c r="K18" i="14" l="1"/>
  <c r="I19" i="14"/>
  <c r="K17" i="14"/>
  <c r="E18" i="14"/>
  <c r="G17" i="14"/>
  <c r="A19" i="14"/>
  <c r="B18" i="14"/>
  <c r="C18" i="14" s="1"/>
  <c r="M20" i="6"/>
  <c r="N20" i="6" s="1"/>
  <c r="K20" i="6"/>
  <c r="L20" i="6" s="1"/>
  <c r="O20" i="6"/>
  <c r="P20" i="6" s="1"/>
  <c r="I20" i="6"/>
  <c r="J20" i="6" s="1"/>
  <c r="H21" i="6"/>
  <c r="K55" i="4"/>
  <c r="L54" i="4"/>
  <c r="G17" i="4"/>
  <c r="B31" i="4"/>
  <c r="I20" i="14" l="1"/>
  <c r="E19" i="14"/>
  <c r="A20" i="14"/>
  <c r="B19" i="14"/>
  <c r="C19" i="14" s="1"/>
  <c r="O21" i="6"/>
  <c r="P21" i="6" s="1"/>
  <c r="M21" i="6"/>
  <c r="N21" i="6" s="1"/>
  <c r="K21" i="6"/>
  <c r="L21" i="6" s="1"/>
  <c r="I21" i="6"/>
  <c r="J21" i="6" s="1"/>
  <c r="H22" i="6"/>
  <c r="K56" i="4"/>
  <c r="L55" i="4"/>
  <c r="G18" i="4"/>
  <c r="B32" i="4"/>
  <c r="I21" i="14" l="1"/>
  <c r="K20" i="14"/>
  <c r="K19" i="14"/>
  <c r="E20" i="14"/>
  <c r="G18" i="14"/>
  <c r="A21" i="14"/>
  <c r="B20" i="14"/>
  <c r="C20" i="14" s="1"/>
  <c r="O22" i="6"/>
  <c r="P22" i="6" s="1"/>
  <c r="K22" i="6"/>
  <c r="L22" i="6" s="1"/>
  <c r="M22" i="6"/>
  <c r="N22" i="6" s="1"/>
  <c r="H23" i="6"/>
  <c r="I22" i="6"/>
  <c r="J22" i="6" s="1"/>
  <c r="K57" i="4"/>
  <c r="L56" i="4"/>
  <c r="G19" i="4"/>
  <c r="B33" i="4"/>
  <c r="I22" i="14" l="1"/>
  <c r="K21" i="14"/>
  <c r="E21" i="14"/>
  <c r="G19" i="14"/>
  <c r="A22" i="14"/>
  <c r="B21" i="14"/>
  <c r="C21" i="14" s="1"/>
  <c r="O23" i="6"/>
  <c r="P23" i="6" s="1"/>
  <c r="M23" i="6"/>
  <c r="N23" i="6" s="1"/>
  <c r="K23" i="6"/>
  <c r="L23" i="6" s="1"/>
  <c r="H24" i="6"/>
  <c r="I23" i="6"/>
  <c r="J23" i="6" s="1"/>
  <c r="K58" i="4"/>
  <c r="L57" i="4"/>
  <c r="G20" i="4"/>
  <c r="B34" i="4"/>
  <c r="I23" i="14" l="1"/>
  <c r="K22" i="14"/>
  <c r="E22" i="14"/>
  <c r="G21" i="14"/>
  <c r="G20" i="14"/>
  <c r="A23" i="14"/>
  <c r="B22" i="14"/>
  <c r="C22" i="14" s="1"/>
  <c r="O24" i="6"/>
  <c r="P24" i="6" s="1"/>
  <c r="M24" i="6"/>
  <c r="N24" i="6" s="1"/>
  <c r="K24" i="6"/>
  <c r="L24" i="6" s="1"/>
  <c r="H25" i="6"/>
  <c r="I24" i="6"/>
  <c r="J24" i="6" s="1"/>
  <c r="K59" i="4"/>
  <c r="L58" i="4"/>
  <c r="G21" i="4"/>
  <c r="B35" i="4"/>
  <c r="K23" i="14" l="1"/>
  <c r="I24" i="14"/>
  <c r="E23" i="14"/>
  <c r="G22" i="14"/>
  <c r="B23" i="14"/>
  <c r="C23" i="14" s="1"/>
  <c r="A24" i="14"/>
  <c r="O25" i="6"/>
  <c r="P25" i="6" s="1"/>
  <c r="M25" i="6"/>
  <c r="N25" i="6" s="1"/>
  <c r="K25" i="6"/>
  <c r="L25" i="6" s="1"/>
  <c r="H26" i="6"/>
  <c r="I25" i="6"/>
  <c r="J25" i="6" s="1"/>
  <c r="K60" i="4"/>
  <c r="L59" i="4"/>
  <c r="G22" i="4"/>
  <c r="B36" i="4"/>
  <c r="I25" i="14" l="1"/>
  <c r="K24" i="14"/>
  <c r="G23" i="14"/>
  <c r="E24" i="14"/>
  <c r="A25" i="14"/>
  <c r="B24" i="14"/>
  <c r="C24" i="14" s="1"/>
  <c r="O26" i="6"/>
  <c r="P26" i="6" s="1"/>
  <c r="M26" i="6"/>
  <c r="N26" i="6" s="1"/>
  <c r="K26" i="6"/>
  <c r="L26" i="6" s="1"/>
  <c r="I26" i="6"/>
  <c r="J26" i="6" s="1"/>
  <c r="H27" i="6"/>
  <c r="K61" i="4"/>
  <c r="L60" i="4"/>
  <c r="G23" i="4"/>
  <c r="B38" i="4"/>
  <c r="B37" i="4"/>
  <c r="I26" i="14" l="1"/>
  <c r="K25" i="14"/>
  <c r="E25" i="14"/>
  <c r="A26" i="14"/>
  <c r="B25" i="14"/>
  <c r="C25" i="14" s="1"/>
  <c r="M27" i="6"/>
  <c r="N27" i="6" s="1"/>
  <c r="K27" i="6"/>
  <c r="L27" i="6" s="1"/>
  <c r="O27" i="6"/>
  <c r="P27" i="6" s="1"/>
  <c r="H28" i="6"/>
  <c r="I27" i="6"/>
  <c r="J27" i="6" s="1"/>
  <c r="K62" i="4"/>
  <c r="L61" i="4"/>
  <c r="G24" i="4"/>
  <c r="I27" i="14" l="1"/>
  <c r="K26" i="14"/>
  <c r="E26" i="14"/>
  <c r="G25" i="14"/>
  <c r="G24" i="14"/>
  <c r="A27" i="14"/>
  <c r="B26" i="14"/>
  <c r="C26" i="14" s="1"/>
  <c r="M28" i="6"/>
  <c r="N28" i="6" s="1"/>
  <c r="K28" i="6"/>
  <c r="L28" i="6" s="1"/>
  <c r="O28" i="6"/>
  <c r="P28" i="6" s="1"/>
  <c r="H29" i="6"/>
  <c r="I28" i="6"/>
  <c r="J28" i="6" s="1"/>
  <c r="K63" i="4"/>
  <c r="L62" i="4"/>
  <c r="G25" i="4"/>
  <c r="I28" i="14" l="1"/>
  <c r="K27" i="14"/>
  <c r="E27" i="14"/>
  <c r="G26" i="14"/>
  <c r="A28" i="14"/>
  <c r="B27" i="14"/>
  <c r="C27" i="14" s="1"/>
  <c r="O29" i="6"/>
  <c r="P29" i="6" s="1"/>
  <c r="M29" i="6"/>
  <c r="N29" i="6" s="1"/>
  <c r="K29" i="6"/>
  <c r="L29" i="6" s="1"/>
  <c r="H30" i="6"/>
  <c r="I29" i="6"/>
  <c r="J29" i="6" s="1"/>
  <c r="K64" i="4"/>
  <c r="L63" i="4"/>
  <c r="G26" i="4"/>
  <c r="K28" i="14" l="1"/>
  <c r="I29" i="14"/>
  <c r="E28" i="14"/>
  <c r="G27" i="14"/>
  <c r="A29" i="14"/>
  <c r="B28" i="14"/>
  <c r="C28" i="14" s="1"/>
  <c r="O30" i="6"/>
  <c r="P30" i="6" s="1"/>
  <c r="M30" i="6"/>
  <c r="N30" i="6" s="1"/>
  <c r="K30" i="6"/>
  <c r="L30" i="6" s="1"/>
  <c r="H31" i="6"/>
  <c r="I30" i="6"/>
  <c r="J30" i="6" s="1"/>
  <c r="K65" i="4"/>
  <c r="L65" i="4" s="1"/>
  <c r="L64" i="4"/>
  <c r="G27" i="4"/>
  <c r="K29" i="14" l="1"/>
  <c r="I30" i="14"/>
  <c r="E29" i="14"/>
  <c r="G28" i="14"/>
  <c r="A30" i="14"/>
  <c r="B29" i="14"/>
  <c r="C29" i="14" s="1"/>
  <c r="K31" i="6"/>
  <c r="L31" i="6" s="1"/>
  <c r="O31" i="6"/>
  <c r="P31" i="6" s="1"/>
  <c r="M31" i="6"/>
  <c r="N31" i="6" s="1"/>
  <c r="I31" i="6"/>
  <c r="J31" i="6" s="1"/>
  <c r="H32" i="6"/>
  <c r="G28" i="4"/>
  <c r="I31" i="14" l="1"/>
  <c r="E30" i="14"/>
  <c r="A31" i="14"/>
  <c r="C30" i="14"/>
  <c r="M32" i="6"/>
  <c r="N32" i="6" s="1"/>
  <c r="K32" i="6"/>
  <c r="L32" i="6" s="1"/>
  <c r="O32" i="6"/>
  <c r="P32" i="6" s="1"/>
  <c r="H33" i="6"/>
  <c r="I32" i="6"/>
  <c r="J32" i="6" s="1"/>
  <c r="G29" i="4"/>
  <c r="I32" i="14" l="1"/>
  <c r="K31" i="14"/>
  <c r="K30" i="14"/>
  <c r="E31" i="14"/>
  <c r="G30" i="14"/>
  <c r="G29" i="14"/>
  <c r="C31" i="14"/>
  <c r="A32" i="14"/>
  <c r="M33" i="6"/>
  <c r="N33" i="6" s="1"/>
  <c r="O33" i="6"/>
  <c r="P33" i="6" s="1"/>
  <c r="K33" i="6"/>
  <c r="L33" i="6" s="1"/>
  <c r="H34" i="6"/>
  <c r="I33" i="6"/>
  <c r="J33" i="6" s="1"/>
  <c r="G30" i="4"/>
  <c r="I33" i="14" l="1"/>
  <c r="K32" i="14"/>
  <c r="E32" i="14"/>
  <c r="G31" i="14"/>
  <c r="A33" i="14"/>
  <c r="C32" i="14"/>
  <c r="K34" i="6"/>
  <c r="L34" i="6" s="1"/>
  <c r="M34" i="6"/>
  <c r="N34" i="6" s="1"/>
  <c r="O34" i="6"/>
  <c r="P34" i="6" s="1"/>
  <c r="H35" i="6"/>
  <c r="I34" i="6"/>
  <c r="J34" i="6" s="1"/>
  <c r="G31" i="4"/>
  <c r="I34" i="14" l="1"/>
  <c r="K33" i="14"/>
  <c r="E33" i="14"/>
  <c r="G32" i="14"/>
  <c r="A34" i="14"/>
  <c r="C33" i="14"/>
  <c r="M35" i="6"/>
  <c r="N35" i="6" s="1"/>
  <c r="K35" i="6"/>
  <c r="L35" i="6" s="1"/>
  <c r="O35" i="6"/>
  <c r="P35" i="6" s="1"/>
  <c r="H36" i="6"/>
  <c r="I35" i="6"/>
  <c r="J35" i="6" s="1"/>
  <c r="G32" i="4"/>
  <c r="I35" i="14" l="1"/>
  <c r="E34" i="14"/>
  <c r="G33" i="14"/>
  <c r="A35" i="14"/>
  <c r="C34" i="14"/>
  <c r="M36" i="6"/>
  <c r="N36" i="6" s="1"/>
  <c r="K36" i="6"/>
  <c r="L36" i="6" s="1"/>
  <c r="O36" i="6"/>
  <c r="P36" i="6" s="1"/>
  <c r="I36" i="6"/>
  <c r="J36" i="6" s="1"/>
  <c r="H37" i="6"/>
  <c r="G33" i="4"/>
  <c r="B6" i="3"/>
  <c r="B4" i="3"/>
  <c r="B9" i="3" s="1"/>
  <c r="B3" i="3"/>
  <c r="F3" i="1"/>
  <c r="B5" i="1"/>
  <c r="I36" i="14" l="1"/>
  <c r="K34" i="14"/>
  <c r="E35" i="14"/>
  <c r="A36" i="14"/>
  <c r="C35" i="14"/>
  <c r="O37" i="6"/>
  <c r="P37" i="6" s="1"/>
  <c r="M37" i="6"/>
  <c r="N37" i="6" s="1"/>
  <c r="K37" i="6"/>
  <c r="L37" i="6" s="1"/>
  <c r="I37" i="6"/>
  <c r="J37" i="6" s="1"/>
  <c r="H38" i="6"/>
  <c r="B11" i="3"/>
  <c r="G34" i="4"/>
  <c r="I37" i="14" l="1"/>
  <c r="K36" i="14"/>
  <c r="K35" i="14"/>
  <c r="E36" i="14"/>
  <c r="G34" i="14"/>
  <c r="A37" i="14"/>
  <c r="C36" i="14"/>
  <c r="O38" i="6"/>
  <c r="P38" i="6" s="1"/>
  <c r="M38" i="6"/>
  <c r="N38" i="6" s="1"/>
  <c r="K38" i="6"/>
  <c r="L38" i="6" s="1"/>
  <c r="H39" i="6"/>
  <c r="I38" i="6"/>
  <c r="J38" i="6" s="1"/>
  <c r="B13" i="3"/>
  <c r="G35" i="4"/>
  <c r="I38" i="14" l="1"/>
  <c r="K37" i="14"/>
  <c r="E37" i="14"/>
  <c r="G36" i="14"/>
  <c r="G35" i="14"/>
  <c r="A38" i="14"/>
  <c r="C37" i="14"/>
  <c r="O39" i="6"/>
  <c r="P39" i="6" s="1"/>
  <c r="M39" i="6"/>
  <c r="N39" i="6" s="1"/>
  <c r="K39" i="6"/>
  <c r="L39" i="6" s="1"/>
  <c r="H40" i="6"/>
  <c r="I39" i="6"/>
  <c r="J39" i="6" s="1"/>
  <c r="G36" i="4"/>
  <c r="I39" i="14" l="1"/>
  <c r="K38" i="14"/>
  <c r="E38" i="14"/>
  <c r="G37" i="14"/>
  <c r="A39" i="14"/>
  <c r="C38" i="14"/>
  <c r="O40" i="6"/>
  <c r="P40" i="6" s="1"/>
  <c r="K40" i="6"/>
  <c r="L40" i="6" s="1"/>
  <c r="M40" i="6"/>
  <c r="N40" i="6" s="1"/>
  <c r="H41" i="6"/>
  <c r="I40" i="6"/>
  <c r="J40" i="6" s="1"/>
  <c r="G37" i="4"/>
  <c r="I40" i="14" l="1"/>
  <c r="E39" i="14"/>
  <c r="G38" i="14"/>
  <c r="C39" i="14"/>
  <c r="A40" i="14"/>
  <c r="M41" i="6"/>
  <c r="N41" i="6" s="1"/>
  <c r="K41" i="6"/>
  <c r="L41" i="6" s="1"/>
  <c r="O41" i="6"/>
  <c r="P41" i="6" s="1"/>
  <c r="H42" i="6"/>
  <c r="I41" i="6"/>
  <c r="J41" i="6" s="1"/>
  <c r="G38" i="4"/>
  <c r="I41" i="14" l="1"/>
  <c r="K40" i="14"/>
  <c r="K39" i="14"/>
  <c r="E40" i="14"/>
  <c r="A41" i="14"/>
  <c r="C40" i="14"/>
  <c r="O42" i="6"/>
  <c r="P42" i="6" s="1"/>
  <c r="M42" i="6"/>
  <c r="N42" i="6" s="1"/>
  <c r="K42" i="6"/>
  <c r="L42" i="6" s="1"/>
  <c r="I42" i="6"/>
  <c r="J42" i="6" s="1"/>
  <c r="H43" i="6"/>
  <c r="G39" i="4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I42" i="14" l="1"/>
  <c r="K41" i="14"/>
  <c r="E41" i="14"/>
  <c r="G39" i="14"/>
  <c r="A42" i="14"/>
  <c r="C41" i="14"/>
  <c r="M43" i="6"/>
  <c r="N43" i="6" s="1"/>
  <c r="K43" i="6"/>
  <c r="L43" i="6" s="1"/>
  <c r="O43" i="6"/>
  <c r="P43" i="6" s="1"/>
  <c r="H44" i="6"/>
  <c r="I43" i="6"/>
  <c r="J43" i="6" s="1"/>
  <c r="I43" i="14" l="1"/>
  <c r="K42" i="14"/>
  <c r="E42" i="14"/>
  <c r="G41" i="14"/>
  <c r="G40" i="14"/>
  <c r="A43" i="14"/>
  <c r="C42" i="14"/>
  <c r="M44" i="6"/>
  <c r="N44" i="6" s="1"/>
  <c r="K44" i="6"/>
  <c r="L44" i="6" s="1"/>
  <c r="O44" i="6"/>
  <c r="P44" i="6" s="1"/>
  <c r="H45" i="6"/>
  <c r="I44" i="6"/>
  <c r="J44" i="6" s="1"/>
  <c r="I44" i="14" l="1"/>
  <c r="K43" i="14"/>
  <c r="E43" i="14"/>
  <c r="G42" i="14"/>
  <c r="A44" i="14"/>
  <c r="C43" i="14"/>
  <c r="O45" i="6"/>
  <c r="P45" i="6" s="1"/>
  <c r="M45" i="6"/>
  <c r="N45" i="6" s="1"/>
  <c r="K45" i="6"/>
  <c r="L45" i="6" s="1"/>
  <c r="H46" i="6"/>
  <c r="I45" i="6"/>
  <c r="J45" i="6" s="1"/>
  <c r="I45" i="14" l="1"/>
  <c r="E44" i="14"/>
  <c r="G43" i="14"/>
  <c r="A45" i="14"/>
  <c r="C44" i="14"/>
  <c r="O46" i="6"/>
  <c r="P46" i="6" s="1"/>
  <c r="M46" i="6"/>
  <c r="N46" i="6" s="1"/>
  <c r="K46" i="6"/>
  <c r="L46" i="6" s="1"/>
  <c r="H47" i="6"/>
  <c r="I46" i="6"/>
  <c r="J46" i="6" s="1"/>
  <c r="I46" i="14" l="1"/>
  <c r="K45" i="14"/>
  <c r="K44" i="14"/>
  <c r="E45" i="14"/>
  <c r="G44" i="14"/>
  <c r="A46" i="14"/>
  <c r="C45" i="14"/>
  <c r="K47" i="6"/>
  <c r="L47" i="6" s="1"/>
  <c r="O47" i="6"/>
  <c r="P47" i="6" s="1"/>
  <c r="M47" i="6"/>
  <c r="N47" i="6" s="1"/>
  <c r="I47" i="6"/>
  <c r="J47" i="6" s="1"/>
  <c r="H48" i="6"/>
  <c r="I47" i="14" l="1"/>
  <c r="K46" i="14"/>
  <c r="E46" i="14"/>
  <c r="G45" i="14"/>
  <c r="A47" i="14"/>
  <c r="C46" i="14"/>
  <c r="M48" i="6"/>
  <c r="N48" i="6" s="1"/>
  <c r="K48" i="6"/>
  <c r="L48" i="6" s="1"/>
  <c r="O48" i="6"/>
  <c r="P48" i="6" s="1"/>
  <c r="H49" i="6"/>
  <c r="I48" i="6"/>
  <c r="J48" i="6" s="1"/>
  <c r="I48" i="14" l="1"/>
  <c r="K47" i="14"/>
  <c r="E47" i="14"/>
  <c r="G46" i="14"/>
  <c r="C47" i="14"/>
  <c r="A48" i="14"/>
  <c r="M49" i="6"/>
  <c r="N49" i="6" s="1"/>
  <c r="O49" i="6"/>
  <c r="P49" i="6" s="1"/>
  <c r="K49" i="6"/>
  <c r="L49" i="6" s="1"/>
  <c r="I49" i="6"/>
  <c r="J49" i="6" s="1"/>
  <c r="H50" i="6"/>
  <c r="I49" i="14" l="1"/>
  <c r="K48" i="14"/>
  <c r="E48" i="14"/>
  <c r="G47" i="14"/>
  <c r="A49" i="14"/>
  <c r="C48" i="14"/>
  <c r="K50" i="6"/>
  <c r="L50" i="6" s="1"/>
  <c r="O50" i="6"/>
  <c r="P50" i="6" s="1"/>
  <c r="M50" i="6"/>
  <c r="N50" i="6" s="1"/>
  <c r="H51" i="6"/>
  <c r="I50" i="6"/>
  <c r="J50" i="6" s="1"/>
  <c r="I50" i="14" l="1"/>
  <c r="K49" i="14"/>
  <c r="E49" i="14"/>
  <c r="G48" i="14"/>
  <c r="A50" i="14"/>
  <c r="C49" i="14"/>
  <c r="M51" i="6"/>
  <c r="N51" i="6" s="1"/>
  <c r="K51" i="6"/>
  <c r="L51" i="6" s="1"/>
  <c r="O51" i="6"/>
  <c r="P51" i="6" s="1"/>
  <c r="H52" i="6"/>
  <c r="I51" i="6"/>
  <c r="J51" i="6" s="1"/>
  <c r="I51" i="14" l="1"/>
  <c r="K50" i="14"/>
  <c r="E50" i="14"/>
  <c r="G49" i="14"/>
  <c r="A51" i="14"/>
  <c r="C50" i="14"/>
  <c r="M52" i="6"/>
  <c r="N52" i="6" s="1"/>
  <c r="K52" i="6"/>
  <c r="L52" i="6" s="1"/>
  <c r="O52" i="6"/>
  <c r="P52" i="6" s="1"/>
  <c r="I52" i="6"/>
  <c r="J52" i="6" s="1"/>
  <c r="H53" i="6"/>
  <c r="I52" i="14" l="1"/>
  <c r="E51" i="14"/>
  <c r="A52" i="14"/>
  <c r="C51" i="14"/>
  <c r="O53" i="6"/>
  <c r="P53" i="6" s="1"/>
  <c r="K53" i="6"/>
  <c r="L53" i="6" s="1"/>
  <c r="M53" i="6"/>
  <c r="N53" i="6" s="1"/>
  <c r="I53" i="6"/>
  <c r="J53" i="6" s="1"/>
  <c r="H54" i="6"/>
  <c r="I53" i="14" l="1"/>
  <c r="K52" i="14"/>
  <c r="K51" i="14"/>
  <c r="E52" i="14"/>
  <c r="G51" i="14"/>
  <c r="G50" i="14"/>
  <c r="A53" i="14"/>
  <c r="C52" i="14"/>
  <c r="O54" i="6"/>
  <c r="P54" i="6" s="1"/>
  <c r="M54" i="6"/>
  <c r="N54" i="6" s="1"/>
  <c r="K54" i="6"/>
  <c r="L54" i="6" s="1"/>
  <c r="H55" i="6"/>
  <c r="I54" i="6"/>
  <c r="J54" i="6" s="1"/>
  <c r="I54" i="14" l="1"/>
  <c r="K53" i="14"/>
  <c r="E53" i="14"/>
  <c r="A54" i="14"/>
  <c r="C53" i="14"/>
  <c r="O55" i="6"/>
  <c r="P55" i="6" s="1"/>
  <c r="M55" i="6"/>
  <c r="N55" i="6" s="1"/>
  <c r="K55" i="6"/>
  <c r="L55" i="6" s="1"/>
  <c r="H56" i="6"/>
  <c r="I55" i="6"/>
  <c r="J55" i="6" s="1"/>
  <c r="I55" i="14" l="1"/>
  <c r="K55" i="14" s="1"/>
  <c r="K54" i="14"/>
  <c r="E54" i="14"/>
  <c r="G53" i="14"/>
  <c r="G52" i="14"/>
  <c r="A55" i="14"/>
  <c r="C55" i="14" s="1"/>
  <c r="C54" i="14"/>
  <c r="O56" i="6"/>
  <c r="P56" i="6" s="1"/>
  <c r="M56" i="6"/>
  <c r="N56" i="6" s="1"/>
  <c r="K56" i="6"/>
  <c r="L56" i="6" s="1"/>
  <c r="H57" i="6"/>
  <c r="I56" i="6"/>
  <c r="J56" i="6" s="1"/>
  <c r="E55" i="14" l="1"/>
  <c r="G55" i="14" s="1"/>
  <c r="G54" i="14"/>
  <c r="O57" i="6"/>
  <c r="P57" i="6" s="1"/>
  <c r="M57" i="6"/>
  <c r="N57" i="6" s="1"/>
  <c r="K57" i="6"/>
  <c r="L57" i="6" s="1"/>
  <c r="H58" i="6"/>
  <c r="I57" i="6"/>
  <c r="J57" i="6" s="1"/>
  <c r="O58" i="6" l="1"/>
  <c r="P58" i="6" s="1"/>
  <c r="M58" i="6"/>
  <c r="N58" i="6" s="1"/>
  <c r="K58" i="6"/>
  <c r="L58" i="6" s="1"/>
  <c r="I58" i="6"/>
  <c r="J58" i="6" s="1"/>
  <c r="H59" i="6"/>
  <c r="M59" i="6" l="1"/>
  <c r="N59" i="6" s="1"/>
  <c r="K59" i="6"/>
  <c r="L59" i="6" s="1"/>
  <c r="O59" i="6"/>
  <c r="P59" i="6" s="1"/>
  <c r="H60" i="6"/>
  <c r="I59" i="6"/>
  <c r="J59" i="6" s="1"/>
  <c r="M60" i="6" l="1"/>
  <c r="N60" i="6" s="1"/>
  <c r="K60" i="6"/>
  <c r="L60" i="6" s="1"/>
  <c r="O60" i="6"/>
  <c r="P60" i="6" s="1"/>
  <c r="H61" i="6"/>
  <c r="I60" i="6"/>
  <c r="J60" i="6" s="1"/>
  <c r="O61" i="6" l="1"/>
  <c r="P61" i="6" s="1"/>
  <c r="M61" i="6"/>
  <c r="N61" i="6" s="1"/>
  <c r="K61" i="6"/>
  <c r="L61" i="6" s="1"/>
  <c r="H62" i="6"/>
  <c r="I61" i="6"/>
  <c r="J61" i="6" s="1"/>
  <c r="O62" i="6" l="1"/>
  <c r="P62" i="6" s="1"/>
  <c r="M62" i="6"/>
  <c r="N62" i="6" s="1"/>
  <c r="K62" i="6"/>
  <c r="L62" i="6" s="1"/>
  <c r="H63" i="6"/>
  <c r="I62" i="6"/>
  <c r="J62" i="6" s="1"/>
  <c r="K63" i="6" l="1"/>
  <c r="L63" i="6" s="1"/>
  <c r="O63" i="6"/>
  <c r="P63" i="6" s="1"/>
  <c r="M63" i="6"/>
  <c r="N63" i="6" s="1"/>
  <c r="I63" i="6"/>
  <c r="J63" i="6" s="1"/>
  <c r="H64" i="6"/>
  <c r="M64" i="6" l="1"/>
  <c r="N64" i="6" s="1"/>
  <c r="K64" i="6"/>
  <c r="L64" i="6" s="1"/>
  <c r="O64" i="6"/>
  <c r="P64" i="6" s="1"/>
  <c r="H65" i="6"/>
  <c r="I64" i="6"/>
  <c r="J64" i="6" s="1"/>
  <c r="M65" i="6" l="1"/>
  <c r="N65" i="6" s="1"/>
  <c r="O65" i="6"/>
  <c r="P65" i="6" s="1"/>
  <c r="K65" i="6"/>
  <c r="L65" i="6" s="1"/>
  <c r="I65" i="6"/>
  <c r="J65" i="6" s="1"/>
  <c r="H66" i="6"/>
  <c r="K66" i="6" l="1"/>
  <c r="L66" i="6" s="1"/>
  <c r="O66" i="6"/>
  <c r="P66" i="6" s="1"/>
  <c r="M66" i="6"/>
  <c r="N66" i="6" s="1"/>
  <c r="H67" i="6"/>
  <c r="I66" i="6"/>
  <c r="J66" i="6" s="1"/>
  <c r="M67" i="6" l="1"/>
  <c r="N67" i="6" s="1"/>
  <c r="K67" i="6"/>
  <c r="L67" i="6" s="1"/>
  <c r="O67" i="6"/>
  <c r="P67" i="6" s="1"/>
  <c r="H68" i="6"/>
  <c r="I67" i="6"/>
  <c r="J67" i="6" s="1"/>
  <c r="M68" i="6" l="1"/>
  <c r="N68" i="6" s="1"/>
  <c r="O68" i="6"/>
  <c r="P68" i="6" s="1"/>
  <c r="K68" i="6"/>
  <c r="L68" i="6" s="1"/>
  <c r="H69" i="6"/>
  <c r="I68" i="6"/>
  <c r="J68" i="6" s="1"/>
  <c r="O69" i="6" l="1"/>
  <c r="P69" i="6" s="1"/>
  <c r="M69" i="6"/>
  <c r="N69" i="6" s="1"/>
  <c r="K69" i="6"/>
  <c r="L69" i="6" s="1"/>
  <c r="I69" i="6"/>
  <c r="J69" i="6" s="1"/>
  <c r="H70" i="6"/>
  <c r="O70" i="6" l="1"/>
  <c r="P70" i="6" s="1"/>
  <c r="M70" i="6"/>
  <c r="N70" i="6" s="1"/>
  <c r="K70" i="6"/>
  <c r="L70" i="6" s="1"/>
  <c r="H71" i="6"/>
  <c r="I70" i="6"/>
  <c r="J70" i="6" s="1"/>
  <c r="O71" i="6" l="1"/>
  <c r="P71" i="6" s="1"/>
  <c r="K71" i="6"/>
  <c r="L71" i="6" s="1"/>
  <c r="M71" i="6"/>
  <c r="N71" i="6" s="1"/>
  <c r="H72" i="6"/>
  <c r="I71" i="6"/>
  <c r="J71" i="6" s="1"/>
  <c r="O72" i="6" l="1"/>
  <c r="P72" i="6" s="1"/>
  <c r="K72" i="6"/>
  <c r="L72" i="6" s="1"/>
  <c r="M72" i="6"/>
  <c r="N72" i="6" s="1"/>
  <c r="H73" i="6"/>
  <c r="I72" i="6"/>
  <c r="J72" i="6" s="1"/>
  <c r="K73" i="6" l="1"/>
  <c r="L73" i="6" s="1"/>
  <c r="O73" i="6"/>
  <c r="P73" i="6" s="1"/>
  <c r="M73" i="6"/>
  <c r="N73" i="6" s="1"/>
  <c r="H74" i="6"/>
  <c r="I73" i="6"/>
  <c r="J73" i="6" s="1"/>
  <c r="O74" i="6" l="1"/>
  <c r="P74" i="6" s="1"/>
  <c r="M74" i="6"/>
  <c r="N74" i="6" s="1"/>
  <c r="K74" i="6"/>
  <c r="L74" i="6" s="1"/>
  <c r="H75" i="6"/>
  <c r="I74" i="6"/>
  <c r="J74" i="6" s="1"/>
  <c r="M75" i="6" l="1"/>
  <c r="N75" i="6" s="1"/>
  <c r="K75" i="6"/>
  <c r="L75" i="6" s="1"/>
  <c r="O75" i="6"/>
  <c r="P75" i="6" s="1"/>
  <c r="H76" i="6"/>
  <c r="I75" i="6"/>
  <c r="J75" i="6" s="1"/>
  <c r="M76" i="6" l="1"/>
  <c r="N76" i="6" s="1"/>
  <c r="K76" i="6"/>
  <c r="L76" i="6" s="1"/>
  <c r="O76" i="6"/>
  <c r="P76" i="6" s="1"/>
  <c r="H77" i="6"/>
  <c r="I76" i="6"/>
  <c r="J76" i="6" s="1"/>
  <c r="O77" i="6" l="1"/>
  <c r="P77" i="6" s="1"/>
  <c r="M77" i="6"/>
  <c r="N77" i="6" s="1"/>
  <c r="K77" i="6"/>
  <c r="L77" i="6" s="1"/>
  <c r="H78" i="6"/>
  <c r="I77" i="6"/>
  <c r="J77" i="6" s="1"/>
  <c r="O78" i="6" l="1"/>
  <c r="P78" i="6" s="1"/>
  <c r="M78" i="6"/>
  <c r="N78" i="6" s="1"/>
  <c r="K78" i="6"/>
  <c r="L78" i="6" s="1"/>
  <c r="H79" i="6"/>
  <c r="I78" i="6"/>
  <c r="J78" i="6" s="1"/>
  <c r="K79" i="6" l="1"/>
  <c r="L79" i="6" s="1"/>
  <c r="M79" i="6"/>
  <c r="N79" i="6" s="1"/>
  <c r="O79" i="6"/>
  <c r="P79" i="6" s="1"/>
  <c r="I79" i="6"/>
  <c r="J79" i="6" s="1"/>
  <c r="H80" i="6"/>
  <c r="M80" i="6" l="1"/>
  <c r="N80" i="6" s="1"/>
  <c r="K80" i="6"/>
  <c r="L80" i="6" s="1"/>
  <c r="O80" i="6"/>
  <c r="P80" i="6" s="1"/>
  <c r="H81" i="6"/>
  <c r="I80" i="6"/>
  <c r="J80" i="6" s="1"/>
  <c r="M81" i="6" l="1"/>
  <c r="N81" i="6" s="1"/>
  <c r="O81" i="6"/>
  <c r="P81" i="6" s="1"/>
  <c r="K81" i="6"/>
  <c r="L81" i="6" s="1"/>
  <c r="I81" i="6"/>
  <c r="J81" i="6" s="1"/>
  <c r="H82" i="6"/>
  <c r="K82" i="6" l="1"/>
  <c r="L82" i="6" s="1"/>
  <c r="O82" i="6"/>
  <c r="P82" i="6" s="1"/>
  <c r="M82" i="6"/>
  <c r="N82" i="6" s="1"/>
  <c r="H83" i="6"/>
  <c r="I82" i="6"/>
  <c r="J82" i="6" s="1"/>
  <c r="M83" i="6" l="1"/>
  <c r="N83" i="6" s="1"/>
  <c r="K83" i="6"/>
  <c r="L83" i="6" s="1"/>
  <c r="O83" i="6"/>
  <c r="P83" i="6" s="1"/>
  <c r="H84" i="6"/>
  <c r="I83" i="6"/>
  <c r="J83" i="6" s="1"/>
  <c r="M84" i="6" l="1"/>
  <c r="N84" i="6" s="1"/>
  <c r="O84" i="6"/>
  <c r="P84" i="6" s="1"/>
  <c r="K84" i="6"/>
  <c r="L84" i="6" s="1"/>
  <c r="I84" i="6"/>
  <c r="J84" i="6" s="1"/>
  <c r="H85" i="6"/>
  <c r="O85" i="6" l="1"/>
  <c r="P85" i="6" s="1"/>
  <c r="M85" i="6"/>
  <c r="N85" i="6" s="1"/>
  <c r="K85" i="6"/>
  <c r="L85" i="6" s="1"/>
  <c r="I85" i="6"/>
  <c r="J85" i="6" s="1"/>
  <c r="H86" i="6"/>
  <c r="O86" i="6" l="1"/>
  <c r="P86" i="6" s="1"/>
  <c r="M86" i="6"/>
  <c r="N86" i="6" s="1"/>
  <c r="K86" i="6"/>
  <c r="L86" i="6" s="1"/>
  <c r="H87" i="6"/>
  <c r="I86" i="6"/>
  <c r="J86" i="6" s="1"/>
  <c r="O87" i="6" l="1"/>
  <c r="P87" i="6" s="1"/>
  <c r="M87" i="6"/>
  <c r="N87" i="6" s="1"/>
  <c r="K87" i="6"/>
  <c r="L87" i="6" s="1"/>
  <c r="H88" i="6"/>
  <c r="I87" i="6"/>
  <c r="J87" i="6" s="1"/>
  <c r="O88" i="6" l="1"/>
  <c r="P88" i="6" s="1"/>
  <c r="M88" i="6"/>
  <c r="N88" i="6" s="1"/>
  <c r="K88" i="6"/>
  <c r="L88" i="6" s="1"/>
  <c r="H89" i="6"/>
  <c r="I88" i="6"/>
  <c r="J88" i="6" s="1"/>
  <c r="O89" i="6" l="1"/>
  <c r="P89" i="6" s="1"/>
  <c r="M89" i="6"/>
  <c r="N89" i="6" s="1"/>
  <c r="K89" i="6"/>
  <c r="L89" i="6" s="1"/>
  <c r="H90" i="6"/>
  <c r="I89" i="6"/>
  <c r="J89" i="6" s="1"/>
  <c r="O90" i="6" l="1"/>
  <c r="P90" i="6" s="1"/>
  <c r="M90" i="6"/>
  <c r="N90" i="6" s="1"/>
  <c r="K90" i="6"/>
  <c r="L90" i="6" s="1"/>
  <c r="I90" i="6"/>
  <c r="J90" i="6" s="1"/>
  <c r="H91" i="6"/>
  <c r="M91" i="6" l="1"/>
  <c r="N91" i="6" s="1"/>
  <c r="K91" i="6"/>
  <c r="L91" i="6" s="1"/>
  <c r="O91" i="6"/>
  <c r="P91" i="6" s="1"/>
  <c r="H92" i="6"/>
  <c r="I91" i="6"/>
  <c r="J91" i="6" s="1"/>
  <c r="M92" i="6" l="1"/>
  <c r="N92" i="6" s="1"/>
  <c r="K92" i="6"/>
  <c r="L92" i="6" s="1"/>
  <c r="O92" i="6"/>
  <c r="P92" i="6" s="1"/>
  <c r="H93" i="6"/>
  <c r="I92" i="6"/>
  <c r="J92" i="6" s="1"/>
  <c r="O93" i="6" l="1"/>
  <c r="P93" i="6" s="1"/>
  <c r="M93" i="6"/>
  <c r="N93" i="6" s="1"/>
  <c r="K93" i="6"/>
  <c r="L93" i="6" s="1"/>
  <c r="H94" i="6"/>
  <c r="I93" i="6"/>
  <c r="J93" i="6" s="1"/>
  <c r="O94" i="6" l="1"/>
  <c r="P94" i="6" s="1"/>
  <c r="M94" i="6"/>
  <c r="N94" i="6" s="1"/>
  <c r="K94" i="6"/>
  <c r="L94" i="6" s="1"/>
  <c r="H95" i="6"/>
  <c r="I94" i="6"/>
  <c r="J94" i="6" s="1"/>
  <c r="K95" i="6" l="1"/>
  <c r="L95" i="6" s="1"/>
  <c r="O95" i="6"/>
  <c r="P95" i="6" s="1"/>
  <c r="M95" i="6"/>
  <c r="N95" i="6" s="1"/>
  <c r="I95" i="6"/>
  <c r="J95" i="6" s="1"/>
  <c r="H96" i="6"/>
  <c r="M96" i="6" l="1"/>
  <c r="N96" i="6" s="1"/>
  <c r="K96" i="6"/>
  <c r="L96" i="6" s="1"/>
  <c r="O96" i="6"/>
  <c r="P96" i="6" s="1"/>
  <c r="H97" i="6"/>
  <c r="I96" i="6"/>
  <c r="J96" i="6" s="1"/>
  <c r="M97" i="6" l="1"/>
  <c r="N97" i="6" s="1"/>
  <c r="O97" i="6"/>
  <c r="P97" i="6" s="1"/>
  <c r="K97" i="6"/>
  <c r="L97" i="6" s="1"/>
  <c r="I97" i="6"/>
  <c r="J97" i="6" s="1"/>
  <c r="H98" i="6"/>
  <c r="K98" i="6" l="1"/>
  <c r="L98" i="6" s="1"/>
  <c r="O98" i="6"/>
  <c r="P98" i="6" s="1"/>
  <c r="M98" i="6"/>
  <c r="N98" i="6" s="1"/>
  <c r="H99" i="6"/>
  <c r="I98" i="6"/>
  <c r="J98" i="6" s="1"/>
  <c r="M99" i="6" l="1"/>
  <c r="N99" i="6" s="1"/>
  <c r="K99" i="6"/>
  <c r="L99" i="6" s="1"/>
  <c r="O99" i="6"/>
  <c r="P99" i="6" s="1"/>
  <c r="H100" i="6"/>
  <c r="I99" i="6"/>
  <c r="J99" i="6" s="1"/>
  <c r="M100" i="6" l="1"/>
  <c r="N100" i="6" s="1"/>
  <c r="K100" i="6"/>
  <c r="L100" i="6" s="1"/>
  <c r="O100" i="6"/>
  <c r="P100" i="6" s="1"/>
  <c r="I100" i="6"/>
  <c r="J100" i="6" s="1"/>
  <c r="H101" i="6"/>
  <c r="O101" i="6" l="1"/>
  <c r="P101" i="6" s="1"/>
  <c r="K101" i="6"/>
  <c r="L101" i="6" s="1"/>
  <c r="M101" i="6"/>
  <c r="N101" i="6" s="1"/>
  <c r="H102" i="6"/>
  <c r="I101" i="6"/>
  <c r="J101" i="6" s="1"/>
  <c r="O102" i="6" l="1"/>
  <c r="P102" i="6" s="1"/>
  <c r="K102" i="6"/>
  <c r="L102" i="6" s="1"/>
  <c r="M102" i="6"/>
  <c r="N102" i="6" s="1"/>
  <c r="H103" i="6"/>
  <c r="I102" i="6"/>
  <c r="J102" i="6" s="1"/>
  <c r="O103" i="6" l="1"/>
  <c r="P103" i="6" s="1"/>
  <c r="K103" i="6"/>
  <c r="L103" i="6" s="1"/>
  <c r="M103" i="6"/>
  <c r="N103" i="6" s="1"/>
  <c r="H104" i="6"/>
  <c r="I103" i="6"/>
  <c r="J103" i="6" s="1"/>
  <c r="O104" i="6" l="1"/>
  <c r="P104" i="6" s="1"/>
  <c r="K104" i="6"/>
  <c r="L104" i="6" s="1"/>
  <c r="M104" i="6"/>
  <c r="N104" i="6" s="1"/>
  <c r="H105" i="6"/>
  <c r="I104" i="6"/>
  <c r="J104" i="6" s="1"/>
  <c r="K105" i="6" l="1"/>
  <c r="L105" i="6" s="1"/>
  <c r="M105" i="6"/>
  <c r="N105" i="6" s="1"/>
  <c r="O105" i="6"/>
  <c r="P105" i="6" s="1"/>
  <c r="H106" i="6"/>
  <c r="I105" i="6"/>
  <c r="J105" i="6" s="1"/>
  <c r="O106" i="6" l="1"/>
  <c r="P106" i="6" s="1"/>
  <c r="M106" i="6"/>
  <c r="N106" i="6" s="1"/>
  <c r="K106" i="6"/>
  <c r="L106" i="6" s="1"/>
  <c r="I106" i="6"/>
  <c r="J106" i="6" s="1"/>
  <c r="H107" i="6"/>
  <c r="M107" i="6" l="1"/>
  <c r="N107" i="6" s="1"/>
  <c r="K107" i="6"/>
  <c r="L107" i="6" s="1"/>
  <c r="O107" i="6"/>
  <c r="P107" i="6" s="1"/>
  <c r="H108" i="6"/>
  <c r="I107" i="6"/>
  <c r="J107" i="6" s="1"/>
  <c r="M108" i="6" l="1"/>
  <c r="N108" i="6" s="1"/>
  <c r="K108" i="6"/>
  <c r="L108" i="6" s="1"/>
  <c r="O108" i="6"/>
  <c r="P108" i="6" s="1"/>
  <c r="H109" i="6"/>
  <c r="I108" i="6"/>
  <c r="J108" i="6" s="1"/>
  <c r="O109" i="6" l="1"/>
  <c r="P109" i="6" s="1"/>
  <c r="M109" i="6"/>
  <c r="N109" i="6" s="1"/>
  <c r="K109" i="6"/>
  <c r="L109" i="6" s="1"/>
  <c r="H110" i="6"/>
  <c r="I109" i="6"/>
  <c r="J109" i="6" s="1"/>
  <c r="O110" i="6" l="1"/>
  <c r="P110" i="6" s="1"/>
  <c r="M110" i="6"/>
  <c r="N110" i="6" s="1"/>
  <c r="K110" i="6"/>
  <c r="L110" i="6" s="1"/>
  <c r="H111" i="6"/>
  <c r="I110" i="6"/>
  <c r="J110" i="6" s="1"/>
  <c r="K111" i="6" l="1"/>
  <c r="L111" i="6" s="1"/>
  <c r="M111" i="6"/>
  <c r="N111" i="6" s="1"/>
  <c r="O111" i="6"/>
  <c r="P111" i="6" s="1"/>
  <c r="I111" i="6"/>
  <c r="J111" i="6" s="1"/>
  <c r="H112" i="6"/>
  <c r="M112" i="6" l="1"/>
  <c r="N112" i="6" s="1"/>
  <c r="K112" i="6"/>
  <c r="L112" i="6" s="1"/>
  <c r="O112" i="6"/>
  <c r="P112" i="6" s="1"/>
  <c r="H113" i="6"/>
  <c r="I112" i="6"/>
  <c r="J112" i="6" s="1"/>
  <c r="M113" i="6" l="1"/>
  <c r="N113" i="6" s="1"/>
  <c r="K113" i="6"/>
  <c r="L113" i="6" s="1"/>
  <c r="O113" i="6"/>
  <c r="P113" i="6" s="1"/>
  <c r="I113" i="6"/>
  <c r="J113" i="6" s="1"/>
  <c r="H114" i="6"/>
  <c r="K114" i="6" l="1"/>
  <c r="L114" i="6" s="1"/>
  <c r="M114" i="6"/>
  <c r="N114" i="6" s="1"/>
  <c r="O114" i="6"/>
  <c r="P114" i="6" s="1"/>
  <c r="H115" i="6"/>
  <c r="I114" i="6"/>
  <c r="J114" i="6" s="1"/>
  <c r="M115" i="6" l="1"/>
  <c r="N115" i="6" s="1"/>
  <c r="K115" i="6"/>
  <c r="L115" i="6" s="1"/>
  <c r="O115" i="6"/>
  <c r="P115" i="6" s="1"/>
  <c r="H116" i="6"/>
  <c r="I115" i="6"/>
  <c r="J115" i="6" s="1"/>
  <c r="M116" i="6" l="1"/>
  <c r="N116" i="6" s="1"/>
  <c r="O116" i="6"/>
  <c r="P116" i="6" s="1"/>
  <c r="K116" i="6"/>
  <c r="L116" i="6" s="1"/>
  <c r="I116" i="6"/>
  <c r="J116" i="6" s="1"/>
  <c r="H117" i="6"/>
  <c r="O117" i="6" l="1"/>
  <c r="P117" i="6" s="1"/>
  <c r="M117" i="6"/>
  <c r="N117" i="6" s="1"/>
  <c r="K117" i="6"/>
  <c r="L117" i="6" s="1"/>
  <c r="I117" i="6"/>
  <c r="J117" i="6" s="1"/>
  <c r="H118" i="6"/>
  <c r="O118" i="6" l="1"/>
  <c r="P118" i="6" s="1"/>
  <c r="M118" i="6"/>
  <c r="N118" i="6" s="1"/>
  <c r="K118" i="6"/>
  <c r="L118" i="6" s="1"/>
  <c r="H119" i="6"/>
  <c r="I118" i="6"/>
  <c r="J118" i="6" s="1"/>
  <c r="O119" i="6" l="1"/>
  <c r="P119" i="6" s="1"/>
  <c r="M119" i="6"/>
  <c r="N119" i="6" s="1"/>
  <c r="K119" i="6"/>
  <c r="L119" i="6" s="1"/>
  <c r="H120" i="6"/>
  <c r="I119" i="6"/>
  <c r="J119" i="6" s="1"/>
  <c r="O120" i="6" l="1"/>
  <c r="P120" i="6" s="1"/>
  <c r="M120" i="6"/>
  <c r="N120" i="6" s="1"/>
  <c r="K120" i="6"/>
  <c r="L120" i="6" s="1"/>
  <c r="H121" i="6"/>
  <c r="I120" i="6"/>
  <c r="J120" i="6" s="1"/>
  <c r="O121" i="6" l="1"/>
  <c r="P121" i="6" s="1"/>
  <c r="M121" i="6"/>
  <c r="N121" i="6" s="1"/>
  <c r="K121" i="6"/>
  <c r="L121" i="6" s="1"/>
  <c r="H122" i="6"/>
  <c r="I121" i="6"/>
  <c r="J121" i="6" s="1"/>
  <c r="O122" i="6" l="1"/>
  <c r="P122" i="6" s="1"/>
  <c r="M122" i="6"/>
  <c r="N122" i="6" s="1"/>
  <c r="K122" i="6"/>
  <c r="L122" i="6" s="1"/>
  <c r="H123" i="6"/>
  <c r="I122" i="6"/>
  <c r="J122" i="6" s="1"/>
  <c r="M123" i="6" l="1"/>
  <c r="N123" i="6" s="1"/>
  <c r="K123" i="6"/>
  <c r="L123" i="6" s="1"/>
  <c r="O123" i="6"/>
  <c r="P123" i="6" s="1"/>
  <c r="H124" i="6"/>
  <c r="I123" i="6"/>
  <c r="J123" i="6" s="1"/>
  <c r="M124" i="6" l="1"/>
  <c r="N124" i="6" s="1"/>
  <c r="K124" i="6"/>
  <c r="L124" i="6" s="1"/>
  <c r="O124" i="6"/>
  <c r="P124" i="6" s="1"/>
  <c r="H125" i="6"/>
  <c r="I124" i="6"/>
  <c r="J124" i="6" s="1"/>
  <c r="O125" i="6" l="1"/>
  <c r="P125" i="6" s="1"/>
  <c r="M125" i="6"/>
  <c r="N125" i="6" s="1"/>
  <c r="K125" i="6"/>
  <c r="L125" i="6" s="1"/>
  <c r="H126" i="6"/>
  <c r="I125" i="6"/>
  <c r="J125" i="6" s="1"/>
  <c r="O126" i="6" l="1"/>
  <c r="P126" i="6" s="1"/>
  <c r="M126" i="6"/>
  <c r="N126" i="6" s="1"/>
  <c r="K126" i="6"/>
  <c r="L126" i="6" s="1"/>
  <c r="H127" i="6"/>
  <c r="I126" i="6"/>
  <c r="J126" i="6" s="1"/>
  <c r="K127" i="6" l="1"/>
  <c r="L127" i="6" s="1"/>
  <c r="O127" i="6"/>
  <c r="P127" i="6" s="1"/>
  <c r="M127" i="6"/>
  <c r="N127" i="6" s="1"/>
  <c r="I127" i="6"/>
  <c r="J127" i="6" s="1"/>
  <c r="H128" i="6"/>
  <c r="M128" i="6" l="1"/>
  <c r="N128" i="6" s="1"/>
  <c r="K128" i="6"/>
  <c r="L128" i="6" s="1"/>
  <c r="O128" i="6"/>
  <c r="P128" i="6" s="1"/>
  <c r="H129" i="6"/>
  <c r="I128" i="6"/>
  <c r="J128" i="6" s="1"/>
  <c r="M129" i="6" l="1"/>
  <c r="N129" i="6" s="1"/>
  <c r="K129" i="6"/>
  <c r="L129" i="6" s="1"/>
  <c r="O129" i="6"/>
  <c r="P129" i="6" s="1"/>
  <c r="I129" i="6"/>
  <c r="J129" i="6" s="1"/>
  <c r="H130" i="6"/>
  <c r="K130" i="6" l="1"/>
  <c r="L130" i="6" s="1"/>
  <c r="O130" i="6"/>
  <c r="P130" i="6" s="1"/>
  <c r="M130" i="6"/>
  <c r="N130" i="6" s="1"/>
  <c r="H131" i="6"/>
  <c r="I130" i="6"/>
  <c r="J130" i="6" s="1"/>
  <c r="M131" i="6" l="1"/>
  <c r="N131" i="6" s="1"/>
  <c r="K131" i="6"/>
  <c r="L131" i="6" s="1"/>
  <c r="O131" i="6"/>
  <c r="P131" i="6" s="1"/>
  <c r="H132" i="6"/>
  <c r="I131" i="6"/>
  <c r="J131" i="6" s="1"/>
  <c r="M132" i="6" l="1"/>
  <c r="N132" i="6" s="1"/>
  <c r="K132" i="6"/>
  <c r="L132" i="6" s="1"/>
  <c r="O132" i="6"/>
  <c r="P132" i="6" s="1"/>
  <c r="I132" i="6"/>
  <c r="J132" i="6" s="1"/>
  <c r="H133" i="6"/>
  <c r="O133" i="6" l="1"/>
  <c r="P133" i="6" s="1"/>
  <c r="K133" i="6"/>
  <c r="L133" i="6" s="1"/>
  <c r="M133" i="6"/>
  <c r="N133" i="6" s="1"/>
  <c r="H134" i="6"/>
  <c r="I133" i="6"/>
  <c r="J133" i="6" s="1"/>
  <c r="O134" i="6" l="1"/>
  <c r="P134" i="6" s="1"/>
  <c r="K134" i="6"/>
  <c r="L134" i="6" s="1"/>
  <c r="M134" i="6"/>
  <c r="N134" i="6" s="1"/>
  <c r="H135" i="6"/>
  <c r="I134" i="6"/>
  <c r="J134" i="6" s="1"/>
  <c r="O135" i="6" l="1"/>
  <c r="P135" i="6" s="1"/>
  <c r="K135" i="6"/>
  <c r="L135" i="6" s="1"/>
  <c r="M135" i="6"/>
  <c r="N135" i="6" s="1"/>
  <c r="H136" i="6"/>
  <c r="I135" i="6"/>
  <c r="J135" i="6" s="1"/>
  <c r="O136" i="6" l="1"/>
  <c r="P136" i="6" s="1"/>
  <c r="K136" i="6"/>
  <c r="L136" i="6" s="1"/>
  <c r="M136" i="6"/>
  <c r="N136" i="6" s="1"/>
  <c r="H137" i="6"/>
  <c r="I136" i="6"/>
  <c r="J136" i="6" s="1"/>
  <c r="K137" i="6" l="1"/>
  <c r="L137" i="6" s="1"/>
  <c r="O137" i="6"/>
  <c r="P137" i="6" s="1"/>
  <c r="M137" i="6"/>
  <c r="N137" i="6" s="1"/>
  <c r="H138" i="6"/>
  <c r="I137" i="6"/>
  <c r="J137" i="6" s="1"/>
  <c r="O138" i="6" l="1"/>
  <c r="P138" i="6" s="1"/>
  <c r="M138" i="6"/>
  <c r="N138" i="6" s="1"/>
  <c r="K138" i="6"/>
  <c r="L138" i="6" s="1"/>
  <c r="I138" i="6"/>
  <c r="J138" i="6" s="1"/>
  <c r="H139" i="6"/>
  <c r="M139" i="6" l="1"/>
  <c r="N139" i="6" s="1"/>
  <c r="K139" i="6"/>
  <c r="L139" i="6" s="1"/>
  <c r="O139" i="6"/>
  <c r="P139" i="6" s="1"/>
  <c r="H140" i="6"/>
  <c r="I139" i="6"/>
  <c r="J139" i="6" s="1"/>
  <c r="M140" i="6" l="1"/>
  <c r="N140" i="6" s="1"/>
  <c r="K140" i="6"/>
  <c r="L140" i="6" s="1"/>
  <c r="O140" i="6"/>
  <c r="P140" i="6" s="1"/>
  <c r="H141" i="6"/>
  <c r="I140" i="6"/>
  <c r="J140" i="6" s="1"/>
  <c r="O141" i="6" l="1"/>
  <c r="P141" i="6" s="1"/>
  <c r="M141" i="6"/>
  <c r="N141" i="6" s="1"/>
  <c r="K141" i="6"/>
  <c r="L141" i="6" s="1"/>
  <c r="H142" i="6"/>
  <c r="I141" i="6"/>
  <c r="J141" i="6" s="1"/>
  <c r="O142" i="6" l="1"/>
  <c r="P142" i="6" s="1"/>
  <c r="M142" i="6"/>
  <c r="N142" i="6" s="1"/>
  <c r="K142" i="6"/>
  <c r="L142" i="6" s="1"/>
  <c r="H143" i="6"/>
  <c r="I142" i="6"/>
  <c r="J142" i="6" s="1"/>
  <c r="K143" i="6" l="1"/>
  <c r="L143" i="6" s="1"/>
  <c r="M143" i="6"/>
  <c r="N143" i="6" s="1"/>
  <c r="O143" i="6"/>
  <c r="P143" i="6" s="1"/>
  <c r="I143" i="6"/>
  <c r="J143" i="6" s="1"/>
  <c r="H144" i="6"/>
  <c r="M144" i="6" l="1"/>
  <c r="N144" i="6" s="1"/>
  <c r="K144" i="6"/>
  <c r="L144" i="6" s="1"/>
  <c r="O144" i="6"/>
  <c r="P144" i="6" s="1"/>
  <c r="H145" i="6"/>
  <c r="I144" i="6"/>
  <c r="J144" i="6" s="1"/>
  <c r="M145" i="6" l="1"/>
  <c r="N145" i="6" s="1"/>
  <c r="K145" i="6"/>
  <c r="L145" i="6" s="1"/>
  <c r="O145" i="6"/>
  <c r="P145" i="6" s="1"/>
  <c r="I145" i="6"/>
  <c r="J145" i="6" s="1"/>
  <c r="H146" i="6"/>
  <c r="K146" i="6" l="1"/>
  <c r="L146" i="6" s="1"/>
  <c r="M146" i="6"/>
  <c r="N146" i="6" s="1"/>
  <c r="O146" i="6"/>
  <c r="P146" i="6" s="1"/>
  <c r="H147" i="6"/>
  <c r="I146" i="6"/>
  <c r="J146" i="6" s="1"/>
  <c r="M147" i="6" l="1"/>
  <c r="N147" i="6" s="1"/>
  <c r="K147" i="6"/>
  <c r="L147" i="6" s="1"/>
  <c r="O147" i="6"/>
  <c r="P147" i="6" s="1"/>
  <c r="H148" i="6"/>
  <c r="I147" i="6"/>
  <c r="J147" i="6" s="1"/>
  <c r="M148" i="6" l="1"/>
  <c r="N148" i="6" s="1"/>
  <c r="K148" i="6"/>
  <c r="L148" i="6" s="1"/>
  <c r="O148" i="6"/>
  <c r="P148" i="6" s="1"/>
  <c r="I148" i="6"/>
  <c r="J148" i="6" s="1"/>
  <c r="H149" i="6"/>
  <c r="O149" i="6" l="1"/>
  <c r="P149" i="6" s="1"/>
  <c r="M149" i="6"/>
  <c r="N149" i="6" s="1"/>
  <c r="K149" i="6"/>
  <c r="L149" i="6" s="1"/>
  <c r="I149" i="6"/>
  <c r="J149" i="6" s="1"/>
  <c r="H150" i="6"/>
  <c r="O150" i="6" l="1"/>
  <c r="P150" i="6" s="1"/>
  <c r="M150" i="6"/>
  <c r="N150" i="6" s="1"/>
  <c r="K150" i="6"/>
  <c r="L150" i="6" s="1"/>
  <c r="H151" i="6"/>
  <c r="I150" i="6"/>
  <c r="J150" i="6" s="1"/>
  <c r="O151" i="6" l="1"/>
  <c r="P151" i="6" s="1"/>
  <c r="M151" i="6"/>
  <c r="N151" i="6" s="1"/>
  <c r="K151" i="6"/>
  <c r="L151" i="6" s="1"/>
  <c r="H152" i="6"/>
  <c r="I151" i="6"/>
  <c r="J151" i="6" s="1"/>
  <c r="O152" i="6" l="1"/>
  <c r="P152" i="6" s="1"/>
  <c r="K152" i="6"/>
  <c r="L152" i="6" s="1"/>
  <c r="M152" i="6"/>
  <c r="N152" i="6" s="1"/>
  <c r="H153" i="6"/>
  <c r="I152" i="6"/>
  <c r="J152" i="6" s="1"/>
  <c r="O153" i="6" l="1"/>
  <c r="P153" i="6" s="1"/>
  <c r="K153" i="6"/>
  <c r="L153" i="6" s="1"/>
  <c r="M153" i="6"/>
  <c r="N153" i="6" s="1"/>
  <c r="H154" i="6"/>
  <c r="I153" i="6"/>
  <c r="J153" i="6" s="1"/>
  <c r="O154" i="6" l="1"/>
  <c r="P154" i="6" s="1"/>
  <c r="K154" i="6"/>
  <c r="L154" i="6" s="1"/>
  <c r="M154" i="6"/>
  <c r="N154" i="6" s="1"/>
  <c r="I154" i="6"/>
  <c r="J154" i="6" s="1"/>
  <c r="H155" i="6"/>
  <c r="M155" i="6" l="1"/>
  <c r="N155" i="6" s="1"/>
  <c r="K155" i="6"/>
  <c r="L155" i="6" s="1"/>
  <c r="O155" i="6"/>
  <c r="P155" i="6" s="1"/>
  <c r="H156" i="6"/>
  <c r="I155" i="6"/>
  <c r="J155" i="6" s="1"/>
  <c r="M156" i="6" l="1"/>
  <c r="N156" i="6" s="1"/>
  <c r="K156" i="6"/>
  <c r="L156" i="6" s="1"/>
  <c r="O156" i="6"/>
  <c r="P156" i="6" s="1"/>
  <c r="H157" i="6"/>
  <c r="I156" i="6"/>
  <c r="J156" i="6" s="1"/>
  <c r="O157" i="6" l="1"/>
  <c r="P157" i="6" s="1"/>
  <c r="M157" i="6"/>
  <c r="N157" i="6" s="1"/>
  <c r="K157" i="6"/>
  <c r="L157" i="6" s="1"/>
  <c r="H158" i="6"/>
  <c r="I157" i="6"/>
  <c r="J157" i="6" s="1"/>
  <c r="O158" i="6" l="1"/>
  <c r="P158" i="6" s="1"/>
  <c r="M158" i="6"/>
  <c r="N158" i="6" s="1"/>
  <c r="K158" i="6"/>
  <c r="L158" i="6" s="1"/>
  <c r="H159" i="6"/>
  <c r="I158" i="6"/>
  <c r="J158" i="6" s="1"/>
  <c r="K159" i="6" l="1"/>
  <c r="L159" i="6" s="1"/>
  <c r="O159" i="6"/>
  <c r="P159" i="6" s="1"/>
  <c r="M159" i="6"/>
  <c r="N159" i="6" s="1"/>
  <c r="I159" i="6"/>
  <c r="J159" i="6" s="1"/>
  <c r="H160" i="6"/>
  <c r="M160" i="6" l="1"/>
  <c r="N160" i="6" s="1"/>
  <c r="K160" i="6"/>
  <c r="L160" i="6" s="1"/>
  <c r="O160" i="6"/>
  <c r="P160" i="6" s="1"/>
  <c r="H161" i="6"/>
  <c r="I160" i="6"/>
  <c r="J160" i="6" s="1"/>
  <c r="M161" i="6" l="1"/>
  <c r="N161" i="6" s="1"/>
  <c r="K161" i="6"/>
  <c r="L161" i="6" s="1"/>
  <c r="O161" i="6"/>
  <c r="P161" i="6" s="1"/>
  <c r="I161" i="6"/>
  <c r="J161" i="6" s="1"/>
  <c r="H162" i="6"/>
  <c r="K162" i="6" l="1"/>
  <c r="L162" i="6" s="1"/>
  <c r="O162" i="6"/>
  <c r="P162" i="6" s="1"/>
  <c r="M162" i="6"/>
  <c r="N162" i="6" s="1"/>
  <c r="H163" i="6"/>
  <c r="I162" i="6"/>
  <c r="J162" i="6" s="1"/>
  <c r="M163" i="6" l="1"/>
  <c r="N163" i="6" s="1"/>
  <c r="O163" i="6"/>
  <c r="P163" i="6" s="1"/>
  <c r="K163" i="6"/>
  <c r="L163" i="6" s="1"/>
  <c r="H164" i="6"/>
  <c r="I163" i="6"/>
  <c r="J163" i="6" s="1"/>
  <c r="M164" i="6" l="1"/>
  <c r="N164" i="6" s="1"/>
  <c r="O164" i="6"/>
  <c r="P164" i="6" s="1"/>
  <c r="K164" i="6"/>
  <c r="L164" i="6" s="1"/>
  <c r="I164" i="6"/>
  <c r="J164" i="6" s="1"/>
  <c r="H165" i="6"/>
  <c r="O165" i="6" l="1"/>
  <c r="P165" i="6" s="1"/>
  <c r="K165" i="6"/>
  <c r="L165" i="6" s="1"/>
  <c r="M165" i="6"/>
  <c r="N165" i="6" s="1"/>
  <c r="I165" i="6"/>
  <c r="J165" i="6" s="1"/>
  <c r="H166" i="6"/>
  <c r="O166" i="6" l="1"/>
  <c r="P166" i="6" s="1"/>
  <c r="K166" i="6"/>
  <c r="L166" i="6" s="1"/>
  <c r="M166" i="6"/>
  <c r="N166" i="6" s="1"/>
  <c r="H167" i="6"/>
  <c r="I166" i="6"/>
  <c r="J166" i="6" s="1"/>
  <c r="O167" i="6" l="1"/>
  <c r="P167" i="6" s="1"/>
  <c r="K167" i="6"/>
  <c r="L167" i="6" s="1"/>
  <c r="M167" i="6"/>
  <c r="N167" i="6" s="1"/>
  <c r="H168" i="6"/>
  <c r="I167" i="6"/>
  <c r="J167" i="6" s="1"/>
  <c r="O168" i="6" l="1"/>
  <c r="P168" i="6" s="1"/>
  <c r="M168" i="6"/>
  <c r="N168" i="6" s="1"/>
  <c r="K168" i="6"/>
  <c r="L168" i="6" s="1"/>
  <c r="H169" i="6"/>
  <c r="I168" i="6"/>
  <c r="J168" i="6" s="1"/>
  <c r="O169" i="6" l="1"/>
  <c r="P169" i="6" s="1"/>
  <c r="K169" i="6"/>
  <c r="L169" i="6" s="1"/>
  <c r="M169" i="6"/>
  <c r="N169" i="6" s="1"/>
  <c r="H170" i="6"/>
  <c r="I169" i="6"/>
  <c r="J169" i="6" s="1"/>
  <c r="O170" i="6" l="1"/>
  <c r="P170" i="6" s="1"/>
  <c r="M170" i="6"/>
  <c r="N170" i="6" s="1"/>
  <c r="K170" i="6"/>
  <c r="L170" i="6" s="1"/>
  <c r="H171" i="6"/>
  <c r="I170" i="6"/>
  <c r="J170" i="6" s="1"/>
  <c r="M171" i="6" l="1"/>
  <c r="N171" i="6" s="1"/>
  <c r="K171" i="6"/>
  <c r="L171" i="6" s="1"/>
  <c r="O171" i="6"/>
  <c r="P171" i="6" s="1"/>
  <c r="H172" i="6"/>
  <c r="I171" i="6"/>
  <c r="J171" i="6" s="1"/>
  <c r="M172" i="6" l="1"/>
  <c r="N172" i="6" s="1"/>
  <c r="K172" i="6"/>
  <c r="L172" i="6" s="1"/>
  <c r="O172" i="6"/>
  <c r="P172" i="6" s="1"/>
  <c r="H173" i="6"/>
  <c r="I172" i="6"/>
  <c r="J172" i="6" s="1"/>
  <c r="O173" i="6" l="1"/>
  <c r="P173" i="6" s="1"/>
  <c r="M173" i="6"/>
  <c r="N173" i="6" s="1"/>
  <c r="K173" i="6"/>
  <c r="L173" i="6" s="1"/>
  <c r="H174" i="6"/>
  <c r="I173" i="6"/>
  <c r="J173" i="6" s="1"/>
  <c r="O174" i="6" l="1"/>
  <c r="P174" i="6" s="1"/>
  <c r="M174" i="6"/>
  <c r="N174" i="6" s="1"/>
  <c r="K174" i="6"/>
  <c r="L174" i="6" s="1"/>
  <c r="H175" i="6"/>
  <c r="I174" i="6"/>
  <c r="J174" i="6" s="1"/>
  <c r="K175" i="6" l="1"/>
  <c r="L175" i="6" s="1"/>
  <c r="M175" i="6"/>
  <c r="N175" i="6" s="1"/>
  <c r="O175" i="6"/>
  <c r="P175" i="6" s="1"/>
  <c r="I175" i="6"/>
  <c r="J175" i="6" s="1"/>
  <c r="H176" i="6"/>
  <c r="M176" i="6" l="1"/>
  <c r="N176" i="6" s="1"/>
  <c r="K176" i="6"/>
  <c r="L176" i="6" s="1"/>
  <c r="O176" i="6"/>
  <c r="P176" i="6" s="1"/>
  <c r="H177" i="6"/>
  <c r="I176" i="6"/>
  <c r="J176" i="6" s="1"/>
  <c r="M177" i="6" l="1"/>
  <c r="N177" i="6" s="1"/>
  <c r="K177" i="6"/>
  <c r="L177" i="6" s="1"/>
  <c r="O177" i="6"/>
  <c r="P177" i="6" s="1"/>
  <c r="H178" i="6"/>
  <c r="I177" i="6"/>
  <c r="J177" i="6" s="1"/>
  <c r="K178" i="6" l="1"/>
  <c r="L178" i="6" s="1"/>
  <c r="M178" i="6"/>
  <c r="N178" i="6" s="1"/>
  <c r="O178" i="6"/>
  <c r="P178" i="6" s="1"/>
  <c r="H179" i="6"/>
  <c r="I178" i="6"/>
  <c r="J178" i="6" s="1"/>
  <c r="M179" i="6" l="1"/>
  <c r="N179" i="6" s="1"/>
  <c r="K179" i="6"/>
  <c r="L179" i="6" s="1"/>
  <c r="O179" i="6"/>
  <c r="P179" i="6" s="1"/>
  <c r="H180" i="6"/>
  <c r="I179" i="6"/>
  <c r="J179" i="6" s="1"/>
  <c r="M180" i="6" l="1"/>
  <c r="N180" i="6" s="1"/>
  <c r="K180" i="6"/>
  <c r="L180" i="6" s="1"/>
  <c r="O180" i="6"/>
  <c r="P180" i="6" s="1"/>
  <c r="H181" i="6"/>
  <c r="I180" i="6"/>
  <c r="J180" i="6" s="1"/>
  <c r="O181" i="6" l="1"/>
  <c r="P181" i="6" s="1"/>
  <c r="M181" i="6"/>
  <c r="N181" i="6" s="1"/>
  <c r="K181" i="6"/>
  <c r="L181" i="6" s="1"/>
  <c r="I181" i="6"/>
  <c r="J181" i="6" s="1"/>
  <c r="H182" i="6"/>
  <c r="O182" i="6" l="1"/>
  <c r="P182" i="6" s="1"/>
  <c r="M182" i="6"/>
  <c r="N182" i="6" s="1"/>
  <c r="K182" i="6"/>
  <c r="L182" i="6" s="1"/>
  <c r="H183" i="6"/>
  <c r="I182" i="6"/>
  <c r="J182" i="6" s="1"/>
  <c r="O183" i="6" l="1"/>
  <c r="P183" i="6" s="1"/>
  <c r="M183" i="6"/>
  <c r="N183" i="6" s="1"/>
  <c r="K183" i="6"/>
  <c r="L183" i="6" s="1"/>
  <c r="H184" i="6"/>
  <c r="I183" i="6"/>
  <c r="J183" i="6" s="1"/>
  <c r="O184" i="6" l="1"/>
  <c r="P184" i="6" s="1"/>
  <c r="M184" i="6"/>
  <c r="N184" i="6" s="1"/>
  <c r="K184" i="6"/>
  <c r="L184" i="6" s="1"/>
  <c r="H185" i="6"/>
  <c r="I184" i="6"/>
  <c r="J184" i="6" s="1"/>
  <c r="O185" i="6" l="1"/>
  <c r="P185" i="6" s="1"/>
  <c r="M185" i="6"/>
  <c r="N185" i="6" s="1"/>
  <c r="K185" i="6"/>
  <c r="L185" i="6" s="1"/>
  <c r="H186" i="6"/>
  <c r="I185" i="6"/>
  <c r="J185" i="6" s="1"/>
  <c r="O186" i="6" l="1"/>
  <c r="P186" i="6" s="1"/>
  <c r="M186" i="6"/>
  <c r="N186" i="6" s="1"/>
  <c r="K186" i="6"/>
  <c r="L186" i="6" s="1"/>
  <c r="I186" i="6"/>
  <c r="J186" i="6" s="1"/>
  <c r="H187" i="6"/>
  <c r="M187" i="6" l="1"/>
  <c r="N187" i="6" s="1"/>
  <c r="K187" i="6"/>
  <c r="L187" i="6" s="1"/>
  <c r="O187" i="6"/>
  <c r="P187" i="6" s="1"/>
  <c r="H188" i="6"/>
  <c r="I187" i="6"/>
  <c r="J187" i="6" s="1"/>
  <c r="M188" i="6" l="1"/>
  <c r="N188" i="6" s="1"/>
  <c r="K188" i="6"/>
  <c r="L188" i="6" s="1"/>
  <c r="O188" i="6"/>
  <c r="P188" i="6" s="1"/>
  <c r="H189" i="6"/>
  <c r="I188" i="6"/>
  <c r="J188" i="6" s="1"/>
  <c r="O189" i="6" l="1"/>
  <c r="P189" i="6" s="1"/>
  <c r="M189" i="6"/>
  <c r="N189" i="6" s="1"/>
  <c r="K189" i="6"/>
  <c r="L189" i="6" s="1"/>
  <c r="H190" i="6"/>
  <c r="I189" i="6"/>
  <c r="J189" i="6" s="1"/>
  <c r="O190" i="6" l="1"/>
  <c r="P190" i="6" s="1"/>
  <c r="M190" i="6"/>
  <c r="N190" i="6" s="1"/>
  <c r="K190" i="6"/>
  <c r="L190" i="6" s="1"/>
  <c r="H191" i="6"/>
  <c r="I190" i="6"/>
  <c r="J190" i="6" s="1"/>
  <c r="K191" i="6" l="1"/>
  <c r="L191" i="6" s="1"/>
  <c r="O191" i="6"/>
  <c r="P191" i="6" s="1"/>
  <c r="M191" i="6"/>
  <c r="N191" i="6" s="1"/>
  <c r="I191" i="6"/>
  <c r="J191" i="6" s="1"/>
  <c r="H192" i="6"/>
  <c r="M192" i="6" l="1"/>
  <c r="N192" i="6" s="1"/>
  <c r="K192" i="6"/>
  <c r="L192" i="6" s="1"/>
  <c r="O192" i="6"/>
  <c r="P192" i="6" s="1"/>
  <c r="H193" i="6"/>
  <c r="I192" i="6"/>
  <c r="J192" i="6" s="1"/>
  <c r="M193" i="6" l="1"/>
  <c r="N193" i="6" s="1"/>
  <c r="O193" i="6"/>
  <c r="P193" i="6" s="1"/>
  <c r="K193" i="6"/>
  <c r="L193" i="6" s="1"/>
  <c r="H194" i="6"/>
  <c r="I193" i="6"/>
  <c r="J193" i="6" s="1"/>
  <c r="K194" i="6" l="1"/>
  <c r="L194" i="6" s="1"/>
  <c r="O194" i="6"/>
  <c r="P194" i="6" s="1"/>
  <c r="M194" i="6"/>
  <c r="N194" i="6" s="1"/>
  <c r="H195" i="6"/>
  <c r="I194" i="6"/>
  <c r="J194" i="6" s="1"/>
  <c r="M195" i="6" l="1"/>
  <c r="N195" i="6" s="1"/>
  <c r="O195" i="6"/>
  <c r="P195" i="6" s="1"/>
  <c r="K195" i="6"/>
  <c r="L195" i="6" s="1"/>
  <c r="H196" i="6"/>
  <c r="I195" i="6"/>
  <c r="J195" i="6" s="1"/>
  <c r="M196" i="6" l="1"/>
  <c r="N196" i="6" s="1"/>
  <c r="O196" i="6"/>
  <c r="P196" i="6" s="1"/>
  <c r="K196" i="6"/>
  <c r="L196" i="6" s="1"/>
  <c r="I196" i="6"/>
  <c r="J196" i="6" s="1"/>
  <c r="H197" i="6"/>
  <c r="O197" i="6" l="1"/>
  <c r="P197" i="6" s="1"/>
  <c r="M197" i="6"/>
  <c r="N197" i="6" s="1"/>
  <c r="K197" i="6"/>
  <c r="L197" i="6" s="1"/>
  <c r="I197" i="6"/>
  <c r="J197" i="6" s="1"/>
  <c r="H198" i="6"/>
  <c r="O198" i="6" l="1"/>
  <c r="P198" i="6" s="1"/>
  <c r="M198" i="6"/>
  <c r="N198" i="6" s="1"/>
  <c r="K198" i="6"/>
  <c r="L198" i="6" s="1"/>
  <c r="H199" i="6"/>
  <c r="I198" i="6"/>
  <c r="J198" i="6" s="1"/>
  <c r="O199" i="6" l="1"/>
  <c r="P199" i="6" s="1"/>
  <c r="K199" i="6"/>
  <c r="L199" i="6" s="1"/>
  <c r="M199" i="6"/>
  <c r="N199" i="6" s="1"/>
  <c r="H200" i="6"/>
  <c r="I199" i="6"/>
  <c r="J199" i="6" s="1"/>
  <c r="O200" i="6" l="1"/>
  <c r="P200" i="6" s="1"/>
  <c r="K200" i="6"/>
  <c r="L200" i="6" s="1"/>
  <c r="M200" i="6"/>
  <c r="N200" i="6" s="1"/>
  <c r="H201" i="6"/>
  <c r="I200" i="6"/>
  <c r="J200" i="6" s="1"/>
  <c r="K201" i="6" l="1"/>
  <c r="L201" i="6" s="1"/>
  <c r="O201" i="6"/>
  <c r="P201" i="6" s="1"/>
  <c r="M201" i="6"/>
  <c r="N201" i="6" s="1"/>
  <c r="H202" i="6"/>
  <c r="I201" i="6"/>
  <c r="J201" i="6" s="1"/>
  <c r="O202" i="6" l="1"/>
  <c r="P202" i="6" s="1"/>
  <c r="M202" i="6"/>
  <c r="N202" i="6" s="1"/>
  <c r="K202" i="6"/>
  <c r="L202" i="6" s="1"/>
  <c r="I202" i="6"/>
  <c r="J202" i="6" s="1"/>
  <c r="H203" i="6"/>
  <c r="M203" i="6" l="1"/>
  <c r="N203" i="6" s="1"/>
  <c r="K203" i="6"/>
  <c r="L203" i="6" s="1"/>
  <c r="O203" i="6"/>
  <c r="P203" i="6" s="1"/>
  <c r="H204" i="6"/>
  <c r="I203" i="6"/>
  <c r="J203" i="6" s="1"/>
  <c r="M204" i="6" l="1"/>
  <c r="N204" i="6" s="1"/>
  <c r="K204" i="6"/>
  <c r="L204" i="6" s="1"/>
  <c r="O204" i="6"/>
  <c r="P204" i="6" s="1"/>
  <c r="H205" i="6"/>
  <c r="I204" i="6"/>
  <c r="J204" i="6" s="1"/>
  <c r="O205" i="6" l="1"/>
  <c r="P205" i="6" s="1"/>
  <c r="M205" i="6"/>
  <c r="N205" i="6" s="1"/>
  <c r="K205" i="6"/>
  <c r="L205" i="6" s="1"/>
  <c r="H206" i="6"/>
  <c r="I205" i="6"/>
  <c r="J205" i="6" s="1"/>
  <c r="O206" i="6" l="1"/>
  <c r="P206" i="6" s="1"/>
  <c r="M206" i="6"/>
  <c r="N206" i="6" s="1"/>
  <c r="K206" i="6"/>
  <c r="L206" i="6" s="1"/>
  <c r="H207" i="6"/>
  <c r="I206" i="6"/>
  <c r="J206" i="6" s="1"/>
  <c r="K207" i="6" l="1"/>
  <c r="L207" i="6" s="1"/>
  <c r="M207" i="6"/>
  <c r="N207" i="6" s="1"/>
  <c r="O207" i="6"/>
  <c r="P207" i="6" s="1"/>
  <c r="I207" i="6"/>
  <c r="J207" i="6" s="1"/>
  <c r="H208" i="6"/>
  <c r="M208" i="6" l="1"/>
  <c r="N208" i="6" s="1"/>
  <c r="K208" i="6"/>
  <c r="L208" i="6" s="1"/>
  <c r="O208" i="6"/>
  <c r="P208" i="6" s="1"/>
  <c r="H209" i="6"/>
  <c r="I208" i="6"/>
  <c r="J208" i="6" s="1"/>
  <c r="M209" i="6" l="1"/>
  <c r="N209" i="6" s="1"/>
  <c r="K209" i="6"/>
  <c r="L209" i="6" s="1"/>
  <c r="O209" i="6"/>
  <c r="P209" i="6" s="1"/>
  <c r="H210" i="6"/>
  <c r="I209" i="6"/>
  <c r="J209" i="6" s="1"/>
  <c r="K210" i="6" l="1"/>
  <c r="L210" i="6" s="1"/>
  <c r="M210" i="6"/>
  <c r="N210" i="6" s="1"/>
  <c r="O210" i="6"/>
  <c r="P210" i="6" s="1"/>
  <c r="H211" i="6"/>
  <c r="I210" i="6"/>
  <c r="J210" i="6" s="1"/>
  <c r="M211" i="6" l="1"/>
  <c r="N211" i="6" s="1"/>
  <c r="K211" i="6"/>
  <c r="L211" i="6" s="1"/>
  <c r="O211" i="6"/>
  <c r="P211" i="6" s="1"/>
  <c r="H212" i="6"/>
  <c r="I211" i="6"/>
  <c r="J211" i="6" s="1"/>
  <c r="I212" i="6" l="1"/>
  <c r="J212" i="6" s="1"/>
  <c r="M212" i="6"/>
  <c r="N212" i="6" s="1"/>
  <c r="H213" i="6"/>
  <c r="K212" i="6"/>
  <c r="L212" i="6" s="1"/>
  <c r="O212" i="6"/>
  <c r="P212" i="6" s="1"/>
  <c r="I213" i="6" l="1"/>
  <c r="J213" i="6" s="1"/>
  <c r="M213" i="6"/>
  <c r="N213" i="6" s="1"/>
  <c r="O213" i="6"/>
  <c r="P213" i="6" s="1"/>
  <c r="H214" i="6"/>
  <c r="K213" i="6"/>
  <c r="L213" i="6" s="1"/>
  <c r="O214" i="6" l="1"/>
  <c r="P214" i="6" s="1"/>
  <c r="I214" i="6"/>
  <c r="J214" i="6" s="1"/>
  <c r="K214" i="6"/>
  <c r="L214" i="6" s="1"/>
  <c r="M214" i="6"/>
  <c r="N214" i="6" s="1"/>
  <c r="H215" i="6"/>
  <c r="I215" i="6" l="1"/>
  <c r="J215" i="6" s="1"/>
  <c r="H216" i="6"/>
  <c r="M215" i="6"/>
  <c r="N215" i="6" s="1"/>
  <c r="K215" i="6"/>
  <c r="L215" i="6" s="1"/>
  <c r="O215" i="6"/>
  <c r="P215" i="6" s="1"/>
  <c r="M216" i="6" l="1"/>
  <c r="N216" i="6" s="1"/>
  <c r="H217" i="6"/>
  <c r="K216" i="6"/>
  <c r="L216" i="6" s="1"/>
  <c r="I216" i="6"/>
  <c r="J216" i="6" s="1"/>
  <c r="O216" i="6"/>
  <c r="P216" i="6" s="1"/>
  <c r="I217" i="6" l="1"/>
  <c r="J217" i="6" s="1"/>
  <c r="O217" i="6"/>
  <c r="P217" i="6" s="1"/>
  <c r="K217" i="6"/>
  <c r="L217" i="6" s="1"/>
  <c r="M217" i="6"/>
  <c r="N217" i="6" s="1"/>
  <c r="H218" i="6"/>
  <c r="I218" i="6" l="1"/>
  <c r="J218" i="6" s="1"/>
  <c r="M218" i="6"/>
  <c r="N218" i="6" s="1"/>
  <c r="O218" i="6"/>
  <c r="P218" i="6" s="1"/>
  <c r="K218" i="6"/>
  <c r="L218" i="6" s="1"/>
  <c r="H219" i="6"/>
  <c r="I219" i="6" l="1"/>
  <c r="J219" i="6" s="1"/>
  <c r="M219" i="6"/>
  <c r="N219" i="6" s="1"/>
  <c r="O219" i="6"/>
  <c r="P219" i="6" s="1"/>
  <c r="K219" i="6"/>
  <c r="L219" i="6" s="1"/>
  <c r="H220" i="6"/>
  <c r="I220" i="6" l="1"/>
  <c r="J220" i="6" s="1"/>
  <c r="O220" i="6"/>
  <c r="P220" i="6" s="1"/>
  <c r="H221" i="6"/>
  <c r="K220" i="6"/>
  <c r="L220" i="6" s="1"/>
  <c r="M220" i="6"/>
  <c r="N220" i="6" s="1"/>
  <c r="H222" i="6" l="1"/>
  <c r="K221" i="6"/>
  <c r="L221" i="6" s="1"/>
  <c r="M221" i="6"/>
  <c r="N221" i="6" s="1"/>
  <c r="O221" i="6"/>
  <c r="P221" i="6" s="1"/>
  <c r="I221" i="6"/>
  <c r="J221" i="6" s="1"/>
  <c r="I222" i="6" l="1"/>
  <c r="J222" i="6" s="1"/>
  <c r="K222" i="6"/>
  <c r="L222" i="6" s="1"/>
  <c r="M222" i="6"/>
  <c r="N222" i="6" s="1"/>
  <c r="O222" i="6"/>
  <c r="P222" i="6" s="1"/>
  <c r="H223" i="6"/>
  <c r="H224" i="6" l="1"/>
  <c r="M223" i="6"/>
  <c r="N223" i="6" s="1"/>
  <c r="O223" i="6"/>
  <c r="P223" i="6" s="1"/>
  <c r="I223" i="6"/>
  <c r="J223" i="6" s="1"/>
  <c r="K223" i="6"/>
  <c r="L223" i="6" s="1"/>
  <c r="I224" i="6" l="1"/>
  <c r="J224" i="6" s="1"/>
  <c r="K224" i="6"/>
  <c r="L224" i="6" s="1"/>
  <c r="M224" i="6"/>
  <c r="N224" i="6" s="1"/>
  <c r="O224" i="6"/>
  <c r="P224" i="6" s="1"/>
  <c r="H225" i="6"/>
  <c r="M225" i="6" l="1"/>
  <c r="N225" i="6" s="1"/>
  <c r="H226" i="6"/>
  <c r="I225" i="6"/>
  <c r="J225" i="6" s="1"/>
  <c r="O225" i="6"/>
  <c r="P225" i="6" s="1"/>
  <c r="K225" i="6"/>
  <c r="L225" i="6" s="1"/>
  <c r="M226" i="6" l="1"/>
  <c r="N226" i="6" s="1"/>
  <c r="H227" i="6"/>
  <c r="K226" i="6"/>
  <c r="L226" i="6" s="1"/>
  <c r="I226" i="6"/>
  <c r="J226" i="6" s="1"/>
  <c r="O226" i="6"/>
  <c r="P226" i="6" s="1"/>
  <c r="M227" i="6" l="1"/>
  <c r="N227" i="6" s="1"/>
  <c r="O227" i="6"/>
  <c r="P227" i="6" s="1"/>
  <c r="I227" i="6"/>
  <c r="J227" i="6" s="1"/>
  <c r="K227" i="6"/>
  <c r="L227" i="6" s="1"/>
  <c r="H228" i="6"/>
  <c r="H229" i="6" l="1"/>
  <c r="K228" i="6"/>
  <c r="L228" i="6" s="1"/>
  <c r="M228" i="6"/>
  <c r="N228" i="6" s="1"/>
  <c r="O228" i="6"/>
  <c r="P228" i="6" s="1"/>
  <c r="I228" i="6"/>
  <c r="J228" i="6" s="1"/>
  <c r="I229" i="6" l="1"/>
  <c r="J229" i="6" s="1"/>
  <c r="O229" i="6"/>
  <c r="P229" i="6" s="1"/>
  <c r="H230" i="6"/>
  <c r="K229" i="6"/>
  <c r="L229" i="6" s="1"/>
  <c r="M229" i="6"/>
  <c r="N229" i="6" s="1"/>
  <c r="I230" i="6" l="1"/>
  <c r="J230" i="6" s="1"/>
  <c r="M230" i="6"/>
  <c r="N230" i="6" s="1"/>
  <c r="O230" i="6"/>
  <c r="P230" i="6" s="1"/>
  <c r="K230" i="6"/>
  <c r="L230" i="6" s="1"/>
  <c r="H231" i="6"/>
  <c r="I231" i="6" l="1"/>
  <c r="J231" i="6" s="1"/>
  <c r="M231" i="6"/>
  <c r="N231" i="6" s="1"/>
  <c r="O231" i="6"/>
  <c r="P231" i="6" s="1"/>
  <c r="H232" i="6"/>
  <c r="K231" i="6"/>
  <c r="L231" i="6" s="1"/>
  <c r="M232" i="6" l="1"/>
  <c r="N232" i="6" s="1"/>
  <c r="H233" i="6"/>
  <c r="K232" i="6"/>
  <c r="L232" i="6" s="1"/>
  <c r="I232" i="6"/>
  <c r="J232" i="6" s="1"/>
  <c r="O232" i="6"/>
  <c r="P232" i="6" s="1"/>
  <c r="I233" i="6" l="1"/>
  <c r="J233" i="6" s="1"/>
  <c r="M233" i="6"/>
  <c r="N233" i="6" s="1"/>
  <c r="O233" i="6"/>
  <c r="P233" i="6" s="1"/>
  <c r="K233" i="6"/>
  <c r="L233" i="6" s="1"/>
  <c r="H234" i="6"/>
  <c r="K234" i="6" l="1"/>
  <c r="L234" i="6" s="1"/>
  <c r="O234" i="6"/>
  <c r="P234" i="6" s="1"/>
  <c r="M234" i="6"/>
  <c r="N234" i="6" s="1"/>
  <c r="I234" i="6"/>
  <c r="J234" i="6" s="1"/>
  <c r="H235" i="6"/>
  <c r="I235" i="6" l="1"/>
  <c r="J235" i="6" s="1"/>
  <c r="K235" i="6"/>
  <c r="L235" i="6" s="1"/>
  <c r="O235" i="6"/>
  <c r="P235" i="6" s="1"/>
  <c r="H236" i="6"/>
  <c r="M235" i="6"/>
  <c r="N235" i="6" s="1"/>
  <c r="I236" i="6" l="1"/>
  <c r="J236" i="6" s="1"/>
  <c r="K236" i="6"/>
  <c r="L236" i="6" s="1"/>
  <c r="M236" i="6"/>
  <c r="N236" i="6" s="1"/>
  <c r="O236" i="6"/>
  <c r="P236" i="6" s="1"/>
  <c r="H237" i="6"/>
  <c r="H238" i="6" l="1"/>
  <c r="I237" i="6"/>
  <c r="J237" i="6" s="1"/>
  <c r="K237" i="6"/>
  <c r="L237" i="6" s="1"/>
  <c r="O237" i="6"/>
  <c r="P237" i="6" s="1"/>
  <c r="M237" i="6"/>
  <c r="N237" i="6" s="1"/>
  <c r="I238" i="6" l="1"/>
  <c r="J238" i="6" s="1"/>
  <c r="K238" i="6"/>
  <c r="L238" i="6" s="1"/>
  <c r="O238" i="6"/>
  <c r="P238" i="6" s="1"/>
  <c r="H239" i="6"/>
  <c r="M238" i="6"/>
  <c r="N238" i="6" s="1"/>
  <c r="O239" i="6" l="1"/>
  <c r="P239" i="6" s="1"/>
  <c r="H240" i="6"/>
  <c r="M239" i="6"/>
  <c r="N239" i="6" s="1"/>
  <c r="K239" i="6"/>
  <c r="L239" i="6" s="1"/>
  <c r="I239" i="6"/>
  <c r="J239" i="6" s="1"/>
  <c r="I240" i="6" l="1"/>
  <c r="J240" i="6" s="1"/>
  <c r="O240" i="6"/>
  <c r="P240" i="6" s="1"/>
  <c r="K240" i="6"/>
  <c r="L240" i="6" s="1"/>
  <c r="M240" i="6"/>
  <c r="N240" i="6" s="1"/>
  <c r="H241" i="6"/>
  <c r="M241" i="6" l="1"/>
  <c r="N241" i="6" s="1"/>
  <c r="H242" i="6"/>
  <c r="I241" i="6"/>
  <c r="J241" i="6" s="1"/>
  <c r="O241" i="6"/>
  <c r="P241" i="6" s="1"/>
  <c r="K241" i="6"/>
  <c r="L241" i="6" s="1"/>
  <c r="K242" i="6" l="1"/>
  <c r="L242" i="6" s="1"/>
  <c r="H243" i="6"/>
  <c r="I242" i="6"/>
  <c r="J242" i="6" s="1"/>
  <c r="M242" i="6"/>
  <c r="N242" i="6" s="1"/>
  <c r="O242" i="6"/>
  <c r="P242" i="6" s="1"/>
  <c r="K243" i="6" l="1"/>
  <c r="L243" i="6" s="1"/>
  <c r="O243" i="6"/>
  <c r="P243" i="6" s="1"/>
  <c r="H244" i="6"/>
  <c r="I243" i="6"/>
  <c r="J243" i="6" s="1"/>
  <c r="M243" i="6"/>
  <c r="N243" i="6" s="1"/>
  <c r="H245" i="6" l="1"/>
  <c r="K244" i="6"/>
  <c r="L244" i="6" s="1"/>
  <c r="M244" i="6"/>
  <c r="N244" i="6" s="1"/>
  <c r="O244" i="6"/>
  <c r="P244" i="6" s="1"/>
  <c r="I244" i="6"/>
  <c r="J244" i="6" s="1"/>
  <c r="I245" i="6" l="1"/>
  <c r="J245" i="6" s="1"/>
  <c r="K245" i="6"/>
  <c r="L245" i="6" s="1"/>
  <c r="H246" i="6"/>
  <c r="M245" i="6"/>
  <c r="N245" i="6" s="1"/>
  <c r="O245" i="6"/>
  <c r="P245" i="6" s="1"/>
  <c r="O246" i="6" l="1"/>
  <c r="P246" i="6" s="1"/>
  <c r="I246" i="6"/>
  <c r="J246" i="6" s="1"/>
  <c r="K246" i="6"/>
  <c r="L246" i="6" s="1"/>
  <c r="M246" i="6"/>
  <c r="N246" i="6" s="1"/>
  <c r="H247" i="6"/>
  <c r="I247" i="6" l="1"/>
  <c r="J247" i="6" s="1"/>
  <c r="K247" i="6"/>
  <c r="L247" i="6" s="1"/>
  <c r="H248" i="6"/>
  <c r="M247" i="6"/>
  <c r="N247" i="6" s="1"/>
  <c r="O247" i="6"/>
  <c r="P247" i="6" s="1"/>
  <c r="M248" i="6" l="1"/>
  <c r="N248" i="6" s="1"/>
  <c r="O248" i="6"/>
  <c r="P248" i="6" s="1"/>
  <c r="I248" i="6"/>
  <c r="J248" i="6" s="1"/>
  <c r="K248" i="6"/>
  <c r="L248" i="6" s="1"/>
  <c r="H249" i="6"/>
  <c r="I249" i="6" l="1"/>
  <c r="J249" i="6" s="1"/>
  <c r="O249" i="6"/>
  <c r="P249" i="6" s="1"/>
  <c r="K249" i="6"/>
  <c r="L249" i="6" s="1"/>
  <c r="H250" i="6"/>
  <c r="M249" i="6"/>
  <c r="N249" i="6" s="1"/>
  <c r="K250" i="6" l="1"/>
  <c r="L250" i="6" s="1"/>
  <c r="O250" i="6"/>
  <c r="P250" i="6" s="1"/>
  <c r="H251" i="6"/>
  <c r="I250" i="6"/>
  <c r="J250" i="6" s="1"/>
  <c r="M250" i="6"/>
  <c r="N250" i="6" s="1"/>
  <c r="K251" i="6" l="1"/>
  <c r="L251" i="6" s="1"/>
  <c r="H252" i="6"/>
  <c r="I251" i="6"/>
  <c r="J251" i="6" s="1"/>
  <c r="M251" i="6"/>
  <c r="N251" i="6" s="1"/>
  <c r="O251" i="6"/>
  <c r="P251" i="6" s="1"/>
  <c r="I252" i="6" l="1"/>
  <c r="J252" i="6" s="1"/>
  <c r="K252" i="6"/>
  <c r="L252" i="6" s="1"/>
  <c r="M252" i="6"/>
  <c r="N252" i="6" s="1"/>
  <c r="O252" i="6"/>
  <c r="P252" i="6" s="1"/>
  <c r="H253" i="6"/>
  <c r="H254" i="6" l="1"/>
  <c r="I253" i="6"/>
  <c r="J253" i="6" s="1"/>
  <c r="K253" i="6"/>
  <c r="L253" i="6" s="1"/>
  <c r="O253" i="6"/>
  <c r="P253" i="6" s="1"/>
  <c r="M253" i="6"/>
  <c r="N253" i="6" s="1"/>
  <c r="I254" i="6" l="1"/>
  <c r="J254" i="6" s="1"/>
  <c r="O254" i="6"/>
  <c r="P254" i="6" s="1"/>
  <c r="K254" i="6"/>
  <c r="L254" i="6" s="1"/>
  <c r="M254" i="6"/>
  <c r="N254" i="6" s="1"/>
  <c r="H255" i="6"/>
  <c r="O255" i="6" l="1"/>
  <c r="P255" i="6" s="1"/>
  <c r="H256" i="6"/>
  <c r="K255" i="6"/>
  <c r="L255" i="6" s="1"/>
  <c r="M255" i="6"/>
  <c r="N255" i="6" s="1"/>
  <c r="I255" i="6"/>
  <c r="J255" i="6" s="1"/>
  <c r="H257" i="6" l="1"/>
  <c r="I256" i="6"/>
  <c r="J256" i="6" s="1"/>
  <c r="K256" i="6"/>
  <c r="L256" i="6" s="1"/>
  <c r="O256" i="6"/>
  <c r="P256" i="6" s="1"/>
  <c r="M256" i="6"/>
  <c r="N256" i="6" s="1"/>
  <c r="M257" i="6" l="1"/>
  <c r="N257" i="6" s="1"/>
  <c r="I257" i="6"/>
  <c r="J257" i="6" s="1"/>
  <c r="K257" i="6"/>
  <c r="L257" i="6" s="1"/>
  <c r="O257" i="6"/>
  <c r="P257" i="6" s="1"/>
  <c r="H258" i="6"/>
  <c r="H259" i="6" l="1"/>
  <c r="I258" i="6"/>
  <c r="J258" i="6" s="1"/>
  <c r="K258" i="6"/>
  <c r="L258" i="6" s="1"/>
  <c r="M258" i="6"/>
  <c r="N258" i="6" s="1"/>
  <c r="O258" i="6"/>
  <c r="P258" i="6" s="1"/>
  <c r="K259" i="6" l="1"/>
  <c r="L259" i="6" s="1"/>
  <c r="M259" i="6"/>
  <c r="N259" i="6" s="1"/>
  <c r="O259" i="6"/>
  <c r="P259" i="6" s="1"/>
  <c r="I259" i="6"/>
  <c r="J259" i="6" s="1"/>
  <c r="H260" i="6"/>
  <c r="H261" i="6" l="1"/>
  <c r="I260" i="6"/>
  <c r="J260" i="6" s="1"/>
  <c r="K260" i="6"/>
  <c r="L260" i="6" s="1"/>
  <c r="O260" i="6"/>
  <c r="P260" i="6" s="1"/>
  <c r="M260" i="6"/>
  <c r="N260" i="6" s="1"/>
  <c r="I261" i="6" l="1"/>
  <c r="J261" i="6" s="1"/>
  <c r="K261" i="6"/>
  <c r="L261" i="6" s="1"/>
  <c r="M261" i="6"/>
  <c r="N261" i="6" s="1"/>
  <c r="O261" i="6"/>
  <c r="P261" i="6" s="1"/>
  <c r="H262" i="6"/>
  <c r="O262" i="6" l="1"/>
  <c r="P262" i="6" s="1"/>
  <c r="K262" i="6"/>
  <c r="L262" i="6" s="1"/>
  <c r="M262" i="6"/>
  <c r="N262" i="6" s="1"/>
  <c r="I262" i="6"/>
  <c r="J262" i="6" s="1"/>
</calcChain>
</file>

<file path=xl/sharedStrings.xml><?xml version="1.0" encoding="utf-8"?>
<sst xmlns="http://schemas.openxmlformats.org/spreadsheetml/2006/main" count="342" uniqueCount="147">
  <si>
    <t xml:space="preserve">tempo frame </t>
  </si>
  <si>
    <t>FPS</t>
  </si>
  <si>
    <t>s</t>
  </si>
  <si>
    <t>pixel</t>
  </si>
  <si>
    <t>frame rate global shutter</t>
  </si>
  <si>
    <t>frame rate rolling shutter</t>
  </si>
  <si>
    <t>velocità</t>
  </si>
  <si>
    <t>m/s</t>
  </si>
  <si>
    <t>distanzaper frame</t>
  </si>
  <si>
    <t>m/frame</t>
  </si>
  <si>
    <t>frame /s</t>
  </si>
  <si>
    <t>LUNGHEZZA PEZZO X</t>
  </si>
  <si>
    <t>FOV X</t>
  </si>
  <si>
    <t>VELOCITA'</t>
  </si>
  <si>
    <t>TEMPO DI ESPOSIZIONE</t>
  </si>
  <si>
    <t>m</t>
  </si>
  <si>
    <t>px</t>
  </si>
  <si>
    <t>PIXEL (risoluzione x)</t>
  </si>
  <si>
    <t>blur</t>
  </si>
  <si>
    <t>Risoluzione Spaziale</t>
  </si>
  <si>
    <t>m/px</t>
  </si>
  <si>
    <t>Lunghezza in pixel</t>
  </si>
  <si>
    <t>blur %</t>
  </si>
  <si>
    <t>%</t>
  </si>
  <si>
    <t>blur in mm</t>
  </si>
  <si>
    <t xml:space="preserve">So </t>
  </si>
  <si>
    <t>Si</t>
  </si>
  <si>
    <t>f</t>
  </si>
  <si>
    <t>So</t>
  </si>
  <si>
    <t>mm</t>
  </si>
  <si>
    <t xml:space="preserve">WD </t>
  </si>
  <si>
    <t>Si_ideale</t>
  </si>
  <si>
    <t>n lente</t>
  </si>
  <si>
    <t>n mezzo</t>
  </si>
  <si>
    <t xml:space="preserve">spessore </t>
  </si>
  <si>
    <t>R1</t>
  </si>
  <si>
    <t>R2</t>
  </si>
  <si>
    <t>1/f</t>
  </si>
  <si>
    <t>lente spessa</t>
  </si>
  <si>
    <t>lente sottile</t>
  </si>
  <si>
    <t>tempo di esposione</t>
  </si>
  <si>
    <t>Tempo_Max</t>
  </si>
  <si>
    <t>TE = TEMPO DI FRAME</t>
  </si>
  <si>
    <t>telecamera 1</t>
  </si>
  <si>
    <t>telecamera2</t>
  </si>
  <si>
    <t>telecamera3</t>
  </si>
  <si>
    <t>telecamera4</t>
  </si>
  <si>
    <t>P_S(micron)</t>
  </si>
  <si>
    <t>QE (%)(eta)</t>
  </si>
  <si>
    <t>Saturation(e-)</t>
  </si>
  <si>
    <t>sigmad0(e-)</t>
  </si>
  <si>
    <t>aca1300-60g</t>
  </si>
  <si>
    <t>daA2500-14um</t>
  </si>
  <si>
    <t>acA1920-155gm</t>
  </si>
  <si>
    <t>mup</t>
  </si>
  <si>
    <t>SNR</t>
  </si>
  <si>
    <t>mue</t>
  </si>
  <si>
    <t>DB</t>
  </si>
  <si>
    <t>BIT</t>
  </si>
  <si>
    <t>dinamic RANGE</t>
  </si>
  <si>
    <t>SNR = RADQ(muE)=RADQ(eta*muP)</t>
  </si>
  <si>
    <t>SNR = 1</t>
  </si>
  <si>
    <t>fotoni/micron^2</t>
  </si>
  <si>
    <t>si ha snr = 1 per valori di mup = absolute sensitivity threshold</t>
  </si>
  <si>
    <t>quella con il numero fotoni/mm più basso è la migliore , devo vedere anche la pendenza piu alta</t>
  </si>
  <si>
    <t>scelgo l'ultima perche è quella più altanel grafico e che ha il DB più alto</t>
  </si>
  <si>
    <t>mup(fotoni/pixel)</t>
  </si>
  <si>
    <t>fov_x</t>
  </si>
  <si>
    <t>M</t>
  </si>
  <si>
    <t>S_x</t>
  </si>
  <si>
    <t>sensorsixze</t>
  </si>
  <si>
    <t xml:space="preserve">Pixel </t>
  </si>
  <si>
    <t>Rs</t>
  </si>
  <si>
    <t>magnificazone</t>
  </si>
  <si>
    <t>risoluzione spaziale</t>
  </si>
  <si>
    <t>mm/px</t>
  </si>
  <si>
    <t>numero di pixel</t>
  </si>
  <si>
    <t>campo inquadrato in x</t>
  </si>
  <si>
    <t xml:space="preserve">Fov_x </t>
  </si>
  <si>
    <t>Ss_x</t>
  </si>
  <si>
    <t>WD</t>
  </si>
  <si>
    <t>view angle</t>
  </si>
  <si>
    <t>°</t>
  </si>
  <si>
    <t xml:space="preserve">siccome ho il fovx </t>
  </si>
  <si>
    <t>per vedere se serve un distanziale si guardano i datasheet….</t>
  </si>
  <si>
    <t>numero di righe</t>
  </si>
  <si>
    <t>tempo read out linea</t>
  </si>
  <si>
    <t>es2</t>
  </si>
  <si>
    <t>es3</t>
  </si>
  <si>
    <t>So valore di dove si mette a fuoco</t>
  </si>
  <si>
    <t>dimensione oggetto orizzontale</t>
  </si>
  <si>
    <t>dimensione oggetto verticale</t>
  </si>
  <si>
    <t>FOVh</t>
  </si>
  <si>
    <t>FOVv</t>
  </si>
  <si>
    <t>risoluzione minima</t>
  </si>
  <si>
    <t>sovracampiono</t>
  </si>
  <si>
    <t>non cambiare</t>
  </si>
  <si>
    <t>lain pair piano ogetto</t>
  </si>
  <si>
    <t>PIANO IMMAGINE</t>
  </si>
  <si>
    <t>PIANO OGGETTO</t>
  </si>
  <si>
    <t>minimo dettaglio risolvibile</t>
  </si>
  <si>
    <t>ratio</t>
  </si>
  <si>
    <t>RI_x</t>
  </si>
  <si>
    <t>RI_Y</t>
  </si>
  <si>
    <t>pixel size x</t>
  </si>
  <si>
    <t>pixel size y</t>
  </si>
  <si>
    <t>Sensor size x</t>
  </si>
  <si>
    <t>Sensor size y</t>
  </si>
  <si>
    <t>risoluzione H</t>
  </si>
  <si>
    <t>risoluzione V</t>
  </si>
  <si>
    <t>TELECAMERA</t>
  </si>
  <si>
    <t>LENTE</t>
  </si>
  <si>
    <t>SI</t>
  </si>
  <si>
    <t>max image formart x</t>
  </si>
  <si>
    <t>max image formart y</t>
  </si>
  <si>
    <t>piu grande del sensor size</t>
  </si>
  <si>
    <t>field of view</t>
  </si>
  <si>
    <t>2/3"</t>
  </si>
  <si>
    <t>H</t>
  </si>
  <si>
    <t>V</t>
  </si>
  <si>
    <t>1/2"</t>
  </si>
  <si>
    <t>devono essere maggiori del fov calcolato nella telecamera guardo il datasheet</t>
  </si>
  <si>
    <t>scelgo una focale che sia o quella prima o quella dopo di quella che ho calcolato</t>
  </si>
  <si>
    <t>devono essere maggiogi di quelli calcolati sul piano imagine</t>
  </si>
  <si>
    <t>deve essere maggiori rispetto a quelli sul piano oggetto</t>
  </si>
  <si>
    <t>acA1920-51gmBAS</t>
  </si>
  <si>
    <t>devo variare la working distance</t>
  </si>
  <si>
    <t>resolution HxV</t>
  </si>
  <si>
    <t>aca1600-60gm</t>
  </si>
  <si>
    <t>quando il segnale trasmesso è pari al temporal dark noise</t>
  </si>
  <si>
    <t>Area</t>
  </si>
  <si>
    <t>mm^2</t>
  </si>
  <si>
    <t>f/#</t>
  </si>
  <si>
    <t>N.A.</t>
  </si>
  <si>
    <t>Diametro</t>
  </si>
  <si>
    <t>focale</t>
  </si>
  <si>
    <t>theta</t>
  </si>
  <si>
    <t>f_nyquist</t>
  </si>
  <si>
    <t>S_size</t>
  </si>
  <si>
    <t>N pixel</t>
  </si>
  <si>
    <t>LP/mm</t>
  </si>
  <si>
    <t>P_size</t>
  </si>
  <si>
    <t>micron</t>
  </si>
  <si>
    <t>Fov</t>
  </si>
  <si>
    <t>sensore</t>
  </si>
  <si>
    <t xml:space="preserve">f_nyquist </t>
  </si>
  <si>
    <t>Ri_oggetto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</si>
</sst>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4" borderId="0" xfId="0" applyFill="1" applyBorder="1" applyAlignment="1">
      <alignment horizontal="center"/>
    </xf>
    <xf numFmtId="0" fontId="1" fillId="2" borderId="1" xfId="0" applyFont="1" applyFill="1" applyBorder="1"/>
    <xf numFmtId="0" fontId="1" fillId="0" borderId="0" xfId="0" applyFont="1"/>
    <xf numFmtId="0" fontId="1" fillId="3" borderId="1" xfId="0" applyFont="1" applyFill="1" applyBorder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4" borderId="0" xfId="0" applyFont="1" applyFill="1"/>
    <xf numFmtId="0" fontId="1" fillId="4" borderId="0" xfId="0" applyFont="1" applyFill="1" applyBorder="1"/>
    <xf numFmtId="0" fontId="0" fillId="0" borderId="0" xfId="0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0" xfId="0" applyFill="1" applyAlignment="1" applyProtection="1">
      <alignment horizontal="center"/>
      <protection hidden="1"/>
    </xf>
    <xf numFmtId="0" fontId="0" fillId="0" borderId="0" xfId="0" applyFill="1" applyBorder="1"/>
    <xf numFmtId="0" fontId="0" fillId="8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 applyProtection="1">
      <alignment horizontal="center"/>
      <protection hidden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4" borderId="4" xfId="0" applyFill="1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0" xfId="0" applyFont="1" applyFill="1"/>
    <xf numFmtId="0" fontId="0" fillId="6" borderId="1" xfId="0" applyFill="1" applyBorder="1"/>
    <xf numFmtId="0" fontId="0" fillId="0" borderId="0" xfId="0" applyAlignment="1">
      <alignment horizontal="center" wrapText="1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3" borderId="3" xfId="0" applyFill="1" applyBorder="1" applyAlignment="1">
      <alignment horizontal="center"/>
    </xf>
    <xf numFmtId="0" fontId="0" fillId="4" borderId="0" xfId="0" applyFill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0" fillId="4" borderId="0" xfId="0" applyFill="1" applyBorder="1" applyAlignment="1">
      <alignment horizontal="center" wrapText="1"/>
    </xf>
    <xf numFmtId="0" fontId="0" fillId="4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'lenti sottili'!$B$7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'lenti sottili'!$A$9:$A$55</c:f>
              <c:numCache>
                <c:formatCode>General</c:formatCode>
                <c:ptCount val="47"/>
                <c:pt idx="0">
                  <c:v>1200</c:v>
                </c:pt>
                <c:pt idx="1">
                  <c:v>1100</c:v>
                </c:pt>
                <c:pt idx="2">
                  <c:v>1000</c:v>
                </c:pt>
                <c:pt idx="3">
                  <c:v>900</c:v>
                </c:pt>
                <c:pt idx="4">
                  <c:v>800</c:v>
                </c:pt>
                <c:pt idx="5">
                  <c:v>700</c:v>
                </c:pt>
                <c:pt idx="6">
                  <c:v>600</c:v>
                </c:pt>
                <c:pt idx="7">
                  <c:v>500</c:v>
                </c:pt>
                <c:pt idx="8">
                  <c:v>400</c:v>
                </c:pt>
                <c:pt idx="9">
                  <c:v>300</c:v>
                </c:pt>
                <c:pt idx="10">
                  <c:v>200</c:v>
                </c:pt>
                <c:pt idx="11">
                  <c:v>100</c:v>
                </c:pt>
                <c:pt idx="12">
                  <c:v>95</c:v>
                </c:pt>
                <c:pt idx="13">
                  <c:v>90</c:v>
                </c:pt>
                <c:pt idx="14">
                  <c:v>85</c:v>
                </c:pt>
                <c:pt idx="15">
                  <c:v>80</c:v>
                </c:pt>
                <c:pt idx="16">
                  <c:v>75</c:v>
                </c:pt>
                <c:pt idx="17">
                  <c:v>70</c:v>
                </c:pt>
                <c:pt idx="18">
                  <c:v>65</c:v>
                </c:pt>
                <c:pt idx="19">
                  <c:v>60</c:v>
                </c:pt>
                <c:pt idx="20">
                  <c:v>55</c:v>
                </c:pt>
                <c:pt idx="21">
                  <c:v>50</c:v>
                </c:pt>
                <c:pt idx="22">
                  <c:v>45</c:v>
                </c:pt>
                <c:pt idx="23">
                  <c:v>40</c:v>
                </c:pt>
                <c:pt idx="24">
                  <c:v>35</c:v>
                </c:pt>
                <c:pt idx="25">
                  <c:v>30</c:v>
                </c:pt>
                <c:pt idx="26">
                  <c:v>25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17</c:v>
                </c:pt>
                <c:pt idx="31">
                  <c:v>16</c:v>
                </c:pt>
                <c:pt idx="32">
                  <c:v>15</c:v>
                </c:pt>
                <c:pt idx="33">
                  <c:v>14</c:v>
                </c:pt>
                <c:pt idx="34">
                  <c:v>13</c:v>
                </c:pt>
                <c:pt idx="35">
                  <c:v>12</c:v>
                </c:pt>
                <c:pt idx="36">
                  <c:v>11</c:v>
                </c:pt>
                <c:pt idx="37">
                  <c:v>10</c:v>
                </c:pt>
                <c:pt idx="38">
                  <c:v>9</c:v>
                </c:pt>
                <c:pt idx="39">
                  <c:v>8</c:v>
                </c:pt>
                <c:pt idx="40">
                  <c:v>7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</c:numCache>
            </c:numRef>
          </c:xVal>
          <c:yVal>
            <c:numRef>
              <c:f>'lenti sottili'!$B$9:$B$55</c:f>
              <c:numCache>
                <c:formatCode>General</c:formatCode>
                <c:ptCount val="47"/>
                <c:pt idx="0">
                  <c:v>52.173913043478258</c:v>
                </c:pt>
                <c:pt idx="1">
                  <c:v>52.38095238095238</c:v>
                </c:pt>
                <c:pt idx="2">
                  <c:v>52.631578947368418</c:v>
                </c:pt>
                <c:pt idx="3">
                  <c:v>52.941176470588232</c:v>
                </c:pt>
                <c:pt idx="4">
                  <c:v>53.333333333333336</c:v>
                </c:pt>
                <c:pt idx="5">
                  <c:v>53.846153846153847</c:v>
                </c:pt>
                <c:pt idx="6">
                  <c:v>54.545454545454547</c:v>
                </c:pt>
                <c:pt idx="7">
                  <c:v>55.555555555555557</c:v>
                </c:pt>
                <c:pt idx="8">
                  <c:v>57.142857142857146</c:v>
                </c:pt>
                <c:pt idx="9">
                  <c:v>60</c:v>
                </c:pt>
                <c:pt idx="10">
                  <c:v>66.666666666666671</c:v>
                </c:pt>
                <c:pt idx="11">
                  <c:v>100</c:v>
                </c:pt>
                <c:pt idx="12">
                  <c:v>105.55555555555556</c:v>
                </c:pt>
                <c:pt idx="13">
                  <c:v>112.5</c:v>
                </c:pt>
                <c:pt idx="14">
                  <c:v>121.42857142857143</c:v>
                </c:pt>
                <c:pt idx="15">
                  <c:v>133.33333333333334</c:v>
                </c:pt>
                <c:pt idx="16">
                  <c:v>150</c:v>
                </c:pt>
                <c:pt idx="17">
                  <c:v>175</c:v>
                </c:pt>
                <c:pt idx="18">
                  <c:v>216.66666666666666</c:v>
                </c:pt>
                <c:pt idx="19">
                  <c:v>300</c:v>
                </c:pt>
                <c:pt idx="20">
                  <c:v>550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3E-47AC-AE30-4A817BE6610E}"/>
            </c:ext>
          </c:extLst>
        </c:ser>
        <c:ser>
          <c:idx val="1"/>
          <c:order val="1"/>
          <c:tx>
            <c:strRef>
              <c:f>'lenti sottili'!$E$7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'lenti sottili'!$D$9:$D$55</c:f>
              <c:numCache>
                <c:formatCode>General</c:formatCode>
                <c:ptCount val="47"/>
                <c:pt idx="0">
                  <c:v>1200</c:v>
                </c:pt>
                <c:pt idx="1">
                  <c:v>1100</c:v>
                </c:pt>
                <c:pt idx="2">
                  <c:v>1000</c:v>
                </c:pt>
                <c:pt idx="3">
                  <c:v>900</c:v>
                </c:pt>
                <c:pt idx="4">
                  <c:v>800</c:v>
                </c:pt>
                <c:pt idx="5">
                  <c:v>700</c:v>
                </c:pt>
                <c:pt idx="6">
                  <c:v>600</c:v>
                </c:pt>
                <c:pt idx="7">
                  <c:v>500</c:v>
                </c:pt>
                <c:pt idx="8">
                  <c:v>400</c:v>
                </c:pt>
                <c:pt idx="9">
                  <c:v>300</c:v>
                </c:pt>
                <c:pt idx="10">
                  <c:v>200</c:v>
                </c:pt>
                <c:pt idx="11">
                  <c:v>100</c:v>
                </c:pt>
                <c:pt idx="12">
                  <c:v>95</c:v>
                </c:pt>
                <c:pt idx="13">
                  <c:v>90</c:v>
                </c:pt>
                <c:pt idx="14">
                  <c:v>85</c:v>
                </c:pt>
                <c:pt idx="15">
                  <c:v>80</c:v>
                </c:pt>
                <c:pt idx="16">
                  <c:v>75</c:v>
                </c:pt>
                <c:pt idx="17">
                  <c:v>70</c:v>
                </c:pt>
                <c:pt idx="18">
                  <c:v>65</c:v>
                </c:pt>
                <c:pt idx="19">
                  <c:v>60</c:v>
                </c:pt>
                <c:pt idx="20">
                  <c:v>55</c:v>
                </c:pt>
                <c:pt idx="21">
                  <c:v>50</c:v>
                </c:pt>
                <c:pt idx="22">
                  <c:v>45</c:v>
                </c:pt>
                <c:pt idx="23">
                  <c:v>40</c:v>
                </c:pt>
                <c:pt idx="24">
                  <c:v>35</c:v>
                </c:pt>
                <c:pt idx="25">
                  <c:v>30</c:v>
                </c:pt>
                <c:pt idx="26">
                  <c:v>25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17</c:v>
                </c:pt>
                <c:pt idx="31">
                  <c:v>16</c:v>
                </c:pt>
                <c:pt idx="32">
                  <c:v>15</c:v>
                </c:pt>
                <c:pt idx="33">
                  <c:v>14</c:v>
                </c:pt>
                <c:pt idx="34">
                  <c:v>13</c:v>
                </c:pt>
                <c:pt idx="35">
                  <c:v>12</c:v>
                </c:pt>
                <c:pt idx="36">
                  <c:v>11</c:v>
                </c:pt>
                <c:pt idx="37">
                  <c:v>10</c:v>
                </c:pt>
                <c:pt idx="38">
                  <c:v>9</c:v>
                </c:pt>
                <c:pt idx="39">
                  <c:v>8</c:v>
                </c:pt>
                <c:pt idx="40">
                  <c:v>7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</c:numCache>
            </c:numRef>
          </c:xVal>
          <c:yVal>
            <c:numRef>
              <c:f>'lenti sottili'!$E$9:$E$55</c:f>
              <c:numCache>
                <c:formatCode>General</c:formatCode>
                <c:ptCount val="47"/>
                <c:pt idx="0">
                  <c:v>16.216216216216218</c:v>
                </c:pt>
                <c:pt idx="1">
                  <c:v>16.236162361623617</c:v>
                </c:pt>
                <c:pt idx="2">
                  <c:v>16.260162601626018</c:v>
                </c:pt>
                <c:pt idx="3">
                  <c:v>16.289592760180994</c:v>
                </c:pt>
                <c:pt idx="4">
                  <c:v>16.326530612244898</c:v>
                </c:pt>
                <c:pt idx="5">
                  <c:v>16.374269005847953</c:v>
                </c:pt>
                <c:pt idx="6">
                  <c:v>16.438356164383563</c:v>
                </c:pt>
                <c:pt idx="7">
                  <c:v>16.528925619834709</c:v>
                </c:pt>
                <c:pt idx="8">
                  <c:v>16.666666666666668</c:v>
                </c:pt>
                <c:pt idx="9">
                  <c:v>16.901408450704224</c:v>
                </c:pt>
                <c:pt idx="10">
                  <c:v>17.391304347826086</c:v>
                </c:pt>
                <c:pt idx="11">
                  <c:v>19.047619047619047</c:v>
                </c:pt>
                <c:pt idx="12">
                  <c:v>19.240506329113924</c:v>
                </c:pt>
                <c:pt idx="13">
                  <c:v>19.45945945945946</c:v>
                </c:pt>
                <c:pt idx="14">
                  <c:v>19.710144927536231</c:v>
                </c:pt>
                <c:pt idx="15">
                  <c:v>20</c:v>
                </c:pt>
                <c:pt idx="16">
                  <c:v>20.338983050847457</c:v>
                </c:pt>
                <c:pt idx="17">
                  <c:v>20.74074074074074</c:v>
                </c:pt>
                <c:pt idx="18">
                  <c:v>21.224489795918366</c:v>
                </c:pt>
                <c:pt idx="19">
                  <c:v>21.818181818181817</c:v>
                </c:pt>
                <c:pt idx="20">
                  <c:v>22.564102564102566</c:v>
                </c:pt>
                <c:pt idx="21">
                  <c:v>23.529411764705884</c:v>
                </c:pt>
                <c:pt idx="22">
                  <c:v>24.827586206896552</c:v>
                </c:pt>
                <c:pt idx="23">
                  <c:v>26.666666666666668</c:v>
                </c:pt>
                <c:pt idx="24">
                  <c:v>29.473684210526315</c:v>
                </c:pt>
                <c:pt idx="25">
                  <c:v>34.285714285714285</c:v>
                </c:pt>
                <c:pt idx="26">
                  <c:v>44.444444444444443</c:v>
                </c:pt>
                <c:pt idx="27">
                  <c:v>80</c:v>
                </c:pt>
                <c:pt idx="28">
                  <c:v>101.33333333333333</c:v>
                </c:pt>
                <c:pt idx="29">
                  <c:v>144</c:v>
                </c:pt>
                <c:pt idx="30">
                  <c:v>272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3E-47AC-AE30-4A817BE6610E}"/>
            </c:ext>
          </c:extLst>
        </c:ser>
        <c:ser>
          <c:idx val="2"/>
          <c:order val="2"/>
          <c:tx>
            <c:strRef>
              <c:f>'lenti sottili'!$H$7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'lenti sottili'!$G$9:$G$55</c:f>
              <c:numCache>
                <c:formatCode>General</c:formatCode>
                <c:ptCount val="47"/>
                <c:pt idx="0">
                  <c:v>1200</c:v>
                </c:pt>
                <c:pt idx="1">
                  <c:v>1100</c:v>
                </c:pt>
                <c:pt idx="2">
                  <c:v>1000</c:v>
                </c:pt>
                <c:pt idx="3">
                  <c:v>900</c:v>
                </c:pt>
                <c:pt idx="4">
                  <c:v>800</c:v>
                </c:pt>
                <c:pt idx="5">
                  <c:v>700</c:v>
                </c:pt>
                <c:pt idx="6">
                  <c:v>600</c:v>
                </c:pt>
                <c:pt idx="7">
                  <c:v>500</c:v>
                </c:pt>
                <c:pt idx="8">
                  <c:v>400</c:v>
                </c:pt>
                <c:pt idx="9">
                  <c:v>300</c:v>
                </c:pt>
                <c:pt idx="10">
                  <c:v>200</c:v>
                </c:pt>
                <c:pt idx="11">
                  <c:v>100</c:v>
                </c:pt>
                <c:pt idx="12">
                  <c:v>95</c:v>
                </c:pt>
                <c:pt idx="13">
                  <c:v>90</c:v>
                </c:pt>
                <c:pt idx="14">
                  <c:v>85</c:v>
                </c:pt>
                <c:pt idx="15">
                  <c:v>80</c:v>
                </c:pt>
                <c:pt idx="16">
                  <c:v>75</c:v>
                </c:pt>
                <c:pt idx="17">
                  <c:v>70</c:v>
                </c:pt>
                <c:pt idx="18">
                  <c:v>65</c:v>
                </c:pt>
                <c:pt idx="19">
                  <c:v>60</c:v>
                </c:pt>
                <c:pt idx="20">
                  <c:v>55</c:v>
                </c:pt>
                <c:pt idx="21">
                  <c:v>50</c:v>
                </c:pt>
                <c:pt idx="22">
                  <c:v>45</c:v>
                </c:pt>
                <c:pt idx="23">
                  <c:v>40</c:v>
                </c:pt>
                <c:pt idx="24">
                  <c:v>35</c:v>
                </c:pt>
                <c:pt idx="25">
                  <c:v>30</c:v>
                </c:pt>
                <c:pt idx="26">
                  <c:v>25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17</c:v>
                </c:pt>
                <c:pt idx="31">
                  <c:v>16</c:v>
                </c:pt>
                <c:pt idx="32">
                  <c:v>15</c:v>
                </c:pt>
                <c:pt idx="33">
                  <c:v>14</c:v>
                </c:pt>
                <c:pt idx="34">
                  <c:v>13</c:v>
                </c:pt>
                <c:pt idx="35">
                  <c:v>12</c:v>
                </c:pt>
                <c:pt idx="36">
                  <c:v>11</c:v>
                </c:pt>
                <c:pt idx="37">
                  <c:v>10</c:v>
                </c:pt>
                <c:pt idx="38">
                  <c:v>9</c:v>
                </c:pt>
                <c:pt idx="39">
                  <c:v>8</c:v>
                </c:pt>
                <c:pt idx="40">
                  <c:v>7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</c:numCache>
            </c:numRef>
          </c:xVal>
          <c:yVal>
            <c:numRef>
              <c:f>'lenti sottili'!$H$9:$H$55</c:f>
              <c:numCache>
                <c:formatCode>General</c:formatCode>
                <c:ptCount val="47"/>
                <c:pt idx="0">
                  <c:v>8.053691275167786</c:v>
                </c:pt>
                <c:pt idx="1">
                  <c:v>8.0586080586080584</c:v>
                </c:pt>
                <c:pt idx="2">
                  <c:v>8.064516129032258</c:v>
                </c:pt>
                <c:pt idx="3">
                  <c:v>8.071748878923767</c:v>
                </c:pt>
                <c:pt idx="4">
                  <c:v>8.0808080808080813</c:v>
                </c:pt>
                <c:pt idx="5">
                  <c:v>8.0924855491329488</c:v>
                </c:pt>
                <c:pt idx="6">
                  <c:v>8.1081081081081088</c:v>
                </c:pt>
                <c:pt idx="7">
                  <c:v>8.1300813008130088</c:v>
                </c:pt>
                <c:pt idx="8">
                  <c:v>8.1632653061224492</c:v>
                </c:pt>
                <c:pt idx="9">
                  <c:v>8.2191780821917817</c:v>
                </c:pt>
                <c:pt idx="10">
                  <c:v>8.3333333333333339</c:v>
                </c:pt>
                <c:pt idx="11">
                  <c:v>8.695652173913043</c:v>
                </c:pt>
                <c:pt idx="12">
                  <c:v>8.7356321839080469</c:v>
                </c:pt>
                <c:pt idx="13">
                  <c:v>8.7804878048780495</c:v>
                </c:pt>
                <c:pt idx="14">
                  <c:v>8.8311688311688314</c:v>
                </c:pt>
                <c:pt idx="15">
                  <c:v>8.8888888888888893</c:v>
                </c:pt>
                <c:pt idx="16">
                  <c:v>8.9552238805970141</c:v>
                </c:pt>
                <c:pt idx="17">
                  <c:v>9.0322580645161299</c:v>
                </c:pt>
                <c:pt idx="18">
                  <c:v>9.1228070175438596</c:v>
                </c:pt>
                <c:pt idx="19">
                  <c:v>9.2307692307692299</c:v>
                </c:pt>
                <c:pt idx="20">
                  <c:v>9.3617021276595747</c:v>
                </c:pt>
                <c:pt idx="21">
                  <c:v>9.5238095238095237</c:v>
                </c:pt>
                <c:pt idx="22">
                  <c:v>9.7297297297297298</c:v>
                </c:pt>
                <c:pt idx="23">
                  <c:v>10</c:v>
                </c:pt>
                <c:pt idx="24">
                  <c:v>10.37037037037037</c:v>
                </c:pt>
                <c:pt idx="25">
                  <c:v>10.909090909090908</c:v>
                </c:pt>
                <c:pt idx="26">
                  <c:v>11.764705882352942</c:v>
                </c:pt>
                <c:pt idx="27">
                  <c:v>13.333333333333334</c:v>
                </c:pt>
                <c:pt idx="28">
                  <c:v>13.818181818181818</c:v>
                </c:pt>
                <c:pt idx="29">
                  <c:v>14.4</c:v>
                </c:pt>
                <c:pt idx="30">
                  <c:v>15.111111111111111</c:v>
                </c:pt>
                <c:pt idx="31">
                  <c:v>16</c:v>
                </c:pt>
                <c:pt idx="32">
                  <c:v>17.142857142857142</c:v>
                </c:pt>
                <c:pt idx="33">
                  <c:v>18.666666666666668</c:v>
                </c:pt>
                <c:pt idx="34">
                  <c:v>20.8</c:v>
                </c:pt>
                <c:pt idx="35">
                  <c:v>24</c:v>
                </c:pt>
                <c:pt idx="36">
                  <c:v>29.333333333333332</c:v>
                </c:pt>
                <c:pt idx="37">
                  <c:v>40</c:v>
                </c:pt>
                <c:pt idx="38">
                  <c:v>72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3E-47AC-AE30-4A817BE66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657920"/>
        <c:axId val="1486667904"/>
      </c:scatterChart>
      <c:valAx>
        <c:axId val="148665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6667904"/>
        <c:crosses val="autoZero"/>
        <c:crossBetween val="midCat"/>
      </c:valAx>
      <c:valAx>
        <c:axId val="148666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6657920"/>
        <c:crosses val="autoZero"/>
        <c:crossBetween val="midCat"/>
        <c:min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581978343615882E-2"/>
          <c:y val="7.4936283875754753E-2"/>
          <c:w val="0.88403482694200208"/>
          <c:h val="0.839831806395915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'lenti sottili'!$L$34</c:f>
              <c:strCache>
                <c:ptCount val="1"/>
                <c:pt idx="0">
                  <c:v>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'lenti sottili'!$K$35:$K$65</c:f>
              <c:numCache>
                <c:formatCode>General</c:formatCode>
                <c:ptCount val="31"/>
                <c:pt idx="0">
                  <c:v>85</c:v>
                </c:pt>
                <c:pt idx="1">
                  <c:v>86</c:v>
                </c:pt>
                <c:pt idx="2">
                  <c:v>87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92</c:v>
                </c:pt>
                <c:pt idx="8">
                  <c:v>93</c:v>
                </c:pt>
                <c:pt idx="9">
                  <c:v>94</c:v>
                </c:pt>
                <c:pt idx="10">
                  <c:v>95</c:v>
                </c:pt>
                <c:pt idx="11">
                  <c:v>96</c:v>
                </c:pt>
                <c:pt idx="12">
                  <c:v>97</c:v>
                </c:pt>
                <c:pt idx="13">
                  <c:v>98</c:v>
                </c:pt>
                <c:pt idx="14">
                  <c:v>99</c:v>
                </c:pt>
                <c:pt idx="15">
                  <c:v>100</c:v>
                </c:pt>
                <c:pt idx="16">
                  <c:v>101</c:v>
                </c:pt>
                <c:pt idx="17">
                  <c:v>102</c:v>
                </c:pt>
                <c:pt idx="18">
                  <c:v>103</c:v>
                </c:pt>
                <c:pt idx="19">
                  <c:v>104</c:v>
                </c:pt>
                <c:pt idx="20">
                  <c:v>105</c:v>
                </c:pt>
                <c:pt idx="21">
                  <c:v>106</c:v>
                </c:pt>
                <c:pt idx="22">
                  <c:v>107</c:v>
                </c:pt>
                <c:pt idx="23">
                  <c:v>108</c:v>
                </c:pt>
                <c:pt idx="24">
                  <c:v>109</c:v>
                </c:pt>
                <c:pt idx="25">
                  <c:v>110</c:v>
                </c:pt>
                <c:pt idx="26">
                  <c:v>111</c:v>
                </c:pt>
                <c:pt idx="27">
                  <c:v>112</c:v>
                </c:pt>
                <c:pt idx="28">
                  <c:v>113</c:v>
                </c:pt>
                <c:pt idx="29">
                  <c:v>114</c:v>
                </c:pt>
                <c:pt idx="30">
                  <c:v>115</c:v>
                </c:pt>
              </c:numCache>
            </c:numRef>
          </c:xVal>
          <c:yVal>
            <c:numRef>
              <c:f>'lenti sottili'!$L$35:$L$65</c:f>
              <c:numCache>
                <c:formatCode>General</c:formatCode>
                <c:ptCount val="31"/>
                <c:pt idx="0">
                  <c:v>121.42857142857143</c:v>
                </c:pt>
                <c:pt idx="1">
                  <c:v>119.44444444444444</c:v>
                </c:pt>
                <c:pt idx="2">
                  <c:v>117.56756756756756</c:v>
                </c:pt>
                <c:pt idx="3">
                  <c:v>115.78947368421052</c:v>
                </c:pt>
                <c:pt idx="4">
                  <c:v>114.1025641025641</c:v>
                </c:pt>
                <c:pt idx="5">
                  <c:v>112.5</c:v>
                </c:pt>
                <c:pt idx="6">
                  <c:v>110.97560975609755</c:v>
                </c:pt>
                <c:pt idx="7">
                  <c:v>109.52380952380952</c:v>
                </c:pt>
                <c:pt idx="8">
                  <c:v>108.13953488372093</c:v>
                </c:pt>
                <c:pt idx="9">
                  <c:v>106.81818181818181</c:v>
                </c:pt>
                <c:pt idx="10">
                  <c:v>105.55555555555556</c:v>
                </c:pt>
                <c:pt idx="11">
                  <c:v>104.34782608695652</c:v>
                </c:pt>
                <c:pt idx="12">
                  <c:v>103.19148936170212</c:v>
                </c:pt>
                <c:pt idx="13">
                  <c:v>102.08333333333333</c:v>
                </c:pt>
                <c:pt idx="14">
                  <c:v>101.0204081632653</c:v>
                </c:pt>
                <c:pt idx="15">
                  <c:v>100</c:v>
                </c:pt>
                <c:pt idx="16">
                  <c:v>99.019607843137251</c:v>
                </c:pt>
                <c:pt idx="17">
                  <c:v>98.07692307692308</c:v>
                </c:pt>
                <c:pt idx="18">
                  <c:v>97.169811320754718</c:v>
                </c:pt>
                <c:pt idx="19">
                  <c:v>96.296296296296291</c:v>
                </c:pt>
                <c:pt idx="20">
                  <c:v>95.454545454545453</c:v>
                </c:pt>
                <c:pt idx="21">
                  <c:v>94.642857142857139</c:v>
                </c:pt>
                <c:pt idx="22">
                  <c:v>93.859649122807014</c:v>
                </c:pt>
                <c:pt idx="23">
                  <c:v>93.103448275862064</c:v>
                </c:pt>
                <c:pt idx="24">
                  <c:v>92.372881355932208</c:v>
                </c:pt>
                <c:pt idx="25">
                  <c:v>91.666666666666671</c:v>
                </c:pt>
                <c:pt idx="26">
                  <c:v>90.983606557377044</c:v>
                </c:pt>
                <c:pt idx="27">
                  <c:v>90.322580645161295</c:v>
                </c:pt>
                <c:pt idx="28">
                  <c:v>89.682539682539684</c:v>
                </c:pt>
                <c:pt idx="29">
                  <c:v>89.0625</c:v>
                </c:pt>
                <c:pt idx="30">
                  <c:v>88.461538461538467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CE-43B4-B296-09FCA8BCD05E}"/>
            </c:ext>
          </c:extLst>
        </c:ser>
        <c:ser>
          <c:idx val="1"/>
          <c:order val="1"/>
          <c:tx>
            <c:v>wd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'lenti sottili'!$K$35:$K$65</c:f>
              <c:numCache>
                <c:formatCode>General</c:formatCode>
                <c:ptCount val="31"/>
                <c:pt idx="0">
                  <c:v>85</c:v>
                </c:pt>
                <c:pt idx="1">
                  <c:v>86</c:v>
                </c:pt>
                <c:pt idx="2">
                  <c:v>87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92</c:v>
                </c:pt>
                <c:pt idx="8">
                  <c:v>93</c:v>
                </c:pt>
                <c:pt idx="9">
                  <c:v>94</c:v>
                </c:pt>
                <c:pt idx="10">
                  <c:v>95</c:v>
                </c:pt>
                <c:pt idx="11">
                  <c:v>96</c:v>
                </c:pt>
                <c:pt idx="12">
                  <c:v>97</c:v>
                </c:pt>
                <c:pt idx="13">
                  <c:v>98</c:v>
                </c:pt>
                <c:pt idx="14">
                  <c:v>99</c:v>
                </c:pt>
                <c:pt idx="15">
                  <c:v>100</c:v>
                </c:pt>
                <c:pt idx="16">
                  <c:v>101</c:v>
                </c:pt>
                <c:pt idx="17">
                  <c:v>102</c:v>
                </c:pt>
                <c:pt idx="18">
                  <c:v>103</c:v>
                </c:pt>
                <c:pt idx="19">
                  <c:v>104</c:v>
                </c:pt>
                <c:pt idx="20">
                  <c:v>105</c:v>
                </c:pt>
                <c:pt idx="21">
                  <c:v>106</c:v>
                </c:pt>
                <c:pt idx="22">
                  <c:v>107</c:v>
                </c:pt>
                <c:pt idx="23">
                  <c:v>108</c:v>
                </c:pt>
                <c:pt idx="24">
                  <c:v>109</c:v>
                </c:pt>
                <c:pt idx="25">
                  <c:v>110</c:v>
                </c:pt>
                <c:pt idx="26">
                  <c:v>111</c:v>
                </c:pt>
                <c:pt idx="27">
                  <c:v>112</c:v>
                </c:pt>
                <c:pt idx="28">
                  <c:v>113</c:v>
                </c:pt>
                <c:pt idx="29">
                  <c:v>114</c:v>
                </c:pt>
                <c:pt idx="30">
                  <c:v>115</c:v>
                </c:pt>
              </c:numCache>
            </c:numRef>
          </c:xVal>
          <c:yVal>
            <c:numRef>
              <c:f>'lenti sottili'!$L$66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CE-43B4-B296-09FCA8BCD05E}"/>
            </c:ext>
          </c:extLst>
        </c:ser>
        <c:ser>
          <c:idx val="2"/>
          <c:order val="2"/>
          <c:tx>
            <c:v>si_ideale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'lenti sottili'!$K$35:$K$65</c:f>
              <c:numCache>
                <c:formatCode>General</c:formatCode>
                <c:ptCount val="31"/>
                <c:pt idx="0">
                  <c:v>85</c:v>
                </c:pt>
                <c:pt idx="1">
                  <c:v>86</c:v>
                </c:pt>
                <c:pt idx="2">
                  <c:v>87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92</c:v>
                </c:pt>
                <c:pt idx="8">
                  <c:v>93</c:v>
                </c:pt>
                <c:pt idx="9">
                  <c:v>94</c:v>
                </c:pt>
                <c:pt idx="10">
                  <c:v>95</c:v>
                </c:pt>
                <c:pt idx="11">
                  <c:v>96</c:v>
                </c:pt>
                <c:pt idx="12">
                  <c:v>97</c:v>
                </c:pt>
                <c:pt idx="13">
                  <c:v>98</c:v>
                </c:pt>
                <c:pt idx="14">
                  <c:v>99</c:v>
                </c:pt>
                <c:pt idx="15">
                  <c:v>100</c:v>
                </c:pt>
                <c:pt idx="16">
                  <c:v>101</c:v>
                </c:pt>
                <c:pt idx="17">
                  <c:v>102</c:v>
                </c:pt>
                <c:pt idx="18">
                  <c:v>103</c:v>
                </c:pt>
                <c:pt idx="19">
                  <c:v>104</c:v>
                </c:pt>
                <c:pt idx="20">
                  <c:v>105</c:v>
                </c:pt>
                <c:pt idx="21">
                  <c:v>106</c:v>
                </c:pt>
                <c:pt idx="22">
                  <c:v>107</c:v>
                </c:pt>
                <c:pt idx="23">
                  <c:v>108</c:v>
                </c:pt>
                <c:pt idx="24">
                  <c:v>109</c:v>
                </c:pt>
                <c:pt idx="25">
                  <c:v>110</c:v>
                </c:pt>
                <c:pt idx="26">
                  <c:v>111</c:v>
                </c:pt>
                <c:pt idx="27">
                  <c:v>112</c:v>
                </c:pt>
                <c:pt idx="28">
                  <c:v>113</c:v>
                </c:pt>
                <c:pt idx="29">
                  <c:v>114</c:v>
                </c:pt>
                <c:pt idx="30">
                  <c:v>115</c:v>
                </c:pt>
              </c:numCache>
            </c:numRef>
          </c:xVal>
          <c:yVal>
            <c:numRef>
              <c:f>'lenti sottili'!$M$35:$M$65</c:f>
              <c:numCache>
                <c:formatCode>General</c:formatCode>
                <c:ptCount val="31"/>
                <c:pt idx="0">
                  <c:v>55.55555555555555</c:v>
                </c:pt>
                <c:pt idx="1">
                  <c:v>55.55555555555555</c:v>
                </c:pt>
                <c:pt idx="2">
                  <c:v>55.55555555555555</c:v>
                </c:pt>
                <c:pt idx="3">
                  <c:v>55.55555555555555</c:v>
                </c:pt>
                <c:pt idx="4">
                  <c:v>55.55555555555555</c:v>
                </c:pt>
                <c:pt idx="5">
                  <c:v>55.55555555555555</c:v>
                </c:pt>
                <c:pt idx="6">
                  <c:v>55.55555555555555</c:v>
                </c:pt>
                <c:pt idx="7">
                  <c:v>55.55555555555555</c:v>
                </c:pt>
                <c:pt idx="8">
                  <c:v>55.55555555555555</c:v>
                </c:pt>
                <c:pt idx="9">
                  <c:v>55.55555555555555</c:v>
                </c:pt>
                <c:pt idx="10">
                  <c:v>55.55555555555555</c:v>
                </c:pt>
                <c:pt idx="11">
                  <c:v>55.55555555555555</c:v>
                </c:pt>
                <c:pt idx="12">
                  <c:v>55.55555555555555</c:v>
                </c:pt>
                <c:pt idx="13">
                  <c:v>55.55555555555555</c:v>
                </c:pt>
                <c:pt idx="14">
                  <c:v>55.55555555555555</c:v>
                </c:pt>
                <c:pt idx="15">
                  <c:v>55.55555555555555</c:v>
                </c:pt>
                <c:pt idx="16">
                  <c:v>55.55555555555555</c:v>
                </c:pt>
                <c:pt idx="17">
                  <c:v>55.55555555555555</c:v>
                </c:pt>
                <c:pt idx="18">
                  <c:v>55.55555555555555</c:v>
                </c:pt>
                <c:pt idx="19">
                  <c:v>55.55555555555555</c:v>
                </c:pt>
                <c:pt idx="20">
                  <c:v>55.55555555555555</c:v>
                </c:pt>
                <c:pt idx="21">
                  <c:v>55.55555555555555</c:v>
                </c:pt>
                <c:pt idx="22">
                  <c:v>55.55555555555555</c:v>
                </c:pt>
                <c:pt idx="23">
                  <c:v>55.55555555555555</c:v>
                </c:pt>
                <c:pt idx="24">
                  <c:v>55.55555555555555</c:v>
                </c:pt>
                <c:pt idx="25">
                  <c:v>55.55555555555555</c:v>
                </c:pt>
                <c:pt idx="26">
                  <c:v>55.55555555555555</c:v>
                </c:pt>
                <c:pt idx="27">
                  <c:v>55.55555555555555</c:v>
                </c:pt>
                <c:pt idx="28">
                  <c:v>55.55555555555555</c:v>
                </c:pt>
                <c:pt idx="29">
                  <c:v>55.55555555555555</c:v>
                </c:pt>
                <c:pt idx="30">
                  <c:v>55.55555555555555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48-4FC4-8EDB-7BB3B96DB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642528"/>
        <c:axId val="1486636704"/>
      </c:scatterChart>
      <c:valAx>
        <c:axId val="148664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6636704"/>
        <c:crosses val="autoZero"/>
        <c:crossBetween val="midCat"/>
      </c:valAx>
      <c:valAx>
        <c:axId val="14866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664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So -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 so  M grafico'!$A$9:$A$55</c:f>
              <c:numCache>
                <c:formatCode>General</c:formatCode>
                <c:ptCount val="47"/>
                <c:pt idx="0">
                  <c:v>1200</c:v>
                </c:pt>
                <c:pt idx="1">
                  <c:v>1100</c:v>
                </c:pt>
                <c:pt idx="2">
                  <c:v>1000</c:v>
                </c:pt>
                <c:pt idx="3">
                  <c:v>900</c:v>
                </c:pt>
                <c:pt idx="4">
                  <c:v>800</c:v>
                </c:pt>
                <c:pt idx="5">
                  <c:v>700</c:v>
                </c:pt>
                <c:pt idx="6">
                  <c:v>600</c:v>
                </c:pt>
                <c:pt idx="7">
                  <c:v>500</c:v>
                </c:pt>
                <c:pt idx="8">
                  <c:v>400</c:v>
                </c:pt>
                <c:pt idx="9">
                  <c:v>300</c:v>
                </c:pt>
                <c:pt idx="10">
                  <c:v>200</c:v>
                </c:pt>
                <c:pt idx="11">
                  <c:v>100</c:v>
                </c:pt>
                <c:pt idx="12">
                  <c:v>95</c:v>
                </c:pt>
                <c:pt idx="13">
                  <c:v>90</c:v>
                </c:pt>
                <c:pt idx="14">
                  <c:v>85</c:v>
                </c:pt>
                <c:pt idx="15">
                  <c:v>80</c:v>
                </c:pt>
                <c:pt idx="16">
                  <c:v>75</c:v>
                </c:pt>
                <c:pt idx="17">
                  <c:v>70</c:v>
                </c:pt>
                <c:pt idx="18">
                  <c:v>65</c:v>
                </c:pt>
                <c:pt idx="19">
                  <c:v>60</c:v>
                </c:pt>
                <c:pt idx="20">
                  <c:v>55</c:v>
                </c:pt>
                <c:pt idx="21">
                  <c:v>50</c:v>
                </c:pt>
                <c:pt idx="22">
                  <c:v>45</c:v>
                </c:pt>
                <c:pt idx="23">
                  <c:v>40</c:v>
                </c:pt>
                <c:pt idx="24">
                  <c:v>35</c:v>
                </c:pt>
                <c:pt idx="25">
                  <c:v>30</c:v>
                </c:pt>
                <c:pt idx="26">
                  <c:v>25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17</c:v>
                </c:pt>
                <c:pt idx="31">
                  <c:v>16</c:v>
                </c:pt>
                <c:pt idx="32">
                  <c:v>15</c:v>
                </c:pt>
                <c:pt idx="33">
                  <c:v>14</c:v>
                </c:pt>
                <c:pt idx="34">
                  <c:v>13</c:v>
                </c:pt>
                <c:pt idx="35">
                  <c:v>12</c:v>
                </c:pt>
                <c:pt idx="36">
                  <c:v>11</c:v>
                </c:pt>
                <c:pt idx="37">
                  <c:v>10</c:v>
                </c:pt>
                <c:pt idx="38">
                  <c:v>9</c:v>
                </c:pt>
                <c:pt idx="39">
                  <c:v>8</c:v>
                </c:pt>
                <c:pt idx="40">
                  <c:v>7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</c:numCache>
            </c:numRef>
          </c:xVal>
          <c:yVal>
            <c:numRef>
              <c:f>'si so  M grafico'!$C$9:$C$55</c:f>
              <c:numCache>
                <c:formatCode>General</c:formatCode>
                <c:ptCount val="47"/>
                <c:pt idx="0">
                  <c:v>-4.7430830039525688E-2</c:v>
                </c:pt>
                <c:pt idx="1">
                  <c:v>-5.2380952380952382E-2</c:v>
                </c:pt>
                <c:pt idx="2">
                  <c:v>-5.8479532163742687E-2</c:v>
                </c:pt>
                <c:pt idx="3">
                  <c:v>-6.6176470588235295E-2</c:v>
                </c:pt>
                <c:pt idx="4">
                  <c:v>-7.6190476190476197E-2</c:v>
                </c:pt>
                <c:pt idx="5">
                  <c:v>-8.9743589743589744E-2</c:v>
                </c:pt>
                <c:pt idx="6">
                  <c:v>-0.1090909090909091</c:v>
                </c:pt>
                <c:pt idx="7">
                  <c:v>-0.1388888888888889</c:v>
                </c:pt>
                <c:pt idx="8">
                  <c:v>-0.19047619047619049</c:v>
                </c:pt>
                <c:pt idx="9">
                  <c:v>-0.3</c:v>
                </c:pt>
                <c:pt idx="10">
                  <c:v>-0.66666666666666674</c:v>
                </c:pt>
                <c:pt idx="11">
                  <c:v>-1.0526315789473684</c:v>
                </c:pt>
                <c:pt idx="12">
                  <c:v>-1.1728395061728396</c:v>
                </c:pt>
                <c:pt idx="13">
                  <c:v>-1.3235294117647058</c:v>
                </c:pt>
                <c:pt idx="14">
                  <c:v>-1.5178571428571428</c:v>
                </c:pt>
                <c:pt idx="15">
                  <c:v>-1.7777777777777779</c:v>
                </c:pt>
                <c:pt idx="16">
                  <c:v>-2.1428571428571428</c:v>
                </c:pt>
                <c:pt idx="17">
                  <c:v>-2.6923076923076925</c:v>
                </c:pt>
                <c:pt idx="18">
                  <c:v>-3.6111111111111112</c:v>
                </c:pt>
                <c:pt idx="19">
                  <c:v>-5.4545454545454541</c:v>
                </c:pt>
                <c:pt idx="20">
                  <c:v>-11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25-408A-95A5-7DDC6329945B}"/>
            </c:ext>
          </c:extLst>
        </c:ser>
        <c:ser>
          <c:idx val="1"/>
          <c:order val="1"/>
          <c:tx>
            <c:strRef>
              <c:f>'si so  M grafico'!$F$7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 so  M grafico'!$E$9:$E$55</c:f>
              <c:numCache>
                <c:formatCode>General</c:formatCode>
                <c:ptCount val="47"/>
                <c:pt idx="0">
                  <c:v>1200</c:v>
                </c:pt>
                <c:pt idx="1">
                  <c:v>1100</c:v>
                </c:pt>
                <c:pt idx="2">
                  <c:v>1000</c:v>
                </c:pt>
                <c:pt idx="3">
                  <c:v>900</c:v>
                </c:pt>
                <c:pt idx="4">
                  <c:v>800</c:v>
                </c:pt>
                <c:pt idx="5">
                  <c:v>700</c:v>
                </c:pt>
                <c:pt idx="6">
                  <c:v>600</c:v>
                </c:pt>
                <c:pt idx="7">
                  <c:v>500</c:v>
                </c:pt>
                <c:pt idx="8">
                  <c:v>400</c:v>
                </c:pt>
                <c:pt idx="9">
                  <c:v>300</c:v>
                </c:pt>
                <c:pt idx="10">
                  <c:v>200</c:v>
                </c:pt>
                <c:pt idx="11">
                  <c:v>100</c:v>
                </c:pt>
                <c:pt idx="12">
                  <c:v>95</c:v>
                </c:pt>
                <c:pt idx="13">
                  <c:v>90</c:v>
                </c:pt>
                <c:pt idx="14">
                  <c:v>85</c:v>
                </c:pt>
                <c:pt idx="15">
                  <c:v>80</c:v>
                </c:pt>
                <c:pt idx="16">
                  <c:v>75</c:v>
                </c:pt>
                <c:pt idx="17">
                  <c:v>70</c:v>
                </c:pt>
                <c:pt idx="18">
                  <c:v>65</c:v>
                </c:pt>
                <c:pt idx="19">
                  <c:v>60</c:v>
                </c:pt>
                <c:pt idx="20">
                  <c:v>55</c:v>
                </c:pt>
                <c:pt idx="21">
                  <c:v>50</c:v>
                </c:pt>
                <c:pt idx="22">
                  <c:v>45</c:v>
                </c:pt>
                <c:pt idx="23">
                  <c:v>40</c:v>
                </c:pt>
                <c:pt idx="24">
                  <c:v>35</c:v>
                </c:pt>
                <c:pt idx="25">
                  <c:v>30</c:v>
                </c:pt>
                <c:pt idx="26">
                  <c:v>25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17</c:v>
                </c:pt>
                <c:pt idx="31">
                  <c:v>16</c:v>
                </c:pt>
                <c:pt idx="32">
                  <c:v>15</c:v>
                </c:pt>
                <c:pt idx="33">
                  <c:v>14</c:v>
                </c:pt>
                <c:pt idx="34">
                  <c:v>13</c:v>
                </c:pt>
                <c:pt idx="35">
                  <c:v>12</c:v>
                </c:pt>
                <c:pt idx="36">
                  <c:v>11</c:v>
                </c:pt>
                <c:pt idx="37">
                  <c:v>10</c:v>
                </c:pt>
                <c:pt idx="38">
                  <c:v>9</c:v>
                </c:pt>
                <c:pt idx="39">
                  <c:v>8</c:v>
                </c:pt>
                <c:pt idx="40">
                  <c:v>7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</c:numCache>
            </c:numRef>
          </c:xVal>
          <c:yVal>
            <c:numRef>
              <c:f>'si so  M grafico'!$G$9:$G$55</c:f>
              <c:numCache>
                <c:formatCode>General</c:formatCode>
                <c:ptCount val="47"/>
                <c:pt idx="0">
                  <c:v>-1.4742014742014743E-2</c:v>
                </c:pt>
                <c:pt idx="1">
                  <c:v>-1.6236162361623615E-2</c:v>
                </c:pt>
                <c:pt idx="2">
                  <c:v>-1.806684733514002E-2</c:v>
                </c:pt>
                <c:pt idx="3">
                  <c:v>-2.0361990950226241E-2</c:v>
                </c:pt>
                <c:pt idx="4">
                  <c:v>-2.3323615160349854E-2</c:v>
                </c:pt>
                <c:pt idx="5">
                  <c:v>-2.7290448343079921E-2</c:v>
                </c:pt>
                <c:pt idx="6">
                  <c:v>-3.2876712328767127E-2</c:v>
                </c:pt>
                <c:pt idx="7">
                  <c:v>-4.1322314049586771E-2</c:v>
                </c:pt>
                <c:pt idx="8">
                  <c:v>-5.5555555555555559E-2</c:v>
                </c:pt>
                <c:pt idx="9">
                  <c:v>-8.4507042253521125E-2</c:v>
                </c:pt>
                <c:pt idx="10">
                  <c:v>-0.17391304347826086</c:v>
                </c:pt>
                <c:pt idx="11">
                  <c:v>-0.20050125313283207</c:v>
                </c:pt>
                <c:pt idx="12">
                  <c:v>-0.21378340365682139</c:v>
                </c:pt>
                <c:pt idx="13">
                  <c:v>-0.2289348171701113</c:v>
                </c:pt>
                <c:pt idx="14">
                  <c:v>-0.24637681159420288</c:v>
                </c:pt>
                <c:pt idx="15">
                  <c:v>-0.26666666666666666</c:v>
                </c:pt>
                <c:pt idx="16">
                  <c:v>-0.29055690072639223</c:v>
                </c:pt>
                <c:pt idx="17">
                  <c:v>-0.31908831908831908</c:v>
                </c:pt>
                <c:pt idx="18">
                  <c:v>-0.35374149659863946</c:v>
                </c:pt>
                <c:pt idx="19">
                  <c:v>-0.39669421487603301</c:v>
                </c:pt>
                <c:pt idx="20">
                  <c:v>-0.45128205128205129</c:v>
                </c:pt>
                <c:pt idx="21">
                  <c:v>-0.52287581699346408</c:v>
                </c:pt>
                <c:pt idx="22">
                  <c:v>-0.62068965517241381</c:v>
                </c:pt>
                <c:pt idx="23">
                  <c:v>-0.76190476190476197</c:v>
                </c:pt>
                <c:pt idx="24">
                  <c:v>-0.98245614035087714</c:v>
                </c:pt>
                <c:pt idx="25">
                  <c:v>-1.3714285714285714</c:v>
                </c:pt>
                <c:pt idx="26">
                  <c:v>-2.2222222222222223</c:v>
                </c:pt>
                <c:pt idx="27">
                  <c:v>-4.2105263157894735</c:v>
                </c:pt>
                <c:pt idx="28">
                  <c:v>-5.6296296296296298</c:v>
                </c:pt>
                <c:pt idx="29">
                  <c:v>-8.4705882352941178</c:v>
                </c:pt>
                <c:pt idx="30">
                  <c:v>-17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25-408A-95A5-7DDC63299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378208"/>
        <c:axId val="617375296"/>
      </c:scatterChart>
      <c:valAx>
        <c:axId val="61737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375296"/>
        <c:crosses val="autoZero"/>
        <c:crossBetween val="midCat"/>
      </c:valAx>
      <c:valAx>
        <c:axId val="6173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737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gray value bright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'confronto telecamera'!$I$1</c:f>
              <c:strCache>
                <c:ptCount val="1"/>
                <c:pt idx="0">
                  <c:v>aca1600-60gm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'confronto telecamera'!$H$3:$H$262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  <c:pt idx="23">
                  <c:v>140</c:v>
                </c:pt>
                <c:pt idx="24">
                  <c:v>150</c:v>
                </c:pt>
                <c:pt idx="25">
                  <c:v>160</c:v>
                </c:pt>
                <c:pt idx="26">
                  <c:v>170</c:v>
                </c:pt>
                <c:pt idx="27">
                  <c:v>180</c:v>
                </c:pt>
                <c:pt idx="28">
                  <c:v>190</c:v>
                </c:pt>
                <c:pt idx="29">
                  <c:v>200</c:v>
                </c:pt>
                <c:pt idx="30">
                  <c:v>210</c:v>
                </c:pt>
                <c:pt idx="31">
                  <c:v>220</c:v>
                </c:pt>
                <c:pt idx="32">
                  <c:v>230</c:v>
                </c:pt>
                <c:pt idx="33">
                  <c:v>240</c:v>
                </c:pt>
                <c:pt idx="34">
                  <c:v>250</c:v>
                </c:pt>
                <c:pt idx="35">
                  <c:v>260</c:v>
                </c:pt>
                <c:pt idx="36">
                  <c:v>270</c:v>
                </c:pt>
                <c:pt idx="37">
                  <c:v>280</c:v>
                </c:pt>
                <c:pt idx="38">
                  <c:v>290</c:v>
                </c:pt>
                <c:pt idx="39">
                  <c:v>300</c:v>
                </c:pt>
                <c:pt idx="40">
                  <c:v>310</c:v>
                </c:pt>
                <c:pt idx="41">
                  <c:v>320</c:v>
                </c:pt>
                <c:pt idx="42">
                  <c:v>330</c:v>
                </c:pt>
                <c:pt idx="43">
                  <c:v>340</c:v>
                </c:pt>
                <c:pt idx="44">
                  <c:v>350</c:v>
                </c:pt>
                <c:pt idx="45">
                  <c:v>360</c:v>
                </c:pt>
                <c:pt idx="46">
                  <c:v>370</c:v>
                </c:pt>
                <c:pt idx="47">
                  <c:v>380</c:v>
                </c:pt>
                <c:pt idx="48">
                  <c:v>390</c:v>
                </c:pt>
                <c:pt idx="49">
                  <c:v>400</c:v>
                </c:pt>
                <c:pt idx="50">
                  <c:v>410</c:v>
                </c:pt>
                <c:pt idx="51">
                  <c:v>420</c:v>
                </c:pt>
                <c:pt idx="52">
                  <c:v>430</c:v>
                </c:pt>
                <c:pt idx="53">
                  <c:v>440</c:v>
                </c:pt>
                <c:pt idx="54">
                  <c:v>450</c:v>
                </c:pt>
                <c:pt idx="55">
                  <c:v>460</c:v>
                </c:pt>
                <c:pt idx="56">
                  <c:v>470</c:v>
                </c:pt>
                <c:pt idx="57">
                  <c:v>480</c:v>
                </c:pt>
                <c:pt idx="58">
                  <c:v>490</c:v>
                </c:pt>
                <c:pt idx="59">
                  <c:v>500</c:v>
                </c:pt>
                <c:pt idx="60">
                  <c:v>510</c:v>
                </c:pt>
                <c:pt idx="61">
                  <c:v>520</c:v>
                </c:pt>
                <c:pt idx="62">
                  <c:v>530</c:v>
                </c:pt>
                <c:pt idx="63">
                  <c:v>540</c:v>
                </c:pt>
                <c:pt idx="64">
                  <c:v>550</c:v>
                </c:pt>
                <c:pt idx="65">
                  <c:v>560</c:v>
                </c:pt>
                <c:pt idx="66">
                  <c:v>570</c:v>
                </c:pt>
                <c:pt idx="67">
                  <c:v>580</c:v>
                </c:pt>
                <c:pt idx="68">
                  <c:v>590</c:v>
                </c:pt>
                <c:pt idx="69">
                  <c:v>600</c:v>
                </c:pt>
                <c:pt idx="70">
                  <c:v>610</c:v>
                </c:pt>
                <c:pt idx="71">
                  <c:v>620</c:v>
                </c:pt>
                <c:pt idx="72">
                  <c:v>630</c:v>
                </c:pt>
                <c:pt idx="73">
                  <c:v>640</c:v>
                </c:pt>
                <c:pt idx="74">
                  <c:v>650</c:v>
                </c:pt>
                <c:pt idx="75">
                  <c:v>660</c:v>
                </c:pt>
                <c:pt idx="76">
                  <c:v>670</c:v>
                </c:pt>
                <c:pt idx="77">
                  <c:v>680</c:v>
                </c:pt>
                <c:pt idx="78">
                  <c:v>690</c:v>
                </c:pt>
                <c:pt idx="79">
                  <c:v>700</c:v>
                </c:pt>
                <c:pt idx="80">
                  <c:v>710</c:v>
                </c:pt>
                <c:pt idx="81">
                  <c:v>720</c:v>
                </c:pt>
                <c:pt idx="82">
                  <c:v>730</c:v>
                </c:pt>
                <c:pt idx="83">
                  <c:v>740</c:v>
                </c:pt>
                <c:pt idx="84">
                  <c:v>750</c:v>
                </c:pt>
                <c:pt idx="85">
                  <c:v>760</c:v>
                </c:pt>
                <c:pt idx="86">
                  <c:v>770</c:v>
                </c:pt>
                <c:pt idx="87">
                  <c:v>780</c:v>
                </c:pt>
                <c:pt idx="88">
                  <c:v>790</c:v>
                </c:pt>
                <c:pt idx="89">
                  <c:v>800</c:v>
                </c:pt>
                <c:pt idx="90">
                  <c:v>810</c:v>
                </c:pt>
                <c:pt idx="91">
                  <c:v>820</c:v>
                </c:pt>
                <c:pt idx="92">
                  <c:v>830</c:v>
                </c:pt>
                <c:pt idx="93">
                  <c:v>840</c:v>
                </c:pt>
                <c:pt idx="94">
                  <c:v>850</c:v>
                </c:pt>
                <c:pt idx="95">
                  <c:v>860</c:v>
                </c:pt>
                <c:pt idx="96">
                  <c:v>870</c:v>
                </c:pt>
                <c:pt idx="97">
                  <c:v>880</c:v>
                </c:pt>
                <c:pt idx="98">
                  <c:v>890</c:v>
                </c:pt>
                <c:pt idx="99">
                  <c:v>900</c:v>
                </c:pt>
                <c:pt idx="100">
                  <c:v>910</c:v>
                </c:pt>
                <c:pt idx="101">
                  <c:v>920</c:v>
                </c:pt>
                <c:pt idx="102">
                  <c:v>930</c:v>
                </c:pt>
                <c:pt idx="103">
                  <c:v>940</c:v>
                </c:pt>
                <c:pt idx="104">
                  <c:v>950</c:v>
                </c:pt>
                <c:pt idx="105">
                  <c:v>960</c:v>
                </c:pt>
                <c:pt idx="106">
                  <c:v>970</c:v>
                </c:pt>
                <c:pt idx="107">
                  <c:v>980</c:v>
                </c:pt>
                <c:pt idx="108">
                  <c:v>990</c:v>
                </c:pt>
                <c:pt idx="109">
                  <c:v>1000</c:v>
                </c:pt>
                <c:pt idx="110">
                  <c:v>1010</c:v>
                </c:pt>
                <c:pt idx="111">
                  <c:v>1020</c:v>
                </c:pt>
                <c:pt idx="112">
                  <c:v>1030</c:v>
                </c:pt>
                <c:pt idx="113">
                  <c:v>1040</c:v>
                </c:pt>
                <c:pt idx="114">
                  <c:v>1050</c:v>
                </c:pt>
                <c:pt idx="115">
                  <c:v>1060</c:v>
                </c:pt>
                <c:pt idx="116">
                  <c:v>1070</c:v>
                </c:pt>
                <c:pt idx="117">
                  <c:v>1080</c:v>
                </c:pt>
                <c:pt idx="118">
                  <c:v>1090</c:v>
                </c:pt>
                <c:pt idx="119">
                  <c:v>1100</c:v>
                </c:pt>
                <c:pt idx="120">
                  <c:v>1110</c:v>
                </c:pt>
                <c:pt idx="121">
                  <c:v>1120</c:v>
                </c:pt>
                <c:pt idx="122">
                  <c:v>1130</c:v>
                </c:pt>
                <c:pt idx="123">
                  <c:v>1140</c:v>
                </c:pt>
                <c:pt idx="124">
                  <c:v>1150</c:v>
                </c:pt>
                <c:pt idx="125">
                  <c:v>1160</c:v>
                </c:pt>
                <c:pt idx="126">
                  <c:v>1170</c:v>
                </c:pt>
                <c:pt idx="127">
                  <c:v>1180</c:v>
                </c:pt>
                <c:pt idx="128">
                  <c:v>1190</c:v>
                </c:pt>
                <c:pt idx="129">
                  <c:v>1200</c:v>
                </c:pt>
                <c:pt idx="130">
                  <c:v>1210</c:v>
                </c:pt>
                <c:pt idx="131">
                  <c:v>1220</c:v>
                </c:pt>
                <c:pt idx="132">
                  <c:v>1230</c:v>
                </c:pt>
                <c:pt idx="133">
                  <c:v>1240</c:v>
                </c:pt>
                <c:pt idx="134">
                  <c:v>1250</c:v>
                </c:pt>
                <c:pt idx="135">
                  <c:v>1260</c:v>
                </c:pt>
                <c:pt idx="136">
                  <c:v>1270</c:v>
                </c:pt>
                <c:pt idx="137">
                  <c:v>1280</c:v>
                </c:pt>
                <c:pt idx="138">
                  <c:v>1290</c:v>
                </c:pt>
                <c:pt idx="139">
                  <c:v>1300</c:v>
                </c:pt>
                <c:pt idx="140">
                  <c:v>1310</c:v>
                </c:pt>
                <c:pt idx="141">
                  <c:v>1320</c:v>
                </c:pt>
                <c:pt idx="142">
                  <c:v>1330</c:v>
                </c:pt>
                <c:pt idx="143">
                  <c:v>1340</c:v>
                </c:pt>
                <c:pt idx="144">
                  <c:v>1350</c:v>
                </c:pt>
                <c:pt idx="145">
                  <c:v>1360</c:v>
                </c:pt>
                <c:pt idx="146">
                  <c:v>1370</c:v>
                </c:pt>
                <c:pt idx="147">
                  <c:v>1380</c:v>
                </c:pt>
                <c:pt idx="148">
                  <c:v>1390</c:v>
                </c:pt>
                <c:pt idx="149">
                  <c:v>1400</c:v>
                </c:pt>
                <c:pt idx="150">
                  <c:v>1410</c:v>
                </c:pt>
                <c:pt idx="151">
                  <c:v>1420</c:v>
                </c:pt>
                <c:pt idx="152">
                  <c:v>1430</c:v>
                </c:pt>
                <c:pt idx="153">
                  <c:v>1440</c:v>
                </c:pt>
                <c:pt idx="154">
                  <c:v>1450</c:v>
                </c:pt>
                <c:pt idx="155">
                  <c:v>1460</c:v>
                </c:pt>
                <c:pt idx="156">
                  <c:v>1470</c:v>
                </c:pt>
                <c:pt idx="157">
                  <c:v>1480</c:v>
                </c:pt>
                <c:pt idx="158">
                  <c:v>1490</c:v>
                </c:pt>
                <c:pt idx="159">
                  <c:v>1500</c:v>
                </c:pt>
                <c:pt idx="160">
                  <c:v>1510</c:v>
                </c:pt>
                <c:pt idx="161">
                  <c:v>1520</c:v>
                </c:pt>
                <c:pt idx="162">
                  <c:v>1530</c:v>
                </c:pt>
                <c:pt idx="163">
                  <c:v>1540</c:v>
                </c:pt>
                <c:pt idx="164">
                  <c:v>1550</c:v>
                </c:pt>
                <c:pt idx="165">
                  <c:v>1560</c:v>
                </c:pt>
                <c:pt idx="166">
                  <c:v>1570</c:v>
                </c:pt>
                <c:pt idx="167">
                  <c:v>1580</c:v>
                </c:pt>
                <c:pt idx="168">
                  <c:v>1590</c:v>
                </c:pt>
                <c:pt idx="169">
                  <c:v>1600</c:v>
                </c:pt>
                <c:pt idx="170">
                  <c:v>1610</c:v>
                </c:pt>
                <c:pt idx="171">
                  <c:v>1620</c:v>
                </c:pt>
                <c:pt idx="172">
                  <c:v>1630</c:v>
                </c:pt>
                <c:pt idx="173">
                  <c:v>1640</c:v>
                </c:pt>
                <c:pt idx="174">
                  <c:v>1650</c:v>
                </c:pt>
                <c:pt idx="175">
                  <c:v>1660</c:v>
                </c:pt>
                <c:pt idx="176">
                  <c:v>1670</c:v>
                </c:pt>
                <c:pt idx="177">
                  <c:v>1680</c:v>
                </c:pt>
                <c:pt idx="178">
                  <c:v>1690</c:v>
                </c:pt>
                <c:pt idx="179">
                  <c:v>1700</c:v>
                </c:pt>
                <c:pt idx="180">
                  <c:v>1710</c:v>
                </c:pt>
                <c:pt idx="181">
                  <c:v>1720</c:v>
                </c:pt>
                <c:pt idx="182">
                  <c:v>1730</c:v>
                </c:pt>
                <c:pt idx="183">
                  <c:v>1740</c:v>
                </c:pt>
                <c:pt idx="184">
                  <c:v>1750</c:v>
                </c:pt>
                <c:pt idx="185">
                  <c:v>1760</c:v>
                </c:pt>
                <c:pt idx="186">
                  <c:v>1770</c:v>
                </c:pt>
                <c:pt idx="187">
                  <c:v>1780</c:v>
                </c:pt>
                <c:pt idx="188">
                  <c:v>1790</c:v>
                </c:pt>
                <c:pt idx="189">
                  <c:v>1800</c:v>
                </c:pt>
                <c:pt idx="190">
                  <c:v>1810</c:v>
                </c:pt>
                <c:pt idx="191">
                  <c:v>1820</c:v>
                </c:pt>
                <c:pt idx="192">
                  <c:v>1830</c:v>
                </c:pt>
                <c:pt idx="193">
                  <c:v>1840</c:v>
                </c:pt>
                <c:pt idx="194">
                  <c:v>1850</c:v>
                </c:pt>
                <c:pt idx="195">
                  <c:v>1860</c:v>
                </c:pt>
                <c:pt idx="196">
                  <c:v>1870</c:v>
                </c:pt>
                <c:pt idx="197">
                  <c:v>1880</c:v>
                </c:pt>
                <c:pt idx="198">
                  <c:v>1890</c:v>
                </c:pt>
                <c:pt idx="199">
                  <c:v>1900</c:v>
                </c:pt>
                <c:pt idx="200">
                  <c:v>1910</c:v>
                </c:pt>
                <c:pt idx="201">
                  <c:v>1920</c:v>
                </c:pt>
                <c:pt idx="202">
                  <c:v>1930</c:v>
                </c:pt>
                <c:pt idx="203">
                  <c:v>1940</c:v>
                </c:pt>
                <c:pt idx="204">
                  <c:v>1950</c:v>
                </c:pt>
                <c:pt idx="205">
                  <c:v>1960</c:v>
                </c:pt>
                <c:pt idx="206">
                  <c:v>1970</c:v>
                </c:pt>
                <c:pt idx="207">
                  <c:v>1980</c:v>
                </c:pt>
                <c:pt idx="208">
                  <c:v>1990</c:v>
                </c:pt>
                <c:pt idx="209">
                  <c:v>2000</c:v>
                </c:pt>
                <c:pt idx="210">
                  <c:v>2010</c:v>
                </c:pt>
                <c:pt idx="211">
                  <c:v>2020</c:v>
                </c:pt>
                <c:pt idx="212">
                  <c:v>2030</c:v>
                </c:pt>
                <c:pt idx="213">
                  <c:v>2040</c:v>
                </c:pt>
                <c:pt idx="214">
                  <c:v>2050</c:v>
                </c:pt>
                <c:pt idx="215">
                  <c:v>2060</c:v>
                </c:pt>
                <c:pt idx="216">
                  <c:v>2070</c:v>
                </c:pt>
                <c:pt idx="217">
                  <c:v>2080</c:v>
                </c:pt>
                <c:pt idx="218">
                  <c:v>2090</c:v>
                </c:pt>
                <c:pt idx="219">
                  <c:v>2100</c:v>
                </c:pt>
                <c:pt idx="220">
                  <c:v>2110</c:v>
                </c:pt>
                <c:pt idx="221">
                  <c:v>2120</c:v>
                </c:pt>
                <c:pt idx="222">
                  <c:v>2130</c:v>
                </c:pt>
                <c:pt idx="223">
                  <c:v>2140</c:v>
                </c:pt>
                <c:pt idx="224">
                  <c:v>2150</c:v>
                </c:pt>
                <c:pt idx="225">
                  <c:v>2160</c:v>
                </c:pt>
                <c:pt idx="226">
                  <c:v>2170</c:v>
                </c:pt>
                <c:pt idx="227">
                  <c:v>2180</c:v>
                </c:pt>
                <c:pt idx="228">
                  <c:v>2190</c:v>
                </c:pt>
                <c:pt idx="229">
                  <c:v>2200</c:v>
                </c:pt>
                <c:pt idx="230">
                  <c:v>2210</c:v>
                </c:pt>
                <c:pt idx="231">
                  <c:v>2220</c:v>
                </c:pt>
                <c:pt idx="232">
                  <c:v>2230</c:v>
                </c:pt>
                <c:pt idx="233">
                  <c:v>2240</c:v>
                </c:pt>
                <c:pt idx="234">
                  <c:v>2250</c:v>
                </c:pt>
                <c:pt idx="235">
                  <c:v>2260</c:v>
                </c:pt>
                <c:pt idx="236">
                  <c:v>2270</c:v>
                </c:pt>
                <c:pt idx="237">
                  <c:v>2280</c:v>
                </c:pt>
                <c:pt idx="238">
                  <c:v>2290</c:v>
                </c:pt>
                <c:pt idx="239">
                  <c:v>2300</c:v>
                </c:pt>
                <c:pt idx="240">
                  <c:v>2310</c:v>
                </c:pt>
                <c:pt idx="241">
                  <c:v>2320</c:v>
                </c:pt>
                <c:pt idx="242">
                  <c:v>2330</c:v>
                </c:pt>
                <c:pt idx="243">
                  <c:v>2340</c:v>
                </c:pt>
                <c:pt idx="244">
                  <c:v>2350</c:v>
                </c:pt>
                <c:pt idx="245">
                  <c:v>2360</c:v>
                </c:pt>
                <c:pt idx="246">
                  <c:v>2370</c:v>
                </c:pt>
                <c:pt idx="247">
                  <c:v>2380</c:v>
                </c:pt>
                <c:pt idx="248">
                  <c:v>2390</c:v>
                </c:pt>
                <c:pt idx="249">
                  <c:v>2400</c:v>
                </c:pt>
                <c:pt idx="250">
                  <c:v>2410</c:v>
                </c:pt>
                <c:pt idx="251">
                  <c:v>2420</c:v>
                </c:pt>
                <c:pt idx="252">
                  <c:v>2430</c:v>
                </c:pt>
                <c:pt idx="253">
                  <c:v>2440</c:v>
                </c:pt>
                <c:pt idx="254">
                  <c:v>2450</c:v>
                </c:pt>
                <c:pt idx="255">
                  <c:v>2460</c:v>
                </c:pt>
                <c:pt idx="256">
                  <c:v>2470</c:v>
                </c:pt>
                <c:pt idx="257">
                  <c:v>2480</c:v>
                </c:pt>
                <c:pt idx="258">
                  <c:v>2490</c:v>
                </c:pt>
                <c:pt idx="259">
                  <c:v>2500</c:v>
                </c:pt>
              </c:numCache>
            </c:numRef>
          </c:xVal>
          <c:yVal>
            <c:numRef>
              <c:f>'confronto telecamera'!$J$3:$J$262</c:f>
              <c:numCache>
                <c:formatCode>General</c:formatCode>
                <c:ptCount val="260"/>
                <c:pt idx="0">
                  <c:v>0</c:v>
                </c:pt>
                <c:pt idx="1">
                  <c:v>9.5175000000000001</c:v>
                </c:pt>
                <c:pt idx="2">
                  <c:v>19.035</c:v>
                </c:pt>
                <c:pt idx="3">
                  <c:v>28.552499999999998</c:v>
                </c:pt>
                <c:pt idx="4">
                  <c:v>38.07</c:v>
                </c:pt>
                <c:pt idx="5">
                  <c:v>47.587499999999999</c:v>
                </c:pt>
                <c:pt idx="6">
                  <c:v>57.104999999999997</c:v>
                </c:pt>
                <c:pt idx="7">
                  <c:v>66.622500000000002</c:v>
                </c:pt>
                <c:pt idx="8">
                  <c:v>76.14</c:v>
                </c:pt>
                <c:pt idx="9">
                  <c:v>85.657499999999999</c:v>
                </c:pt>
                <c:pt idx="10">
                  <c:v>95.174999999999997</c:v>
                </c:pt>
                <c:pt idx="11">
                  <c:v>190.35</c:v>
                </c:pt>
                <c:pt idx="12">
                  <c:v>285.52499999999998</c:v>
                </c:pt>
                <c:pt idx="13">
                  <c:v>380.7</c:v>
                </c:pt>
                <c:pt idx="14">
                  <c:v>475.875</c:v>
                </c:pt>
                <c:pt idx="15">
                  <c:v>571.04999999999995</c:v>
                </c:pt>
                <c:pt idx="16">
                  <c:v>666.22499999999991</c:v>
                </c:pt>
                <c:pt idx="17">
                  <c:v>761.4</c:v>
                </c:pt>
                <c:pt idx="18">
                  <c:v>856.57499999999993</c:v>
                </c:pt>
                <c:pt idx="19">
                  <c:v>951.75</c:v>
                </c:pt>
                <c:pt idx="20">
                  <c:v>1046.925</c:v>
                </c:pt>
                <c:pt idx="21">
                  <c:v>1142.0999999999999</c:v>
                </c:pt>
                <c:pt idx="22">
                  <c:v>1237.2749999999999</c:v>
                </c:pt>
                <c:pt idx="23">
                  <c:v>1332.4499999999998</c:v>
                </c:pt>
                <c:pt idx="24">
                  <c:v>1427.625</c:v>
                </c:pt>
                <c:pt idx="25">
                  <c:v>1522.8</c:v>
                </c:pt>
                <c:pt idx="26">
                  <c:v>1617.9749999999999</c:v>
                </c:pt>
                <c:pt idx="27">
                  <c:v>1713.1499999999999</c:v>
                </c:pt>
                <c:pt idx="28">
                  <c:v>1808.3249999999998</c:v>
                </c:pt>
                <c:pt idx="29">
                  <c:v>1903.5</c:v>
                </c:pt>
                <c:pt idx="30">
                  <c:v>1998.675</c:v>
                </c:pt>
                <c:pt idx="31">
                  <c:v>2093.85</c:v>
                </c:pt>
                <c:pt idx="32">
                  <c:v>2189.0250000000001</c:v>
                </c:pt>
                <c:pt idx="33">
                  <c:v>2284.1999999999998</c:v>
                </c:pt>
                <c:pt idx="34">
                  <c:v>2379.375</c:v>
                </c:pt>
                <c:pt idx="35">
                  <c:v>2474.5499999999997</c:v>
                </c:pt>
                <c:pt idx="36">
                  <c:v>2569.7249999999999</c:v>
                </c:pt>
                <c:pt idx="37">
                  <c:v>2664.8999999999996</c:v>
                </c:pt>
                <c:pt idx="38">
                  <c:v>2760.0749999999998</c:v>
                </c:pt>
                <c:pt idx="39">
                  <c:v>2855.25</c:v>
                </c:pt>
                <c:pt idx="40">
                  <c:v>2950.4249999999997</c:v>
                </c:pt>
                <c:pt idx="41">
                  <c:v>3045.6</c:v>
                </c:pt>
                <c:pt idx="42">
                  <c:v>3140.7749999999996</c:v>
                </c:pt>
                <c:pt idx="43">
                  <c:v>3235.95</c:v>
                </c:pt>
                <c:pt idx="44">
                  <c:v>3331.125</c:v>
                </c:pt>
                <c:pt idx="45">
                  <c:v>3426.2999999999997</c:v>
                </c:pt>
                <c:pt idx="46">
                  <c:v>3521.4749999999999</c:v>
                </c:pt>
                <c:pt idx="47">
                  <c:v>3616.6499999999996</c:v>
                </c:pt>
                <c:pt idx="48">
                  <c:v>3711.8249999999998</c:v>
                </c:pt>
                <c:pt idx="49">
                  <c:v>3807</c:v>
                </c:pt>
                <c:pt idx="50">
                  <c:v>3902.1749999999997</c:v>
                </c:pt>
                <c:pt idx="51">
                  <c:v>3997.35</c:v>
                </c:pt>
                <c:pt idx="52">
                  <c:v>4092.5249999999996</c:v>
                </c:pt>
                <c:pt idx="53">
                  <c:v>4187.7</c:v>
                </c:pt>
                <c:pt idx="54">
                  <c:v>4282.875</c:v>
                </c:pt>
                <c:pt idx="55">
                  <c:v>4378.05</c:v>
                </c:pt>
                <c:pt idx="56">
                  <c:v>4473.2249999999995</c:v>
                </c:pt>
                <c:pt idx="57">
                  <c:v>4568.3999999999996</c:v>
                </c:pt>
                <c:pt idx="58">
                  <c:v>4663.5749999999998</c:v>
                </c:pt>
                <c:pt idx="59">
                  <c:v>4758.75</c:v>
                </c:pt>
                <c:pt idx="60">
                  <c:v>4853.9249999999993</c:v>
                </c:pt>
                <c:pt idx="61">
                  <c:v>4949.0999999999995</c:v>
                </c:pt>
                <c:pt idx="62">
                  <c:v>5044.2749999999996</c:v>
                </c:pt>
                <c:pt idx="63">
                  <c:v>5139.45</c:v>
                </c:pt>
                <c:pt idx="64">
                  <c:v>5234.625</c:v>
                </c:pt>
                <c:pt idx="65">
                  <c:v>5329.7999999999993</c:v>
                </c:pt>
                <c:pt idx="66">
                  <c:v>5424.9749999999995</c:v>
                </c:pt>
                <c:pt idx="67">
                  <c:v>5520.15</c:v>
                </c:pt>
                <c:pt idx="68">
                  <c:v>5615.3249999999998</c:v>
                </c:pt>
                <c:pt idx="69">
                  <c:v>5710.5</c:v>
                </c:pt>
                <c:pt idx="70">
                  <c:v>5805.6749999999993</c:v>
                </c:pt>
                <c:pt idx="71">
                  <c:v>5900.8499999999995</c:v>
                </c:pt>
                <c:pt idx="72">
                  <c:v>5996.0249999999996</c:v>
                </c:pt>
                <c:pt idx="73">
                  <c:v>6091.2</c:v>
                </c:pt>
                <c:pt idx="74">
                  <c:v>6186.375</c:v>
                </c:pt>
                <c:pt idx="75">
                  <c:v>6281.5499999999993</c:v>
                </c:pt>
                <c:pt idx="76">
                  <c:v>6376.7249999999995</c:v>
                </c:pt>
                <c:pt idx="77">
                  <c:v>6471.9</c:v>
                </c:pt>
                <c:pt idx="78">
                  <c:v>6567.0749999999998</c:v>
                </c:pt>
                <c:pt idx="79">
                  <c:v>6662.25</c:v>
                </c:pt>
                <c:pt idx="80">
                  <c:v>6757.4249999999993</c:v>
                </c:pt>
                <c:pt idx="81">
                  <c:v>6800</c:v>
                </c:pt>
                <c:pt idx="82">
                  <c:v>6800</c:v>
                </c:pt>
                <c:pt idx="83">
                  <c:v>6800</c:v>
                </c:pt>
                <c:pt idx="84">
                  <c:v>6800</c:v>
                </c:pt>
                <c:pt idx="85">
                  <c:v>6800</c:v>
                </c:pt>
                <c:pt idx="86">
                  <c:v>6800</c:v>
                </c:pt>
                <c:pt idx="87">
                  <c:v>6800</c:v>
                </c:pt>
                <c:pt idx="88">
                  <c:v>6800</c:v>
                </c:pt>
                <c:pt idx="89">
                  <c:v>6800</c:v>
                </c:pt>
                <c:pt idx="90">
                  <c:v>6800</c:v>
                </c:pt>
                <c:pt idx="91">
                  <c:v>6800</c:v>
                </c:pt>
                <c:pt idx="92">
                  <c:v>6800</c:v>
                </c:pt>
                <c:pt idx="93">
                  <c:v>6800</c:v>
                </c:pt>
                <c:pt idx="94">
                  <c:v>6800</c:v>
                </c:pt>
                <c:pt idx="95">
                  <c:v>6800</c:v>
                </c:pt>
                <c:pt idx="96">
                  <c:v>6800</c:v>
                </c:pt>
                <c:pt idx="97">
                  <c:v>6800</c:v>
                </c:pt>
                <c:pt idx="98">
                  <c:v>6800</c:v>
                </c:pt>
                <c:pt idx="99">
                  <c:v>6800</c:v>
                </c:pt>
                <c:pt idx="100">
                  <c:v>6800</c:v>
                </c:pt>
                <c:pt idx="101">
                  <c:v>6800</c:v>
                </c:pt>
                <c:pt idx="102">
                  <c:v>6800</c:v>
                </c:pt>
                <c:pt idx="103">
                  <c:v>6800</c:v>
                </c:pt>
                <c:pt idx="104">
                  <c:v>6800</c:v>
                </c:pt>
                <c:pt idx="105">
                  <c:v>6800</c:v>
                </c:pt>
                <c:pt idx="106">
                  <c:v>6800</c:v>
                </c:pt>
                <c:pt idx="107">
                  <c:v>6800</c:v>
                </c:pt>
                <c:pt idx="108">
                  <c:v>6800</c:v>
                </c:pt>
                <c:pt idx="109">
                  <c:v>6800</c:v>
                </c:pt>
                <c:pt idx="110">
                  <c:v>6800</c:v>
                </c:pt>
                <c:pt idx="111">
                  <c:v>6800</c:v>
                </c:pt>
                <c:pt idx="112">
                  <c:v>6800</c:v>
                </c:pt>
                <c:pt idx="113">
                  <c:v>6800</c:v>
                </c:pt>
                <c:pt idx="114">
                  <c:v>6800</c:v>
                </c:pt>
                <c:pt idx="115">
                  <c:v>6800</c:v>
                </c:pt>
                <c:pt idx="116">
                  <c:v>6800</c:v>
                </c:pt>
                <c:pt idx="117">
                  <c:v>6800</c:v>
                </c:pt>
                <c:pt idx="118">
                  <c:v>6800</c:v>
                </c:pt>
                <c:pt idx="119">
                  <c:v>6800</c:v>
                </c:pt>
                <c:pt idx="120">
                  <c:v>6800</c:v>
                </c:pt>
                <c:pt idx="121">
                  <c:v>6800</c:v>
                </c:pt>
                <c:pt idx="122">
                  <c:v>6800</c:v>
                </c:pt>
                <c:pt idx="123">
                  <c:v>6800</c:v>
                </c:pt>
                <c:pt idx="124">
                  <c:v>6800</c:v>
                </c:pt>
                <c:pt idx="125">
                  <c:v>6800</c:v>
                </c:pt>
                <c:pt idx="126">
                  <c:v>6800</c:v>
                </c:pt>
                <c:pt idx="127">
                  <c:v>6800</c:v>
                </c:pt>
                <c:pt idx="128">
                  <c:v>6800</c:v>
                </c:pt>
                <c:pt idx="129">
                  <c:v>6800</c:v>
                </c:pt>
                <c:pt idx="130">
                  <c:v>6800</c:v>
                </c:pt>
                <c:pt idx="131">
                  <c:v>6800</c:v>
                </c:pt>
                <c:pt idx="132">
                  <c:v>6800</c:v>
                </c:pt>
                <c:pt idx="133">
                  <c:v>6800</c:v>
                </c:pt>
                <c:pt idx="134">
                  <c:v>6800</c:v>
                </c:pt>
                <c:pt idx="135">
                  <c:v>6800</c:v>
                </c:pt>
                <c:pt idx="136">
                  <c:v>6800</c:v>
                </c:pt>
                <c:pt idx="137">
                  <c:v>6800</c:v>
                </c:pt>
                <c:pt idx="138">
                  <c:v>6800</c:v>
                </c:pt>
                <c:pt idx="139">
                  <c:v>6800</c:v>
                </c:pt>
                <c:pt idx="140">
                  <c:v>6800</c:v>
                </c:pt>
                <c:pt idx="141">
                  <c:v>6800</c:v>
                </c:pt>
                <c:pt idx="142">
                  <c:v>6800</c:v>
                </c:pt>
                <c:pt idx="143">
                  <c:v>6800</c:v>
                </c:pt>
                <c:pt idx="144">
                  <c:v>6800</c:v>
                </c:pt>
                <c:pt idx="145">
                  <c:v>6800</c:v>
                </c:pt>
                <c:pt idx="146">
                  <c:v>6800</c:v>
                </c:pt>
                <c:pt idx="147">
                  <c:v>6800</c:v>
                </c:pt>
                <c:pt idx="148">
                  <c:v>6800</c:v>
                </c:pt>
                <c:pt idx="149">
                  <c:v>6800</c:v>
                </c:pt>
                <c:pt idx="150">
                  <c:v>6800</c:v>
                </c:pt>
                <c:pt idx="151">
                  <c:v>6800</c:v>
                </c:pt>
                <c:pt idx="152">
                  <c:v>6800</c:v>
                </c:pt>
                <c:pt idx="153">
                  <c:v>6800</c:v>
                </c:pt>
                <c:pt idx="154">
                  <c:v>6800</c:v>
                </c:pt>
                <c:pt idx="155">
                  <c:v>6800</c:v>
                </c:pt>
                <c:pt idx="156">
                  <c:v>6800</c:v>
                </c:pt>
                <c:pt idx="157">
                  <c:v>6800</c:v>
                </c:pt>
                <c:pt idx="158">
                  <c:v>6800</c:v>
                </c:pt>
                <c:pt idx="159">
                  <c:v>6800</c:v>
                </c:pt>
                <c:pt idx="160">
                  <c:v>6800</c:v>
                </c:pt>
                <c:pt idx="161">
                  <c:v>6800</c:v>
                </c:pt>
                <c:pt idx="162">
                  <c:v>6800</c:v>
                </c:pt>
                <c:pt idx="163">
                  <c:v>6800</c:v>
                </c:pt>
                <c:pt idx="164">
                  <c:v>6800</c:v>
                </c:pt>
                <c:pt idx="165">
                  <c:v>6800</c:v>
                </c:pt>
                <c:pt idx="166">
                  <c:v>6800</c:v>
                </c:pt>
                <c:pt idx="167">
                  <c:v>6800</c:v>
                </c:pt>
                <c:pt idx="168">
                  <c:v>6800</c:v>
                </c:pt>
                <c:pt idx="169">
                  <c:v>6800</c:v>
                </c:pt>
                <c:pt idx="170">
                  <c:v>6800</c:v>
                </c:pt>
                <c:pt idx="171">
                  <c:v>6800</c:v>
                </c:pt>
                <c:pt idx="172">
                  <c:v>6800</c:v>
                </c:pt>
                <c:pt idx="173">
                  <c:v>6800</c:v>
                </c:pt>
                <c:pt idx="174">
                  <c:v>6800</c:v>
                </c:pt>
                <c:pt idx="175">
                  <c:v>6800</c:v>
                </c:pt>
                <c:pt idx="176">
                  <c:v>6800</c:v>
                </c:pt>
                <c:pt idx="177">
                  <c:v>6800</c:v>
                </c:pt>
                <c:pt idx="178">
                  <c:v>6800</c:v>
                </c:pt>
                <c:pt idx="179">
                  <c:v>6800</c:v>
                </c:pt>
                <c:pt idx="180">
                  <c:v>6800</c:v>
                </c:pt>
                <c:pt idx="181">
                  <c:v>6800</c:v>
                </c:pt>
                <c:pt idx="182">
                  <c:v>6800</c:v>
                </c:pt>
                <c:pt idx="183">
                  <c:v>6800</c:v>
                </c:pt>
                <c:pt idx="184">
                  <c:v>6800</c:v>
                </c:pt>
                <c:pt idx="185">
                  <c:v>6800</c:v>
                </c:pt>
                <c:pt idx="186">
                  <c:v>6800</c:v>
                </c:pt>
                <c:pt idx="187">
                  <c:v>6800</c:v>
                </c:pt>
                <c:pt idx="188">
                  <c:v>6800</c:v>
                </c:pt>
                <c:pt idx="189">
                  <c:v>6800</c:v>
                </c:pt>
                <c:pt idx="190">
                  <c:v>6800</c:v>
                </c:pt>
                <c:pt idx="191">
                  <c:v>6800</c:v>
                </c:pt>
                <c:pt idx="192">
                  <c:v>6800</c:v>
                </c:pt>
                <c:pt idx="193">
                  <c:v>6800</c:v>
                </c:pt>
                <c:pt idx="194">
                  <c:v>6800</c:v>
                </c:pt>
                <c:pt idx="195">
                  <c:v>6800</c:v>
                </c:pt>
                <c:pt idx="196">
                  <c:v>6800</c:v>
                </c:pt>
                <c:pt idx="197">
                  <c:v>6800</c:v>
                </c:pt>
                <c:pt idx="198">
                  <c:v>6800</c:v>
                </c:pt>
                <c:pt idx="199">
                  <c:v>6800</c:v>
                </c:pt>
                <c:pt idx="200">
                  <c:v>6800</c:v>
                </c:pt>
                <c:pt idx="201">
                  <c:v>6800</c:v>
                </c:pt>
                <c:pt idx="202">
                  <c:v>6800</c:v>
                </c:pt>
                <c:pt idx="203">
                  <c:v>6800</c:v>
                </c:pt>
                <c:pt idx="204">
                  <c:v>6800</c:v>
                </c:pt>
                <c:pt idx="205">
                  <c:v>6800</c:v>
                </c:pt>
                <c:pt idx="206">
                  <c:v>6800</c:v>
                </c:pt>
                <c:pt idx="207">
                  <c:v>6800</c:v>
                </c:pt>
                <c:pt idx="208">
                  <c:v>6800</c:v>
                </c:pt>
                <c:pt idx="209">
                  <c:v>6800</c:v>
                </c:pt>
                <c:pt idx="210">
                  <c:v>6800</c:v>
                </c:pt>
                <c:pt idx="211">
                  <c:v>6800</c:v>
                </c:pt>
                <c:pt idx="212">
                  <c:v>6800</c:v>
                </c:pt>
                <c:pt idx="213">
                  <c:v>6800</c:v>
                </c:pt>
                <c:pt idx="214">
                  <c:v>6800</c:v>
                </c:pt>
                <c:pt idx="215">
                  <c:v>6800</c:v>
                </c:pt>
                <c:pt idx="216">
                  <c:v>6800</c:v>
                </c:pt>
                <c:pt idx="217">
                  <c:v>6800</c:v>
                </c:pt>
                <c:pt idx="218">
                  <c:v>6800</c:v>
                </c:pt>
                <c:pt idx="219">
                  <c:v>6800</c:v>
                </c:pt>
                <c:pt idx="220">
                  <c:v>6800</c:v>
                </c:pt>
                <c:pt idx="221">
                  <c:v>6800</c:v>
                </c:pt>
                <c:pt idx="222">
                  <c:v>6800</c:v>
                </c:pt>
                <c:pt idx="223">
                  <c:v>6800</c:v>
                </c:pt>
                <c:pt idx="224">
                  <c:v>6800</c:v>
                </c:pt>
                <c:pt idx="225">
                  <c:v>6800</c:v>
                </c:pt>
                <c:pt idx="226">
                  <c:v>6800</c:v>
                </c:pt>
                <c:pt idx="227">
                  <c:v>6800</c:v>
                </c:pt>
                <c:pt idx="228">
                  <c:v>6800</c:v>
                </c:pt>
                <c:pt idx="229">
                  <c:v>6800</c:v>
                </c:pt>
                <c:pt idx="230">
                  <c:v>6800</c:v>
                </c:pt>
                <c:pt idx="231">
                  <c:v>6800</c:v>
                </c:pt>
                <c:pt idx="232">
                  <c:v>6800</c:v>
                </c:pt>
                <c:pt idx="233">
                  <c:v>6800</c:v>
                </c:pt>
                <c:pt idx="234">
                  <c:v>6800</c:v>
                </c:pt>
                <c:pt idx="235">
                  <c:v>6800</c:v>
                </c:pt>
                <c:pt idx="236">
                  <c:v>6800</c:v>
                </c:pt>
                <c:pt idx="237">
                  <c:v>6800</c:v>
                </c:pt>
                <c:pt idx="238">
                  <c:v>6800</c:v>
                </c:pt>
                <c:pt idx="239">
                  <c:v>6800</c:v>
                </c:pt>
                <c:pt idx="240">
                  <c:v>6800</c:v>
                </c:pt>
                <c:pt idx="241">
                  <c:v>6800</c:v>
                </c:pt>
                <c:pt idx="242">
                  <c:v>6800</c:v>
                </c:pt>
                <c:pt idx="243">
                  <c:v>6800</c:v>
                </c:pt>
                <c:pt idx="244">
                  <c:v>6800</c:v>
                </c:pt>
                <c:pt idx="245">
                  <c:v>6800</c:v>
                </c:pt>
                <c:pt idx="246">
                  <c:v>6800</c:v>
                </c:pt>
                <c:pt idx="247">
                  <c:v>6800</c:v>
                </c:pt>
                <c:pt idx="248">
                  <c:v>6800</c:v>
                </c:pt>
                <c:pt idx="249">
                  <c:v>6800</c:v>
                </c:pt>
                <c:pt idx="250">
                  <c:v>6800</c:v>
                </c:pt>
                <c:pt idx="251">
                  <c:v>6800</c:v>
                </c:pt>
                <c:pt idx="252">
                  <c:v>6800</c:v>
                </c:pt>
                <c:pt idx="253">
                  <c:v>6800</c:v>
                </c:pt>
                <c:pt idx="254">
                  <c:v>6800</c:v>
                </c:pt>
                <c:pt idx="255">
                  <c:v>6800</c:v>
                </c:pt>
                <c:pt idx="256">
                  <c:v>6800</c:v>
                </c:pt>
                <c:pt idx="257">
                  <c:v>6800</c:v>
                </c:pt>
                <c:pt idx="258">
                  <c:v>6800</c:v>
                </c:pt>
                <c:pt idx="259">
                  <c:v>6800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3-48BE-8A82-2100448716DF}"/>
            </c:ext>
          </c:extLst>
        </c:ser>
        <c:ser>
          <c:idx val="1"/>
          <c:order val="1"/>
          <c:tx>
            <c:strRef>
              <c:f>'confronto telecamera'!$K$1</c:f>
              <c:strCache>
                <c:ptCount val="1"/>
                <c:pt idx="0">
                  <c:v>aca1300-60g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'confronto telecamera'!$H$3:$H$262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  <c:pt idx="23">
                  <c:v>140</c:v>
                </c:pt>
                <c:pt idx="24">
                  <c:v>150</c:v>
                </c:pt>
                <c:pt idx="25">
                  <c:v>160</c:v>
                </c:pt>
                <c:pt idx="26">
                  <c:v>170</c:v>
                </c:pt>
                <c:pt idx="27">
                  <c:v>180</c:v>
                </c:pt>
                <c:pt idx="28">
                  <c:v>190</c:v>
                </c:pt>
                <c:pt idx="29">
                  <c:v>200</c:v>
                </c:pt>
                <c:pt idx="30">
                  <c:v>210</c:v>
                </c:pt>
                <c:pt idx="31">
                  <c:v>220</c:v>
                </c:pt>
                <c:pt idx="32">
                  <c:v>230</c:v>
                </c:pt>
                <c:pt idx="33">
                  <c:v>240</c:v>
                </c:pt>
                <c:pt idx="34">
                  <c:v>250</c:v>
                </c:pt>
                <c:pt idx="35">
                  <c:v>260</c:v>
                </c:pt>
                <c:pt idx="36">
                  <c:v>270</c:v>
                </c:pt>
                <c:pt idx="37">
                  <c:v>280</c:v>
                </c:pt>
                <c:pt idx="38">
                  <c:v>290</c:v>
                </c:pt>
                <c:pt idx="39">
                  <c:v>300</c:v>
                </c:pt>
                <c:pt idx="40">
                  <c:v>310</c:v>
                </c:pt>
                <c:pt idx="41">
                  <c:v>320</c:v>
                </c:pt>
                <c:pt idx="42">
                  <c:v>330</c:v>
                </c:pt>
                <c:pt idx="43">
                  <c:v>340</c:v>
                </c:pt>
                <c:pt idx="44">
                  <c:v>350</c:v>
                </c:pt>
                <c:pt idx="45">
                  <c:v>360</c:v>
                </c:pt>
                <c:pt idx="46">
                  <c:v>370</c:v>
                </c:pt>
                <c:pt idx="47">
                  <c:v>380</c:v>
                </c:pt>
                <c:pt idx="48">
                  <c:v>390</c:v>
                </c:pt>
                <c:pt idx="49">
                  <c:v>400</c:v>
                </c:pt>
                <c:pt idx="50">
                  <c:v>410</c:v>
                </c:pt>
                <c:pt idx="51">
                  <c:v>420</c:v>
                </c:pt>
                <c:pt idx="52">
                  <c:v>430</c:v>
                </c:pt>
                <c:pt idx="53">
                  <c:v>440</c:v>
                </c:pt>
                <c:pt idx="54">
                  <c:v>450</c:v>
                </c:pt>
                <c:pt idx="55">
                  <c:v>460</c:v>
                </c:pt>
                <c:pt idx="56">
                  <c:v>470</c:v>
                </c:pt>
                <c:pt idx="57">
                  <c:v>480</c:v>
                </c:pt>
                <c:pt idx="58">
                  <c:v>490</c:v>
                </c:pt>
                <c:pt idx="59">
                  <c:v>500</c:v>
                </c:pt>
                <c:pt idx="60">
                  <c:v>510</c:v>
                </c:pt>
                <c:pt idx="61">
                  <c:v>520</c:v>
                </c:pt>
                <c:pt idx="62">
                  <c:v>530</c:v>
                </c:pt>
                <c:pt idx="63">
                  <c:v>540</c:v>
                </c:pt>
                <c:pt idx="64">
                  <c:v>550</c:v>
                </c:pt>
                <c:pt idx="65">
                  <c:v>560</c:v>
                </c:pt>
                <c:pt idx="66">
                  <c:v>570</c:v>
                </c:pt>
                <c:pt idx="67">
                  <c:v>580</c:v>
                </c:pt>
                <c:pt idx="68">
                  <c:v>590</c:v>
                </c:pt>
                <c:pt idx="69">
                  <c:v>600</c:v>
                </c:pt>
                <c:pt idx="70">
                  <c:v>610</c:v>
                </c:pt>
                <c:pt idx="71">
                  <c:v>620</c:v>
                </c:pt>
                <c:pt idx="72">
                  <c:v>630</c:v>
                </c:pt>
                <c:pt idx="73">
                  <c:v>640</c:v>
                </c:pt>
                <c:pt idx="74">
                  <c:v>650</c:v>
                </c:pt>
                <c:pt idx="75">
                  <c:v>660</c:v>
                </c:pt>
                <c:pt idx="76">
                  <c:v>670</c:v>
                </c:pt>
                <c:pt idx="77">
                  <c:v>680</c:v>
                </c:pt>
                <c:pt idx="78">
                  <c:v>690</c:v>
                </c:pt>
                <c:pt idx="79">
                  <c:v>700</c:v>
                </c:pt>
                <c:pt idx="80">
                  <c:v>710</c:v>
                </c:pt>
                <c:pt idx="81">
                  <c:v>720</c:v>
                </c:pt>
                <c:pt idx="82">
                  <c:v>730</c:v>
                </c:pt>
                <c:pt idx="83">
                  <c:v>740</c:v>
                </c:pt>
                <c:pt idx="84">
                  <c:v>750</c:v>
                </c:pt>
                <c:pt idx="85">
                  <c:v>760</c:v>
                </c:pt>
                <c:pt idx="86">
                  <c:v>770</c:v>
                </c:pt>
                <c:pt idx="87">
                  <c:v>780</c:v>
                </c:pt>
                <c:pt idx="88">
                  <c:v>790</c:v>
                </c:pt>
                <c:pt idx="89">
                  <c:v>800</c:v>
                </c:pt>
                <c:pt idx="90">
                  <c:v>810</c:v>
                </c:pt>
                <c:pt idx="91">
                  <c:v>820</c:v>
                </c:pt>
                <c:pt idx="92">
                  <c:v>830</c:v>
                </c:pt>
                <c:pt idx="93">
                  <c:v>840</c:v>
                </c:pt>
                <c:pt idx="94">
                  <c:v>850</c:v>
                </c:pt>
                <c:pt idx="95">
                  <c:v>860</c:v>
                </c:pt>
                <c:pt idx="96">
                  <c:v>870</c:v>
                </c:pt>
                <c:pt idx="97">
                  <c:v>880</c:v>
                </c:pt>
                <c:pt idx="98">
                  <c:v>890</c:v>
                </c:pt>
                <c:pt idx="99">
                  <c:v>900</c:v>
                </c:pt>
                <c:pt idx="100">
                  <c:v>910</c:v>
                </c:pt>
                <c:pt idx="101">
                  <c:v>920</c:v>
                </c:pt>
                <c:pt idx="102">
                  <c:v>930</c:v>
                </c:pt>
                <c:pt idx="103">
                  <c:v>940</c:v>
                </c:pt>
                <c:pt idx="104">
                  <c:v>950</c:v>
                </c:pt>
                <c:pt idx="105">
                  <c:v>960</c:v>
                </c:pt>
                <c:pt idx="106">
                  <c:v>970</c:v>
                </c:pt>
                <c:pt idx="107">
                  <c:v>980</c:v>
                </c:pt>
                <c:pt idx="108">
                  <c:v>990</c:v>
                </c:pt>
                <c:pt idx="109">
                  <c:v>1000</c:v>
                </c:pt>
                <c:pt idx="110">
                  <c:v>1010</c:v>
                </c:pt>
                <c:pt idx="111">
                  <c:v>1020</c:v>
                </c:pt>
                <c:pt idx="112">
                  <c:v>1030</c:v>
                </c:pt>
                <c:pt idx="113">
                  <c:v>1040</c:v>
                </c:pt>
                <c:pt idx="114">
                  <c:v>1050</c:v>
                </c:pt>
                <c:pt idx="115">
                  <c:v>1060</c:v>
                </c:pt>
                <c:pt idx="116">
                  <c:v>1070</c:v>
                </c:pt>
                <c:pt idx="117">
                  <c:v>1080</c:v>
                </c:pt>
                <c:pt idx="118">
                  <c:v>1090</c:v>
                </c:pt>
                <c:pt idx="119">
                  <c:v>1100</c:v>
                </c:pt>
                <c:pt idx="120">
                  <c:v>1110</c:v>
                </c:pt>
                <c:pt idx="121">
                  <c:v>1120</c:v>
                </c:pt>
                <c:pt idx="122">
                  <c:v>1130</c:v>
                </c:pt>
                <c:pt idx="123">
                  <c:v>1140</c:v>
                </c:pt>
                <c:pt idx="124">
                  <c:v>1150</c:v>
                </c:pt>
                <c:pt idx="125">
                  <c:v>1160</c:v>
                </c:pt>
                <c:pt idx="126">
                  <c:v>1170</c:v>
                </c:pt>
                <c:pt idx="127">
                  <c:v>1180</c:v>
                </c:pt>
                <c:pt idx="128">
                  <c:v>1190</c:v>
                </c:pt>
                <c:pt idx="129">
                  <c:v>1200</c:v>
                </c:pt>
                <c:pt idx="130">
                  <c:v>1210</c:v>
                </c:pt>
                <c:pt idx="131">
                  <c:v>1220</c:v>
                </c:pt>
                <c:pt idx="132">
                  <c:v>1230</c:v>
                </c:pt>
                <c:pt idx="133">
                  <c:v>1240</c:v>
                </c:pt>
                <c:pt idx="134">
                  <c:v>1250</c:v>
                </c:pt>
                <c:pt idx="135">
                  <c:v>1260</c:v>
                </c:pt>
                <c:pt idx="136">
                  <c:v>1270</c:v>
                </c:pt>
                <c:pt idx="137">
                  <c:v>1280</c:v>
                </c:pt>
                <c:pt idx="138">
                  <c:v>1290</c:v>
                </c:pt>
                <c:pt idx="139">
                  <c:v>1300</c:v>
                </c:pt>
                <c:pt idx="140">
                  <c:v>1310</c:v>
                </c:pt>
                <c:pt idx="141">
                  <c:v>1320</c:v>
                </c:pt>
                <c:pt idx="142">
                  <c:v>1330</c:v>
                </c:pt>
                <c:pt idx="143">
                  <c:v>1340</c:v>
                </c:pt>
                <c:pt idx="144">
                  <c:v>1350</c:v>
                </c:pt>
                <c:pt idx="145">
                  <c:v>1360</c:v>
                </c:pt>
                <c:pt idx="146">
                  <c:v>1370</c:v>
                </c:pt>
                <c:pt idx="147">
                  <c:v>1380</c:v>
                </c:pt>
                <c:pt idx="148">
                  <c:v>1390</c:v>
                </c:pt>
                <c:pt idx="149">
                  <c:v>1400</c:v>
                </c:pt>
                <c:pt idx="150">
                  <c:v>1410</c:v>
                </c:pt>
                <c:pt idx="151">
                  <c:v>1420</c:v>
                </c:pt>
                <c:pt idx="152">
                  <c:v>1430</c:v>
                </c:pt>
                <c:pt idx="153">
                  <c:v>1440</c:v>
                </c:pt>
                <c:pt idx="154">
                  <c:v>1450</c:v>
                </c:pt>
                <c:pt idx="155">
                  <c:v>1460</c:v>
                </c:pt>
                <c:pt idx="156">
                  <c:v>1470</c:v>
                </c:pt>
                <c:pt idx="157">
                  <c:v>1480</c:v>
                </c:pt>
                <c:pt idx="158">
                  <c:v>1490</c:v>
                </c:pt>
                <c:pt idx="159">
                  <c:v>1500</c:v>
                </c:pt>
                <c:pt idx="160">
                  <c:v>1510</c:v>
                </c:pt>
                <c:pt idx="161">
                  <c:v>1520</c:v>
                </c:pt>
                <c:pt idx="162">
                  <c:v>1530</c:v>
                </c:pt>
                <c:pt idx="163">
                  <c:v>1540</c:v>
                </c:pt>
                <c:pt idx="164">
                  <c:v>1550</c:v>
                </c:pt>
                <c:pt idx="165">
                  <c:v>1560</c:v>
                </c:pt>
                <c:pt idx="166">
                  <c:v>1570</c:v>
                </c:pt>
                <c:pt idx="167">
                  <c:v>1580</c:v>
                </c:pt>
                <c:pt idx="168">
                  <c:v>1590</c:v>
                </c:pt>
                <c:pt idx="169">
                  <c:v>1600</c:v>
                </c:pt>
                <c:pt idx="170">
                  <c:v>1610</c:v>
                </c:pt>
                <c:pt idx="171">
                  <c:v>1620</c:v>
                </c:pt>
                <c:pt idx="172">
                  <c:v>1630</c:v>
                </c:pt>
                <c:pt idx="173">
                  <c:v>1640</c:v>
                </c:pt>
                <c:pt idx="174">
                  <c:v>1650</c:v>
                </c:pt>
                <c:pt idx="175">
                  <c:v>1660</c:v>
                </c:pt>
                <c:pt idx="176">
                  <c:v>1670</c:v>
                </c:pt>
                <c:pt idx="177">
                  <c:v>1680</c:v>
                </c:pt>
                <c:pt idx="178">
                  <c:v>1690</c:v>
                </c:pt>
                <c:pt idx="179">
                  <c:v>1700</c:v>
                </c:pt>
                <c:pt idx="180">
                  <c:v>1710</c:v>
                </c:pt>
                <c:pt idx="181">
                  <c:v>1720</c:v>
                </c:pt>
                <c:pt idx="182">
                  <c:v>1730</c:v>
                </c:pt>
                <c:pt idx="183">
                  <c:v>1740</c:v>
                </c:pt>
                <c:pt idx="184">
                  <c:v>1750</c:v>
                </c:pt>
                <c:pt idx="185">
                  <c:v>1760</c:v>
                </c:pt>
                <c:pt idx="186">
                  <c:v>1770</c:v>
                </c:pt>
                <c:pt idx="187">
                  <c:v>1780</c:v>
                </c:pt>
                <c:pt idx="188">
                  <c:v>1790</c:v>
                </c:pt>
                <c:pt idx="189">
                  <c:v>1800</c:v>
                </c:pt>
                <c:pt idx="190">
                  <c:v>1810</c:v>
                </c:pt>
                <c:pt idx="191">
                  <c:v>1820</c:v>
                </c:pt>
                <c:pt idx="192">
                  <c:v>1830</c:v>
                </c:pt>
                <c:pt idx="193">
                  <c:v>1840</c:v>
                </c:pt>
                <c:pt idx="194">
                  <c:v>1850</c:v>
                </c:pt>
                <c:pt idx="195">
                  <c:v>1860</c:v>
                </c:pt>
                <c:pt idx="196">
                  <c:v>1870</c:v>
                </c:pt>
                <c:pt idx="197">
                  <c:v>1880</c:v>
                </c:pt>
                <c:pt idx="198">
                  <c:v>1890</c:v>
                </c:pt>
                <c:pt idx="199">
                  <c:v>1900</c:v>
                </c:pt>
                <c:pt idx="200">
                  <c:v>1910</c:v>
                </c:pt>
                <c:pt idx="201">
                  <c:v>1920</c:v>
                </c:pt>
                <c:pt idx="202">
                  <c:v>1930</c:v>
                </c:pt>
                <c:pt idx="203">
                  <c:v>1940</c:v>
                </c:pt>
                <c:pt idx="204">
                  <c:v>1950</c:v>
                </c:pt>
                <c:pt idx="205">
                  <c:v>1960</c:v>
                </c:pt>
                <c:pt idx="206">
                  <c:v>1970</c:v>
                </c:pt>
                <c:pt idx="207">
                  <c:v>1980</c:v>
                </c:pt>
                <c:pt idx="208">
                  <c:v>1990</c:v>
                </c:pt>
                <c:pt idx="209">
                  <c:v>2000</c:v>
                </c:pt>
                <c:pt idx="210">
                  <c:v>2010</c:v>
                </c:pt>
                <c:pt idx="211">
                  <c:v>2020</c:v>
                </c:pt>
                <c:pt idx="212">
                  <c:v>2030</c:v>
                </c:pt>
                <c:pt idx="213">
                  <c:v>2040</c:v>
                </c:pt>
                <c:pt idx="214">
                  <c:v>2050</c:v>
                </c:pt>
                <c:pt idx="215">
                  <c:v>2060</c:v>
                </c:pt>
                <c:pt idx="216">
                  <c:v>2070</c:v>
                </c:pt>
                <c:pt idx="217">
                  <c:v>2080</c:v>
                </c:pt>
                <c:pt idx="218">
                  <c:v>2090</c:v>
                </c:pt>
                <c:pt idx="219">
                  <c:v>2100</c:v>
                </c:pt>
                <c:pt idx="220">
                  <c:v>2110</c:v>
                </c:pt>
                <c:pt idx="221">
                  <c:v>2120</c:v>
                </c:pt>
                <c:pt idx="222">
                  <c:v>2130</c:v>
                </c:pt>
                <c:pt idx="223">
                  <c:v>2140</c:v>
                </c:pt>
                <c:pt idx="224">
                  <c:v>2150</c:v>
                </c:pt>
                <c:pt idx="225">
                  <c:v>2160</c:v>
                </c:pt>
                <c:pt idx="226">
                  <c:v>2170</c:v>
                </c:pt>
                <c:pt idx="227">
                  <c:v>2180</c:v>
                </c:pt>
                <c:pt idx="228">
                  <c:v>2190</c:v>
                </c:pt>
                <c:pt idx="229">
                  <c:v>2200</c:v>
                </c:pt>
                <c:pt idx="230">
                  <c:v>2210</c:v>
                </c:pt>
                <c:pt idx="231">
                  <c:v>2220</c:v>
                </c:pt>
                <c:pt idx="232">
                  <c:v>2230</c:v>
                </c:pt>
                <c:pt idx="233">
                  <c:v>2240</c:v>
                </c:pt>
                <c:pt idx="234">
                  <c:v>2250</c:v>
                </c:pt>
                <c:pt idx="235">
                  <c:v>2260</c:v>
                </c:pt>
                <c:pt idx="236">
                  <c:v>2270</c:v>
                </c:pt>
                <c:pt idx="237">
                  <c:v>2280</c:v>
                </c:pt>
                <c:pt idx="238">
                  <c:v>2290</c:v>
                </c:pt>
                <c:pt idx="239">
                  <c:v>2300</c:v>
                </c:pt>
                <c:pt idx="240">
                  <c:v>2310</c:v>
                </c:pt>
                <c:pt idx="241">
                  <c:v>2320</c:v>
                </c:pt>
                <c:pt idx="242">
                  <c:v>2330</c:v>
                </c:pt>
                <c:pt idx="243">
                  <c:v>2340</c:v>
                </c:pt>
                <c:pt idx="244">
                  <c:v>2350</c:v>
                </c:pt>
                <c:pt idx="245">
                  <c:v>2360</c:v>
                </c:pt>
                <c:pt idx="246">
                  <c:v>2370</c:v>
                </c:pt>
                <c:pt idx="247">
                  <c:v>2380</c:v>
                </c:pt>
                <c:pt idx="248">
                  <c:v>2390</c:v>
                </c:pt>
                <c:pt idx="249">
                  <c:v>2400</c:v>
                </c:pt>
                <c:pt idx="250">
                  <c:v>2410</c:v>
                </c:pt>
                <c:pt idx="251">
                  <c:v>2420</c:v>
                </c:pt>
                <c:pt idx="252">
                  <c:v>2430</c:v>
                </c:pt>
                <c:pt idx="253">
                  <c:v>2440</c:v>
                </c:pt>
                <c:pt idx="254">
                  <c:v>2450</c:v>
                </c:pt>
                <c:pt idx="255">
                  <c:v>2460</c:v>
                </c:pt>
                <c:pt idx="256">
                  <c:v>2470</c:v>
                </c:pt>
                <c:pt idx="257">
                  <c:v>2480</c:v>
                </c:pt>
                <c:pt idx="258">
                  <c:v>2490</c:v>
                </c:pt>
                <c:pt idx="259">
                  <c:v>2500</c:v>
                </c:pt>
              </c:numCache>
            </c:numRef>
          </c:xVal>
          <c:yVal>
            <c:numRef>
              <c:f>'confronto telecamera'!$L$3:$L$262</c:f>
              <c:numCache>
                <c:formatCode>General</c:formatCode>
                <c:ptCount val="260"/>
                <c:pt idx="0">
                  <c:v>0</c:v>
                </c:pt>
                <c:pt idx="1">
                  <c:v>15.168600000000001</c:v>
                </c:pt>
                <c:pt idx="2">
                  <c:v>30.337200000000003</c:v>
                </c:pt>
                <c:pt idx="3">
                  <c:v>45.505800000000001</c:v>
                </c:pt>
                <c:pt idx="4">
                  <c:v>60.674400000000006</c:v>
                </c:pt>
                <c:pt idx="5">
                  <c:v>75.843000000000004</c:v>
                </c:pt>
                <c:pt idx="6">
                  <c:v>91.011600000000001</c:v>
                </c:pt>
                <c:pt idx="7">
                  <c:v>106.1802</c:v>
                </c:pt>
                <c:pt idx="8">
                  <c:v>121.34880000000001</c:v>
                </c:pt>
                <c:pt idx="9">
                  <c:v>136.51739999999998</c:v>
                </c:pt>
                <c:pt idx="10">
                  <c:v>151.68600000000001</c:v>
                </c:pt>
                <c:pt idx="11">
                  <c:v>303.37200000000001</c:v>
                </c:pt>
                <c:pt idx="12">
                  <c:v>455.05799999999999</c:v>
                </c:pt>
                <c:pt idx="13">
                  <c:v>606.74400000000003</c:v>
                </c:pt>
                <c:pt idx="14">
                  <c:v>758.43000000000006</c:v>
                </c:pt>
                <c:pt idx="15">
                  <c:v>910.11599999999999</c:v>
                </c:pt>
                <c:pt idx="16">
                  <c:v>1061.8020000000001</c:v>
                </c:pt>
                <c:pt idx="17">
                  <c:v>1213.4880000000001</c:v>
                </c:pt>
                <c:pt idx="18">
                  <c:v>1365.174</c:v>
                </c:pt>
                <c:pt idx="19">
                  <c:v>1516.8600000000001</c:v>
                </c:pt>
                <c:pt idx="20">
                  <c:v>1668.546</c:v>
                </c:pt>
                <c:pt idx="21">
                  <c:v>1820.232</c:v>
                </c:pt>
                <c:pt idx="22">
                  <c:v>1971.9180000000001</c:v>
                </c:pt>
                <c:pt idx="23">
                  <c:v>2123.6040000000003</c:v>
                </c:pt>
                <c:pt idx="24">
                  <c:v>2275.29</c:v>
                </c:pt>
                <c:pt idx="25">
                  <c:v>2426.9760000000001</c:v>
                </c:pt>
                <c:pt idx="26">
                  <c:v>2578.6620000000003</c:v>
                </c:pt>
                <c:pt idx="27">
                  <c:v>2730.348</c:v>
                </c:pt>
                <c:pt idx="28">
                  <c:v>2882.0340000000001</c:v>
                </c:pt>
                <c:pt idx="29">
                  <c:v>3033.7200000000003</c:v>
                </c:pt>
                <c:pt idx="30">
                  <c:v>3185.4059999999999</c:v>
                </c:pt>
                <c:pt idx="31">
                  <c:v>3337.0920000000001</c:v>
                </c:pt>
                <c:pt idx="32">
                  <c:v>3488.7780000000002</c:v>
                </c:pt>
                <c:pt idx="33">
                  <c:v>3640.4639999999999</c:v>
                </c:pt>
                <c:pt idx="34">
                  <c:v>3792.15</c:v>
                </c:pt>
                <c:pt idx="35">
                  <c:v>3943.8360000000002</c:v>
                </c:pt>
                <c:pt idx="36">
                  <c:v>4095.5220000000004</c:v>
                </c:pt>
                <c:pt idx="37">
                  <c:v>4247.2080000000005</c:v>
                </c:pt>
                <c:pt idx="38">
                  <c:v>4398.8940000000002</c:v>
                </c:pt>
                <c:pt idx="39">
                  <c:v>4550.58</c:v>
                </c:pt>
                <c:pt idx="40">
                  <c:v>4702.2660000000005</c:v>
                </c:pt>
                <c:pt idx="41">
                  <c:v>4853.9520000000002</c:v>
                </c:pt>
                <c:pt idx="42">
                  <c:v>5005.6379999999999</c:v>
                </c:pt>
                <c:pt idx="43">
                  <c:v>5157.3240000000005</c:v>
                </c:pt>
                <c:pt idx="44">
                  <c:v>5309.01</c:v>
                </c:pt>
                <c:pt idx="45">
                  <c:v>5460.6959999999999</c:v>
                </c:pt>
                <c:pt idx="46">
                  <c:v>5612.3819999999996</c:v>
                </c:pt>
                <c:pt idx="47">
                  <c:v>5764.0680000000002</c:v>
                </c:pt>
                <c:pt idx="48">
                  <c:v>5915.7540000000008</c:v>
                </c:pt>
                <c:pt idx="49">
                  <c:v>6067.4400000000005</c:v>
                </c:pt>
                <c:pt idx="50">
                  <c:v>6219.1260000000002</c:v>
                </c:pt>
                <c:pt idx="51">
                  <c:v>6370.8119999999999</c:v>
                </c:pt>
                <c:pt idx="52">
                  <c:v>6522.4979999999996</c:v>
                </c:pt>
                <c:pt idx="53">
                  <c:v>6674.1840000000002</c:v>
                </c:pt>
                <c:pt idx="54">
                  <c:v>6825.8700000000008</c:v>
                </c:pt>
                <c:pt idx="55">
                  <c:v>6977.5560000000005</c:v>
                </c:pt>
                <c:pt idx="56">
                  <c:v>7129.2420000000002</c:v>
                </c:pt>
                <c:pt idx="57">
                  <c:v>7280.9279999999999</c:v>
                </c:pt>
                <c:pt idx="58">
                  <c:v>7432.6140000000005</c:v>
                </c:pt>
                <c:pt idx="59">
                  <c:v>7584.3</c:v>
                </c:pt>
                <c:pt idx="60">
                  <c:v>7735.9859999999999</c:v>
                </c:pt>
                <c:pt idx="61">
                  <c:v>7887.6720000000005</c:v>
                </c:pt>
                <c:pt idx="62">
                  <c:v>8039.3580000000002</c:v>
                </c:pt>
                <c:pt idx="63">
                  <c:v>8191.0440000000008</c:v>
                </c:pt>
                <c:pt idx="64">
                  <c:v>8342.7300000000014</c:v>
                </c:pt>
                <c:pt idx="65">
                  <c:v>8494.4160000000011</c:v>
                </c:pt>
                <c:pt idx="66">
                  <c:v>8646.1020000000008</c:v>
                </c:pt>
                <c:pt idx="67">
                  <c:v>8797.7880000000005</c:v>
                </c:pt>
                <c:pt idx="68">
                  <c:v>8949.4740000000002</c:v>
                </c:pt>
                <c:pt idx="69">
                  <c:v>9101.16</c:v>
                </c:pt>
                <c:pt idx="70">
                  <c:v>9200</c:v>
                </c:pt>
                <c:pt idx="71">
                  <c:v>9200</c:v>
                </c:pt>
                <c:pt idx="72">
                  <c:v>9200</c:v>
                </c:pt>
                <c:pt idx="73">
                  <c:v>9200</c:v>
                </c:pt>
                <c:pt idx="74">
                  <c:v>9200</c:v>
                </c:pt>
                <c:pt idx="75">
                  <c:v>9200</c:v>
                </c:pt>
                <c:pt idx="76">
                  <c:v>9200</c:v>
                </c:pt>
                <c:pt idx="77">
                  <c:v>9200</c:v>
                </c:pt>
                <c:pt idx="78">
                  <c:v>9200</c:v>
                </c:pt>
                <c:pt idx="79">
                  <c:v>9200</c:v>
                </c:pt>
                <c:pt idx="80">
                  <c:v>9200</c:v>
                </c:pt>
                <c:pt idx="81">
                  <c:v>9200</c:v>
                </c:pt>
                <c:pt idx="82">
                  <c:v>9200</c:v>
                </c:pt>
                <c:pt idx="83">
                  <c:v>9200</c:v>
                </c:pt>
                <c:pt idx="84">
                  <c:v>9200</c:v>
                </c:pt>
                <c:pt idx="85">
                  <c:v>9200</c:v>
                </c:pt>
                <c:pt idx="86">
                  <c:v>9200</c:v>
                </c:pt>
                <c:pt idx="87">
                  <c:v>9200</c:v>
                </c:pt>
                <c:pt idx="88">
                  <c:v>9200</c:v>
                </c:pt>
                <c:pt idx="89">
                  <c:v>9200</c:v>
                </c:pt>
                <c:pt idx="90">
                  <c:v>9200</c:v>
                </c:pt>
                <c:pt idx="91">
                  <c:v>9200</c:v>
                </c:pt>
                <c:pt idx="92">
                  <c:v>9200</c:v>
                </c:pt>
                <c:pt idx="93">
                  <c:v>9200</c:v>
                </c:pt>
                <c:pt idx="94">
                  <c:v>9200</c:v>
                </c:pt>
                <c:pt idx="95">
                  <c:v>9200</c:v>
                </c:pt>
                <c:pt idx="96">
                  <c:v>9200</c:v>
                </c:pt>
                <c:pt idx="97">
                  <c:v>9200</c:v>
                </c:pt>
                <c:pt idx="98">
                  <c:v>9200</c:v>
                </c:pt>
                <c:pt idx="99">
                  <c:v>9200</c:v>
                </c:pt>
                <c:pt idx="100">
                  <c:v>9200</c:v>
                </c:pt>
                <c:pt idx="101">
                  <c:v>9200</c:v>
                </c:pt>
                <c:pt idx="102">
                  <c:v>9200</c:v>
                </c:pt>
                <c:pt idx="103">
                  <c:v>9200</c:v>
                </c:pt>
                <c:pt idx="104">
                  <c:v>9200</c:v>
                </c:pt>
                <c:pt idx="105">
                  <c:v>9200</c:v>
                </c:pt>
                <c:pt idx="106">
                  <c:v>9200</c:v>
                </c:pt>
                <c:pt idx="107">
                  <c:v>9200</c:v>
                </c:pt>
                <c:pt idx="108">
                  <c:v>9200</c:v>
                </c:pt>
                <c:pt idx="109">
                  <c:v>9200</c:v>
                </c:pt>
                <c:pt idx="110">
                  <c:v>9200</c:v>
                </c:pt>
                <c:pt idx="111">
                  <c:v>9200</c:v>
                </c:pt>
                <c:pt idx="112">
                  <c:v>9200</c:v>
                </c:pt>
                <c:pt idx="113">
                  <c:v>9200</c:v>
                </c:pt>
                <c:pt idx="114">
                  <c:v>9200</c:v>
                </c:pt>
                <c:pt idx="115">
                  <c:v>9200</c:v>
                </c:pt>
                <c:pt idx="116">
                  <c:v>9200</c:v>
                </c:pt>
                <c:pt idx="117">
                  <c:v>9200</c:v>
                </c:pt>
                <c:pt idx="118">
                  <c:v>9200</c:v>
                </c:pt>
                <c:pt idx="119">
                  <c:v>9200</c:v>
                </c:pt>
                <c:pt idx="120">
                  <c:v>9200</c:v>
                </c:pt>
                <c:pt idx="121">
                  <c:v>9200</c:v>
                </c:pt>
                <c:pt idx="122">
                  <c:v>9200</c:v>
                </c:pt>
                <c:pt idx="123">
                  <c:v>9200</c:v>
                </c:pt>
                <c:pt idx="124">
                  <c:v>9200</c:v>
                </c:pt>
                <c:pt idx="125">
                  <c:v>9200</c:v>
                </c:pt>
                <c:pt idx="126">
                  <c:v>9200</c:v>
                </c:pt>
                <c:pt idx="127">
                  <c:v>9200</c:v>
                </c:pt>
                <c:pt idx="128">
                  <c:v>9200</c:v>
                </c:pt>
                <c:pt idx="129">
                  <c:v>9200</c:v>
                </c:pt>
                <c:pt idx="130">
                  <c:v>9200</c:v>
                </c:pt>
                <c:pt idx="131">
                  <c:v>9200</c:v>
                </c:pt>
                <c:pt idx="132">
                  <c:v>9200</c:v>
                </c:pt>
                <c:pt idx="133">
                  <c:v>9200</c:v>
                </c:pt>
                <c:pt idx="134">
                  <c:v>9200</c:v>
                </c:pt>
                <c:pt idx="135">
                  <c:v>9200</c:v>
                </c:pt>
                <c:pt idx="136">
                  <c:v>9200</c:v>
                </c:pt>
                <c:pt idx="137">
                  <c:v>9200</c:v>
                </c:pt>
                <c:pt idx="138">
                  <c:v>9200</c:v>
                </c:pt>
                <c:pt idx="139">
                  <c:v>9200</c:v>
                </c:pt>
                <c:pt idx="140">
                  <c:v>9200</c:v>
                </c:pt>
                <c:pt idx="141">
                  <c:v>9200</c:v>
                </c:pt>
                <c:pt idx="142">
                  <c:v>9200</c:v>
                </c:pt>
                <c:pt idx="143">
                  <c:v>9200</c:v>
                </c:pt>
                <c:pt idx="144">
                  <c:v>9200</c:v>
                </c:pt>
                <c:pt idx="145">
                  <c:v>9200</c:v>
                </c:pt>
                <c:pt idx="146">
                  <c:v>9200</c:v>
                </c:pt>
                <c:pt idx="147">
                  <c:v>9200</c:v>
                </c:pt>
                <c:pt idx="148">
                  <c:v>9200</c:v>
                </c:pt>
                <c:pt idx="149">
                  <c:v>9200</c:v>
                </c:pt>
                <c:pt idx="150">
                  <c:v>9200</c:v>
                </c:pt>
                <c:pt idx="151">
                  <c:v>9200</c:v>
                </c:pt>
                <c:pt idx="152">
                  <c:v>9200</c:v>
                </c:pt>
                <c:pt idx="153">
                  <c:v>9200</c:v>
                </c:pt>
                <c:pt idx="154">
                  <c:v>9200</c:v>
                </c:pt>
                <c:pt idx="155">
                  <c:v>9200</c:v>
                </c:pt>
                <c:pt idx="156">
                  <c:v>9200</c:v>
                </c:pt>
                <c:pt idx="157">
                  <c:v>9200</c:v>
                </c:pt>
                <c:pt idx="158">
                  <c:v>9200</c:v>
                </c:pt>
                <c:pt idx="159">
                  <c:v>9200</c:v>
                </c:pt>
                <c:pt idx="160">
                  <c:v>9200</c:v>
                </c:pt>
                <c:pt idx="161">
                  <c:v>9200</c:v>
                </c:pt>
                <c:pt idx="162">
                  <c:v>9200</c:v>
                </c:pt>
                <c:pt idx="163">
                  <c:v>9200</c:v>
                </c:pt>
                <c:pt idx="164">
                  <c:v>9200</c:v>
                </c:pt>
                <c:pt idx="165">
                  <c:v>9200</c:v>
                </c:pt>
                <c:pt idx="166">
                  <c:v>9200</c:v>
                </c:pt>
                <c:pt idx="167">
                  <c:v>9200</c:v>
                </c:pt>
                <c:pt idx="168">
                  <c:v>9200</c:v>
                </c:pt>
                <c:pt idx="169">
                  <c:v>9200</c:v>
                </c:pt>
                <c:pt idx="170">
                  <c:v>9200</c:v>
                </c:pt>
                <c:pt idx="171">
                  <c:v>9200</c:v>
                </c:pt>
                <c:pt idx="172">
                  <c:v>9200</c:v>
                </c:pt>
                <c:pt idx="173">
                  <c:v>9200</c:v>
                </c:pt>
                <c:pt idx="174">
                  <c:v>9200</c:v>
                </c:pt>
                <c:pt idx="175">
                  <c:v>9200</c:v>
                </c:pt>
                <c:pt idx="176">
                  <c:v>9200</c:v>
                </c:pt>
                <c:pt idx="177">
                  <c:v>9200</c:v>
                </c:pt>
                <c:pt idx="178">
                  <c:v>9200</c:v>
                </c:pt>
                <c:pt idx="179">
                  <c:v>9200</c:v>
                </c:pt>
                <c:pt idx="180">
                  <c:v>9200</c:v>
                </c:pt>
                <c:pt idx="181">
                  <c:v>9200</c:v>
                </c:pt>
                <c:pt idx="182">
                  <c:v>9200</c:v>
                </c:pt>
                <c:pt idx="183">
                  <c:v>9200</c:v>
                </c:pt>
                <c:pt idx="184">
                  <c:v>9200</c:v>
                </c:pt>
                <c:pt idx="185">
                  <c:v>9200</c:v>
                </c:pt>
                <c:pt idx="186">
                  <c:v>9200</c:v>
                </c:pt>
                <c:pt idx="187">
                  <c:v>9200</c:v>
                </c:pt>
                <c:pt idx="188">
                  <c:v>9200</c:v>
                </c:pt>
                <c:pt idx="189">
                  <c:v>9200</c:v>
                </c:pt>
                <c:pt idx="190">
                  <c:v>9200</c:v>
                </c:pt>
                <c:pt idx="191">
                  <c:v>9200</c:v>
                </c:pt>
                <c:pt idx="192">
                  <c:v>9200</c:v>
                </c:pt>
                <c:pt idx="193">
                  <c:v>9200</c:v>
                </c:pt>
                <c:pt idx="194">
                  <c:v>9200</c:v>
                </c:pt>
                <c:pt idx="195">
                  <c:v>9200</c:v>
                </c:pt>
                <c:pt idx="196">
                  <c:v>9200</c:v>
                </c:pt>
                <c:pt idx="197">
                  <c:v>9200</c:v>
                </c:pt>
                <c:pt idx="198">
                  <c:v>9200</c:v>
                </c:pt>
                <c:pt idx="199">
                  <c:v>9200</c:v>
                </c:pt>
                <c:pt idx="200">
                  <c:v>9200</c:v>
                </c:pt>
                <c:pt idx="201">
                  <c:v>9200</c:v>
                </c:pt>
                <c:pt idx="202">
                  <c:v>9200</c:v>
                </c:pt>
                <c:pt idx="203">
                  <c:v>9200</c:v>
                </c:pt>
                <c:pt idx="204">
                  <c:v>9200</c:v>
                </c:pt>
                <c:pt idx="205">
                  <c:v>9200</c:v>
                </c:pt>
                <c:pt idx="206">
                  <c:v>9200</c:v>
                </c:pt>
                <c:pt idx="207">
                  <c:v>9200</c:v>
                </c:pt>
                <c:pt idx="208">
                  <c:v>9200</c:v>
                </c:pt>
                <c:pt idx="209">
                  <c:v>9200</c:v>
                </c:pt>
                <c:pt idx="210">
                  <c:v>9200</c:v>
                </c:pt>
                <c:pt idx="211">
                  <c:v>9200</c:v>
                </c:pt>
                <c:pt idx="212">
                  <c:v>9200</c:v>
                </c:pt>
                <c:pt idx="213">
                  <c:v>9200</c:v>
                </c:pt>
                <c:pt idx="214">
                  <c:v>9200</c:v>
                </c:pt>
                <c:pt idx="215">
                  <c:v>9200</c:v>
                </c:pt>
                <c:pt idx="216">
                  <c:v>9200</c:v>
                </c:pt>
                <c:pt idx="217">
                  <c:v>9200</c:v>
                </c:pt>
                <c:pt idx="218">
                  <c:v>9200</c:v>
                </c:pt>
                <c:pt idx="219">
                  <c:v>9200</c:v>
                </c:pt>
                <c:pt idx="220">
                  <c:v>9200</c:v>
                </c:pt>
                <c:pt idx="221">
                  <c:v>9200</c:v>
                </c:pt>
                <c:pt idx="222">
                  <c:v>9200</c:v>
                </c:pt>
                <c:pt idx="223">
                  <c:v>9200</c:v>
                </c:pt>
                <c:pt idx="224">
                  <c:v>9200</c:v>
                </c:pt>
                <c:pt idx="225">
                  <c:v>9200</c:v>
                </c:pt>
                <c:pt idx="226">
                  <c:v>9200</c:v>
                </c:pt>
                <c:pt idx="227">
                  <c:v>9200</c:v>
                </c:pt>
                <c:pt idx="228">
                  <c:v>9200</c:v>
                </c:pt>
                <c:pt idx="229">
                  <c:v>9200</c:v>
                </c:pt>
                <c:pt idx="230">
                  <c:v>9200</c:v>
                </c:pt>
                <c:pt idx="231">
                  <c:v>9200</c:v>
                </c:pt>
                <c:pt idx="232">
                  <c:v>9200</c:v>
                </c:pt>
                <c:pt idx="233">
                  <c:v>9200</c:v>
                </c:pt>
                <c:pt idx="234">
                  <c:v>9200</c:v>
                </c:pt>
                <c:pt idx="235">
                  <c:v>9200</c:v>
                </c:pt>
                <c:pt idx="236">
                  <c:v>9200</c:v>
                </c:pt>
                <c:pt idx="237">
                  <c:v>9200</c:v>
                </c:pt>
                <c:pt idx="238">
                  <c:v>9200</c:v>
                </c:pt>
                <c:pt idx="239">
                  <c:v>9200</c:v>
                </c:pt>
                <c:pt idx="240">
                  <c:v>9200</c:v>
                </c:pt>
                <c:pt idx="241">
                  <c:v>9200</c:v>
                </c:pt>
                <c:pt idx="242">
                  <c:v>9200</c:v>
                </c:pt>
                <c:pt idx="243">
                  <c:v>9200</c:v>
                </c:pt>
                <c:pt idx="244">
                  <c:v>9200</c:v>
                </c:pt>
                <c:pt idx="245">
                  <c:v>9200</c:v>
                </c:pt>
                <c:pt idx="246">
                  <c:v>9200</c:v>
                </c:pt>
                <c:pt idx="247">
                  <c:v>9200</c:v>
                </c:pt>
                <c:pt idx="248">
                  <c:v>9200</c:v>
                </c:pt>
                <c:pt idx="249">
                  <c:v>9200</c:v>
                </c:pt>
                <c:pt idx="250">
                  <c:v>9200</c:v>
                </c:pt>
                <c:pt idx="251">
                  <c:v>9200</c:v>
                </c:pt>
                <c:pt idx="252">
                  <c:v>9200</c:v>
                </c:pt>
                <c:pt idx="253">
                  <c:v>9200</c:v>
                </c:pt>
                <c:pt idx="254">
                  <c:v>9200</c:v>
                </c:pt>
                <c:pt idx="255">
                  <c:v>9200</c:v>
                </c:pt>
                <c:pt idx="256">
                  <c:v>9200</c:v>
                </c:pt>
                <c:pt idx="257">
                  <c:v>9200</c:v>
                </c:pt>
                <c:pt idx="258">
                  <c:v>9200</c:v>
                </c:pt>
                <c:pt idx="259">
                  <c:v>9200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13-48BE-8A82-2100448716DF}"/>
            </c:ext>
          </c:extLst>
        </c:ser>
        <c:ser>
          <c:idx val="2"/>
          <c:order val="2"/>
          <c:tx>
            <c:strRef>
              <c:f>'confronto telecamera'!$M$1</c:f>
              <c:strCache>
                <c:ptCount val="1"/>
                <c:pt idx="0">
                  <c:v>daA2500-14um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'confronto telecamera'!$H$3:$H$262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  <c:pt idx="23">
                  <c:v>140</c:v>
                </c:pt>
                <c:pt idx="24">
                  <c:v>150</c:v>
                </c:pt>
                <c:pt idx="25">
                  <c:v>160</c:v>
                </c:pt>
                <c:pt idx="26">
                  <c:v>170</c:v>
                </c:pt>
                <c:pt idx="27">
                  <c:v>180</c:v>
                </c:pt>
                <c:pt idx="28">
                  <c:v>190</c:v>
                </c:pt>
                <c:pt idx="29">
                  <c:v>200</c:v>
                </c:pt>
                <c:pt idx="30">
                  <c:v>210</c:v>
                </c:pt>
                <c:pt idx="31">
                  <c:v>220</c:v>
                </c:pt>
                <c:pt idx="32">
                  <c:v>230</c:v>
                </c:pt>
                <c:pt idx="33">
                  <c:v>240</c:v>
                </c:pt>
                <c:pt idx="34">
                  <c:v>250</c:v>
                </c:pt>
                <c:pt idx="35">
                  <c:v>260</c:v>
                </c:pt>
                <c:pt idx="36">
                  <c:v>270</c:v>
                </c:pt>
                <c:pt idx="37">
                  <c:v>280</c:v>
                </c:pt>
                <c:pt idx="38">
                  <c:v>290</c:v>
                </c:pt>
                <c:pt idx="39">
                  <c:v>300</c:v>
                </c:pt>
                <c:pt idx="40">
                  <c:v>310</c:v>
                </c:pt>
                <c:pt idx="41">
                  <c:v>320</c:v>
                </c:pt>
                <c:pt idx="42">
                  <c:v>330</c:v>
                </c:pt>
                <c:pt idx="43">
                  <c:v>340</c:v>
                </c:pt>
                <c:pt idx="44">
                  <c:v>350</c:v>
                </c:pt>
                <c:pt idx="45">
                  <c:v>360</c:v>
                </c:pt>
                <c:pt idx="46">
                  <c:v>370</c:v>
                </c:pt>
                <c:pt idx="47">
                  <c:v>380</c:v>
                </c:pt>
                <c:pt idx="48">
                  <c:v>390</c:v>
                </c:pt>
                <c:pt idx="49">
                  <c:v>400</c:v>
                </c:pt>
                <c:pt idx="50">
                  <c:v>410</c:v>
                </c:pt>
                <c:pt idx="51">
                  <c:v>420</c:v>
                </c:pt>
                <c:pt idx="52">
                  <c:v>430</c:v>
                </c:pt>
                <c:pt idx="53">
                  <c:v>440</c:v>
                </c:pt>
                <c:pt idx="54">
                  <c:v>450</c:v>
                </c:pt>
                <c:pt idx="55">
                  <c:v>460</c:v>
                </c:pt>
                <c:pt idx="56">
                  <c:v>470</c:v>
                </c:pt>
                <c:pt idx="57">
                  <c:v>480</c:v>
                </c:pt>
                <c:pt idx="58">
                  <c:v>490</c:v>
                </c:pt>
                <c:pt idx="59">
                  <c:v>500</c:v>
                </c:pt>
                <c:pt idx="60">
                  <c:v>510</c:v>
                </c:pt>
                <c:pt idx="61">
                  <c:v>520</c:v>
                </c:pt>
                <c:pt idx="62">
                  <c:v>530</c:v>
                </c:pt>
                <c:pt idx="63">
                  <c:v>540</c:v>
                </c:pt>
                <c:pt idx="64">
                  <c:v>550</c:v>
                </c:pt>
                <c:pt idx="65">
                  <c:v>560</c:v>
                </c:pt>
                <c:pt idx="66">
                  <c:v>570</c:v>
                </c:pt>
                <c:pt idx="67">
                  <c:v>580</c:v>
                </c:pt>
                <c:pt idx="68">
                  <c:v>590</c:v>
                </c:pt>
                <c:pt idx="69">
                  <c:v>600</c:v>
                </c:pt>
                <c:pt idx="70">
                  <c:v>610</c:v>
                </c:pt>
                <c:pt idx="71">
                  <c:v>620</c:v>
                </c:pt>
                <c:pt idx="72">
                  <c:v>630</c:v>
                </c:pt>
                <c:pt idx="73">
                  <c:v>640</c:v>
                </c:pt>
                <c:pt idx="74">
                  <c:v>650</c:v>
                </c:pt>
                <c:pt idx="75">
                  <c:v>660</c:v>
                </c:pt>
                <c:pt idx="76">
                  <c:v>670</c:v>
                </c:pt>
                <c:pt idx="77">
                  <c:v>680</c:v>
                </c:pt>
                <c:pt idx="78">
                  <c:v>690</c:v>
                </c:pt>
                <c:pt idx="79">
                  <c:v>700</c:v>
                </c:pt>
                <c:pt idx="80">
                  <c:v>710</c:v>
                </c:pt>
                <c:pt idx="81">
                  <c:v>720</c:v>
                </c:pt>
                <c:pt idx="82">
                  <c:v>730</c:v>
                </c:pt>
                <c:pt idx="83">
                  <c:v>740</c:v>
                </c:pt>
                <c:pt idx="84">
                  <c:v>750</c:v>
                </c:pt>
                <c:pt idx="85">
                  <c:v>760</c:v>
                </c:pt>
                <c:pt idx="86">
                  <c:v>770</c:v>
                </c:pt>
                <c:pt idx="87">
                  <c:v>780</c:v>
                </c:pt>
                <c:pt idx="88">
                  <c:v>790</c:v>
                </c:pt>
                <c:pt idx="89">
                  <c:v>800</c:v>
                </c:pt>
                <c:pt idx="90">
                  <c:v>810</c:v>
                </c:pt>
                <c:pt idx="91">
                  <c:v>820</c:v>
                </c:pt>
                <c:pt idx="92">
                  <c:v>830</c:v>
                </c:pt>
                <c:pt idx="93">
                  <c:v>840</c:v>
                </c:pt>
                <c:pt idx="94">
                  <c:v>850</c:v>
                </c:pt>
                <c:pt idx="95">
                  <c:v>860</c:v>
                </c:pt>
                <c:pt idx="96">
                  <c:v>870</c:v>
                </c:pt>
                <c:pt idx="97">
                  <c:v>880</c:v>
                </c:pt>
                <c:pt idx="98">
                  <c:v>890</c:v>
                </c:pt>
                <c:pt idx="99">
                  <c:v>900</c:v>
                </c:pt>
                <c:pt idx="100">
                  <c:v>910</c:v>
                </c:pt>
                <c:pt idx="101">
                  <c:v>920</c:v>
                </c:pt>
                <c:pt idx="102">
                  <c:v>930</c:v>
                </c:pt>
                <c:pt idx="103">
                  <c:v>940</c:v>
                </c:pt>
                <c:pt idx="104">
                  <c:v>950</c:v>
                </c:pt>
                <c:pt idx="105">
                  <c:v>960</c:v>
                </c:pt>
                <c:pt idx="106">
                  <c:v>970</c:v>
                </c:pt>
                <c:pt idx="107">
                  <c:v>980</c:v>
                </c:pt>
                <c:pt idx="108">
                  <c:v>990</c:v>
                </c:pt>
                <c:pt idx="109">
                  <c:v>1000</c:v>
                </c:pt>
                <c:pt idx="110">
                  <c:v>1010</c:v>
                </c:pt>
                <c:pt idx="111">
                  <c:v>1020</c:v>
                </c:pt>
                <c:pt idx="112">
                  <c:v>1030</c:v>
                </c:pt>
                <c:pt idx="113">
                  <c:v>1040</c:v>
                </c:pt>
                <c:pt idx="114">
                  <c:v>1050</c:v>
                </c:pt>
                <c:pt idx="115">
                  <c:v>1060</c:v>
                </c:pt>
                <c:pt idx="116">
                  <c:v>1070</c:v>
                </c:pt>
                <c:pt idx="117">
                  <c:v>1080</c:v>
                </c:pt>
                <c:pt idx="118">
                  <c:v>1090</c:v>
                </c:pt>
                <c:pt idx="119">
                  <c:v>1100</c:v>
                </c:pt>
                <c:pt idx="120">
                  <c:v>1110</c:v>
                </c:pt>
                <c:pt idx="121">
                  <c:v>1120</c:v>
                </c:pt>
                <c:pt idx="122">
                  <c:v>1130</c:v>
                </c:pt>
                <c:pt idx="123">
                  <c:v>1140</c:v>
                </c:pt>
                <c:pt idx="124">
                  <c:v>1150</c:v>
                </c:pt>
                <c:pt idx="125">
                  <c:v>1160</c:v>
                </c:pt>
                <c:pt idx="126">
                  <c:v>1170</c:v>
                </c:pt>
                <c:pt idx="127">
                  <c:v>1180</c:v>
                </c:pt>
                <c:pt idx="128">
                  <c:v>1190</c:v>
                </c:pt>
                <c:pt idx="129">
                  <c:v>1200</c:v>
                </c:pt>
                <c:pt idx="130">
                  <c:v>1210</c:v>
                </c:pt>
                <c:pt idx="131">
                  <c:v>1220</c:v>
                </c:pt>
                <c:pt idx="132">
                  <c:v>1230</c:v>
                </c:pt>
                <c:pt idx="133">
                  <c:v>1240</c:v>
                </c:pt>
                <c:pt idx="134">
                  <c:v>1250</c:v>
                </c:pt>
                <c:pt idx="135">
                  <c:v>1260</c:v>
                </c:pt>
                <c:pt idx="136">
                  <c:v>1270</c:v>
                </c:pt>
                <c:pt idx="137">
                  <c:v>1280</c:v>
                </c:pt>
                <c:pt idx="138">
                  <c:v>1290</c:v>
                </c:pt>
                <c:pt idx="139">
                  <c:v>1300</c:v>
                </c:pt>
                <c:pt idx="140">
                  <c:v>1310</c:v>
                </c:pt>
                <c:pt idx="141">
                  <c:v>1320</c:v>
                </c:pt>
                <c:pt idx="142">
                  <c:v>1330</c:v>
                </c:pt>
                <c:pt idx="143">
                  <c:v>1340</c:v>
                </c:pt>
                <c:pt idx="144">
                  <c:v>1350</c:v>
                </c:pt>
                <c:pt idx="145">
                  <c:v>1360</c:v>
                </c:pt>
                <c:pt idx="146">
                  <c:v>1370</c:v>
                </c:pt>
                <c:pt idx="147">
                  <c:v>1380</c:v>
                </c:pt>
                <c:pt idx="148">
                  <c:v>1390</c:v>
                </c:pt>
                <c:pt idx="149">
                  <c:v>1400</c:v>
                </c:pt>
                <c:pt idx="150">
                  <c:v>1410</c:v>
                </c:pt>
                <c:pt idx="151">
                  <c:v>1420</c:v>
                </c:pt>
                <c:pt idx="152">
                  <c:v>1430</c:v>
                </c:pt>
                <c:pt idx="153">
                  <c:v>1440</c:v>
                </c:pt>
                <c:pt idx="154">
                  <c:v>1450</c:v>
                </c:pt>
                <c:pt idx="155">
                  <c:v>1460</c:v>
                </c:pt>
                <c:pt idx="156">
                  <c:v>1470</c:v>
                </c:pt>
                <c:pt idx="157">
                  <c:v>1480</c:v>
                </c:pt>
                <c:pt idx="158">
                  <c:v>1490</c:v>
                </c:pt>
                <c:pt idx="159">
                  <c:v>1500</c:v>
                </c:pt>
                <c:pt idx="160">
                  <c:v>1510</c:v>
                </c:pt>
                <c:pt idx="161">
                  <c:v>1520</c:v>
                </c:pt>
                <c:pt idx="162">
                  <c:v>1530</c:v>
                </c:pt>
                <c:pt idx="163">
                  <c:v>1540</c:v>
                </c:pt>
                <c:pt idx="164">
                  <c:v>1550</c:v>
                </c:pt>
                <c:pt idx="165">
                  <c:v>1560</c:v>
                </c:pt>
                <c:pt idx="166">
                  <c:v>1570</c:v>
                </c:pt>
                <c:pt idx="167">
                  <c:v>1580</c:v>
                </c:pt>
                <c:pt idx="168">
                  <c:v>1590</c:v>
                </c:pt>
                <c:pt idx="169">
                  <c:v>1600</c:v>
                </c:pt>
                <c:pt idx="170">
                  <c:v>1610</c:v>
                </c:pt>
                <c:pt idx="171">
                  <c:v>1620</c:v>
                </c:pt>
                <c:pt idx="172">
                  <c:v>1630</c:v>
                </c:pt>
                <c:pt idx="173">
                  <c:v>1640</c:v>
                </c:pt>
                <c:pt idx="174">
                  <c:v>1650</c:v>
                </c:pt>
                <c:pt idx="175">
                  <c:v>1660</c:v>
                </c:pt>
                <c:pt idx="176">
                  <c:v>1670</c:v>
                </c:pt>
                <c:pt idx="177">
                  <c:v>1680</c:v>
                </c:pt>
                <c:pt idx="178">
                  <c:v>1690</c:v>
                </c:pt>
                <c:pt idx="179">
                  <c:v>1700</c:v>
                </c:pt>
                <c:pt idx="180">
                  <c:v>1710</c:v>
                </c:pt>
                <c:pt idx="181">
                  <c:v>1720</c:v>
                </c:pt>
                <c:pt idx="182">
                  <c:v>1730</c:v>
                </c:pt>
                <c:pt idx="183">
                  <c:v>1740</c:v>
                </c:pt>
                <c:pt idx="184">
                  <c:v>1750</c:v>
                </c:pt>
                <c:pt idx="185">
                  <c:v>1760</c:v>
                </c:pt>
                <c:pt idx="186">
                  <c:v>1770</c:v>
                </c:pt>
                <c:pt idx="187">
                  <c:v>1780</c:v>
                </c:pt>
                <c:pt idx="188">
                  <c:v>1790</c:v>
                </c:pt>
                <c:pt idx="189">
                  <c:v>1800</c:v>
                </c:pt>
                <c:pt idx="190">
                  <c:v>1810</c:v>
                </c:pt>
                <c:pt idx="191">
                  <c:v>1820</c:v>
                </c:pt>
                <c:pt idx="192">
                  <c:v>1830</c:v>
                </c:pt>
                <c:pt idx="193">
                  <c:v>1840</c:v>
                </c:pt>
                <c:pt idx="194">
                  <c:v>1850</c:v>
                </c:pt>
                <c:pt idx="195">
                  <c:v>1860</c:v>
                </c:pt>
                <c:pt idx="196">
                  <c:v>1870</c:v>
                </c:pt>
                <c:pt idx="197">
                  <c:v>1880</c:v>
                </c:pt>
                <c:pt idx="198">
                  <c:v>1890</c:v>
                </c:pt>
                <c:pt idx="199">
                  <c:v>1900</c:v>
                </c:pt>
                <c:pt idx="200">
                  <c:v>1910</c:v>
                </c:pt>
                <c:pt idx="201">
                  <c:v>1920</c:v>
                </c:pt>
                <c:pt idx="202">
                  <c:v>1930</c:v>
                </c:pt>
                <c:pt idx="203">
                  <c:v>1940</c:v>
                </c:pt>
                <c:pt idx="204">
                  <c:v>1950</c:v>
                </c:pt>
                <c:pt idx="205">
                  <c:v>1960</c:v>
                </c:pt>
                <c:pt idx="206">
                  <c:v>1970</c:v>
                </c:pt>
                <c:pt idx="207">
                  <c:v>1980</c:v>
                </c:pt>
                <c:pt idx="208">
                  <c:v>1990</c:v>
                </c:pt>
                <c:pt idx="209">
                  <c:v>2000</c:v>
                </c:pt>
                <c:pt idx="210">
                  <c:v>2010</c:v>
                </c:pt>
                <c:pt idx="211">
                  <c:v>2020</c:v>
                </c:pt>
                <c:pt idx="212">
                  <c:v>2030</c:v>
                </c:pt>
                <c:pt idx="213">
                  <c:v>2040</c:v>
                </c:pt>
                <c:pt idx="214">
                  <c:v>2050</c:v>
                </c:pt>
                <c:pt idx="215">
                  <c:v>2060</c:v>
                </c:pt>
                <c:pt idx="216">
                  <c:v>2070</c:v>
                </c:pt>
                <c:pt idx="217">
                  <c:v>2080</c:v>
                </c:pt>
                <c:pt idx="218">
                  <c:v>2090</c:v>
                </c:pt>
                <c:pt idx="219">
                  <c:v>2100</c:v>
                </c:pt>
                <c:pt idx="220">
                  <c:v>2110</c:v>
                </c:pt>
                <c:pt idx="221">
                  <c:v>2120</c:v>
                </c:pt>
                <c:pt idx="222">
                  <c:v>2130</c:v>
                </c:pt>
                <c:pt idx="223">
                  <c:v>2140</c:v>
                </c:pt>
                <c:pt idx="224">
                  <c:v>2150</c:v>
                </c:pt>
                <c:pt idx="225">
                  <c:v>2160</c:v>
                </c:pt>
                <c:pt idx="226">
                  <c:v>2170</c:v>
                </c:pt>
                <c:pt idx="227">
                  <c:v>2180</c:v>
                </c:pt>
                <c:pt idx="228">
                  <c:v>2190</c:v>
                </c:pt>
                <c:pt idx="229">
                  <c:v>2200</c:v>
                </c:pt>
                <c:pt idx="230">
                  <c:v>2210</c:v>
                </c:pt>
                <c:pt idx="231">
                  <c:v>2220</c:v>
                </c:pt>
                <c:pt idx="232">
                  <c:v>2230</c:v>
                </c:pt>
                <c:pt idx="233">
                  <c:v>2240</c:v>
                </c:pt>
                <c:pt idx="234">
                  <c:v>2250</c:v>
                </c:pt>
                <c:pt idx="235">
                  <c:v>2260</c:v>
                </c:pt>
                <c:pt idx="236">
                  <c:v>2270</c:v>
                </c:pt>
                <c:pt idx="237">
                  <c:v>2280</c:v>
                </c:pt>
                <c:pt idx="238">
                  <c:v>2290</c:v>
                </c:pt>
                <c:pt idx="239">
                  <c:v>2300</c:v>
                </c:pt>
                <c:pt idx="240">
                  <c:v>2310</c:v>
                </c:pt>
                <c:pt idx="241">
                  <c:v>2320</c:v>
                </c:pt>
                <c:pt idx="242">
                  <c:v>2330</c:v>
                </c:pt>
                <c:pt idx="243">
                  <c:v>2340</c:v>
                </c:pt>
                <c:pt idx="244">
                  <c:v>2350</c:v>
                </c:pt>
                <c:pt idx="245">
                  <c:v>2360</c:v>
                </c:pt>
                <c:pt idx="246">
                  <c:v>2370</c:v>
                </c:pt>
                <c:pt idx="247">
                  <c:v>2380</c:v>
                </c:pt>
                <c:pt idx="248">
                  <c:v>2390</c:v>
                </c:pt>
                <c:pt idx="249">
                  <c:v>2400</c:v>
                </c:pt>
                <c:pt idx="250">
                  <c:v>2410</c:v>
                </c:pt>
                <c:pt idx="251">
                  <c:v>2420</c:v>
                </c:pt>
                <c:pt idx="252">
                  <c:v>2430</c:v>
                </c:pt>
                <c:pt idx="253">
                  <c:v>2440</c:v>
                </c:pt>
                <c:pt idx="254">
                  <c:v>2450</c:v>
                </c:pt>
                <c:pt idx="255">
                  <c:v>2460</c:v>
                </c:pt>
                <c:pt idx="256">
                  <c:v>2470</c:v>
                </c:pt>
                <c:pt idx="257">
                  <c:v>2480</c:v>
                </c:pt>
                <c:pt idx="258">
                  <c:v>2490</c:v>
                </c:pt>
                <c:pt idx="259">
                  <c:v>2500</c:v>
                </c:pt>
              </c:numCache>
            </c:numRef>
          </c:xVal>
          <c:yVal>
            <c:numRef>
              <c:f>'confronto telecamera'!$N$3:$N$262</c:f>
              <c:numCache>
                <c:formatCode>General</c:formatCode>
                <c:ptCount val="260"/>
                <c:pt idx="0">
                  <c:v>0</c:v>
                </c:pt>
                <c:pt idx="1">
                  <c:v>2.7588000000000004</c:v>
                </c:pt>
                <c:pt idx="2">
                  <c:v>5.5176000000000007</c:v>
                </c:pt>
                <c:pt idx="3">
                  <c:v>8.2764000000000006</c:v>
                </c:pt>
                <c:pt idx="4">
                  <c:v>11.035200000000001</c:v>
                </c:pt>
                <c:pt idx="5">
                  <c:v>13.794</c:v>
                </c:pt>
                <c:pt idx="6">
                  <c:v>16.552800000000001</c:v>
                </c:pt>
                <c:pt idx="7">
                  <c:v>19.311600000000002</c:v>
                </c:pt>
                <c:pt idx="8">
                  <c:v>22.070400000000003</c:v>
                </c:pt>
                <c:pt idx="9">
                  <c:v>24.8292</c:v>
                </c:pt>
                <c:pt idx="10">
                  <c:v>27.588000000000001</c:v>
                </c:pt>
                <c:pt idx="11">
                  <c:v>55.176000000000002</c:v>
                </c:pt>
                <c:pt idx="12">
                  <c:v>82.763999999999996</c:v>
                </c:pt>
                <c:pt idx="13">
                  <c:v>110.352</c:v>
                </c:pt>
                <c:pt idx="14">
                  <c:v>137.94000000000003</c:v>
                </c:pt>
                <c:pt idx="15">
                  <c:v>165.52799999999999</c:v>
                </c:pt>
                <c:pt idx="16">
                  <c:v>193.11599999999999</c:v>
                </c:pt>
                <c:pt idx="17">
                  <c:v>220.70400000000001</c:v>
                </c:pt>
                <c:pt idx="18">
                  <c:v>248.29200000000003</c:v>
                </c:pt>
                <c:pt idx="19">
                  <c:v>275.88000000000005</c:v>
                </c:pt>
                <c:pt idx="20">
                  <c:v>303.46800000000002</c:v>
                </c:pt>
                <c:pt idx="21">
                  <c:v>331.05599999999998</c:v>
                </c:pt>
                <c:pt idx="22">
                  <c:v>358.64400000000001</c:v>
                </c:pt>
                <c:pt idx="23">
                  <c:v>386.23199999999997</c:v>
                </c:pt>
                <c:pt idx="24">
                  <c:v>413.82000000000005</c:v>
                </c:pt>
                <c:pt idx="25">
                  <c:v>441.40800000000002</c:v>
                </c:pt>
                <c:pt idx="26">
                  <c:v>468.99600000000004</c:v>
                </c:pt>
                <c:pt idx="27">
                  <c:v>496.58400000000006</c:v>
                </c:pt>
                <c:pt idx="28">
                  <c:v>524.17200000000014</c:v>
                </c:pt>
                <c:pt idx="29">
                  <c:v>551.7600000000001</c:v>
                </c:pt>
                <c:pt idx="30">
                  <c:v>579.34800000000007</c:v>
                </c:pt>
                <c:pt idx="31">
                  <c:v>606.93600000000004</c:v>
                </c:pt>
                <c:pt idx="32">
                  <c:v>634.52400000000011</c:v>
                </c:pt>
                <c:pt idx="33">
                  <c:v>662.11199999999997</c:v>
                </c:pt>
                <c:pt idx="34">
                  <c:v>689.69999999999993</c:v>
                </c:pt>
                <c:pt idx="35">
                  <c:v>717.28800000000001</c:v>
                </c:pt>
                <c:pt idx="36">
                  <c:v>744.87600000000009</c:v>
                </c:pt>
                <c:pt idx="37">
                  <c:v>772.46399999999994</c:v>
                </c:pt>
                <c:pt idx="38">
                  <c:v>800.05200000000002</c:v>
                </c:pt>
                <c:pt idx="39">
                  <c:v>827.6400000000001</c:v>
                </c:pt>
                <c:pt idx="40">
                  <c:v>855.22799999999995</c:v>
                </c:pt>
                <c:pt idx="41">
                  <c:v>882.81600000000003</c:v>
                </c:pt>
                <c:pt idx="42">
                  <c:v>910.40400000000011</c:v>
                </c:pt>
                <c:pt idx="43">
                  <c:v>937.99200000000008</c:v>
                </c:pt>
                <c:pt idx="44">
                  <c:v>965.58000000000015</c:v>
                </c:pt>
                <c:pt idx="45">
                  <c:v>993.16800000000012</c:v>
                </c:pt>
                <c:pt idx="46">
                  <c:v>1020.7560000000002</c:v>
                </c:pt>
                <c:pt idx="47">
                  <c:v>1048.3440000000003</c:v>
                </c:pt>
                <c:pt idx="48">
                  <c:v>1075.932</c:v>
                </c:pt>
                <c:pt idx="49">
                  <c:v>1103.5200000000002</c:v>
                </c:pt>
                <c:pt idx="50">
                  <c:v>1131.1080000000002</c:v>
                </c:pt>
                <c:pt idx="51">
                  <c:v>1158.6960000000001</c:v>
                </c:pt>
                <c:pt idx="52">
                  <c:v>1186.2840000000001</c:v>
                </c:pt>
                <c:pt idx="53">
                  <c:v>1213.8720000000001</c:v>
                </c:pt>
                <c:pt idx="54">
                  <c:v>1241.4600000000003</c:v>
                </c:pt>
                <c:pt idx="55">
                  <c:v>1269.0480000000002</c:v>
                </c:pt>
                <c:pt idx="56">
                  <c:v>1296.636</c:v>
                </c:pt>
                <c:pt idx="57">
                  <c:v>1324.2239999999999</c:v>
                </c:pt>
                <c:pt idx="58">
                  <c:v>1351.8120000000001</c:v>
                </c:pt>
                <c:pt idx="59">
                  <c:v>1379.3999999999999</c:v>
                </c:pt>
                <c:pt idx="60">
                  <c:v>1406.9879999999998</c:v>
                </c:pt>
                <c:pt idx="61">
                  <c:v>1434.576</c:v>
                </c:pt>
                <c:pt idx="62">
                  <c:v>1462.164</c:v>
                </c:pt>
                <c:pt idx="63">
                  <c:v>1489.7520000000002</c:v>
                </c:pt>
                <c:pt idx="64">
                  <c:v>1517.34</c:v>
                </c:pt>
                <c:pt idx="65">
                  <c:v>1544.9279999999999</c:v>
                </c:pt>
                <c:pt idx="66">
                  <c:v>1572.5160000000001</c:v>
                </c:pt>
                <c:pt idx="67">
                  <c:v>1600.104</c:v>
                </c:pt>
                <c:pt idx="68">
                  <c:v>1627.692</c:v>
                </c:pt>
                <c:pt idx="69">
                  <c:v>1655.2800000000002</c:v>
                </c:pt>
                <c:pt idx="70">
                  <c:v>1682.8679999999999</c:v>
                </c:pt>
                <c:pt idx="71">
                  <c:v>1710.4559999999999</c:v>
                </c:pt>
                <c:pt idx="72">
                  <c:v>1738.0440000000001</c:v>
                </c:pt>
                <c:pt idx="73">
                  <c:v>1765.6320000000001</c:v>
                </c:pt>
                <c:pt idx="74">
                  <c:v>1793.2200000000003</c:v>
                </c:pt>
                <c:pt idx="75">
                  <c:v>1820.8080000000002</c:v>
                </c:pt>
                <c:pt idx="76">
                  <c:v>1848.3960000000002</c:v>
                </c:pt>
                <c:pt idx="77">
                  <c:v>1875.9840000000002</c:v>
                </c:pt>
                <c:pt idx="78">
                  <c:v>1903.5720000000003</c:v>
                </c:pt>
                <c:pt idx="79">
                  <c:v>1931.1600000000003</c:v>
                </c:pt>
                <c:pt idx="80">
                  <c:v>1958.7480000000005</c:v>
                </c:pt>
                <c:pt idx="81">
                  <c:v>1986.3360000000002</c:v>
                </c:pt>
                <c:pt idx="82">
                  <c:v>2013.9240000000002</c:v>
                </c:pt>
                <c:pt idx="83">
                  <c:v>2041.5120000000004</c:v>
                </c:pt>
                <c:pt idx="84">
                  <c:v>2069.1000000000004</c:v>
                </c:pt>
                <c:pt idx="85">
                  <c:v>2096.6880000000006</c:v>
                </c:pt>
                <c:pt idx="86">
                  <c:v>2124.2760000000003</c:v>
                </c:pt>
                <c:pt idx="87">
                  <c:v>2151.864</c:v>
                </c:pt>
                <c:pt idx="88">
                  <c:v>2179.4520000000002</c:v>
                </c:pt>
                <c:pt idx="89">
                  <c:v>2207.0400000000004</c:v>
                </c:pt>
                <c:pt idx="90">
                  <c:v>2234.6280000000002</c:v>
                </c:pt>
                <c:pt idx="91">
                  <c:v>2262.2160000000003</c:v>
                </c:pt>
                <c:pt idx="92">
                  <c:v>2289.8040000000001</c:v>
                </c:pt>
                <c:pt idx="93">
                  <c:v>2317.3920000000003</c:v>
                </c:pt>
                <c:pt idx="94">
                  <c:v>2344.9800000000005</c:v>
                </c:pt>
                <c:pt idx="95">
                  <c:v>2372.5680000000002</c:v>
                </c:pt>
                <c:pt idx="96">
                  <c:v>2400.1560000000004</c:v>
                </c:pt>
                <c:pt idx="97">
                  <c:v>2427.7440000000001</c:v>
                </c:pt>
                <c:pt idx="98">
                  <c:v>2455.3320000000003</c:v>
                </c:pt>
                <c:pt idx="99">
                  <c:v>2482.9200000000005</c:v>
                </c:pt>
                <c:pt idx="100">
                  <c:v>2510.5080000000003</c:v>
                </c:pt>
                <c:pt idx="101">
                  <c:v>2538.0960000000005</c:v>
                </c:pt>
                <c:pt idx="102">
                  <c:v>2565.6840000000002</c:v>
                </c:pt>
                <c:pt idx="103">
                  <c:v>2593.2719999999999</c:v>
                </c:pt>
                <c:pt idx="104">
                  <c:v>2620.8599999999997</c:v>
                </c:pt>
                <c:pt idx="105">
                  <c:v>2648.4479999999999</c:v>
                </c:pt>
                <c:pt idx="106">
                  <c:v>2676.0360000000001</c:v>
                </c:pt>
                <c:pt idx="107">
                  <c:v>2703.6240000000003</c:v>
                </c:pt>
                <c:pt idx="108">
                  <c:v>2731.212</c:v>
                </c:pt>
                <c:pt idx="109">
                  <c:v>2758.7999999999997</c:v>
                </c:pt>
                <c:pt idx="110">
                  <c:v>2786.3879999999999</c:v>
                </c:pt>
                <c:pt idx="111">
                  <c:v>2813.9759999999997</c:v>
                </c:pt>
                <c:pt idx="112">
                  <c:v>2841.5640000000003</c:v>
                </c:pt>
                <c:pt idx="113">
                  <c:v>2869.152</c:v>
                </c:pt>
                <c:pt idx="114">
                  <c:v>2896.74</c:v>
                </c:pt>
                <c:pt idx="115">
                  <c:v>2924.328</c:v>
                </c:pt>
                <c:pt idx="116">
                  <c:v>2951.9159999999997</c:v>
                </c:pt>
                <c:pt idx="117">
                  <c:v>2979.5040000000004</c:v>
                </c:pt>
                <c:pt idx="118">
                  <c:v>3007.0920000000001</c:v>
                </c:pt>
                <c:pt idx="119">
                  <c:v>3034.68</c:v>
                </c:pt>
                <c:pt idx="120">
                  <c:v>3062.268</c:v>
                </c:pt>
                <c:pt idx="121">
                  <c:v>3089.8559999999998</c:v>
                </c:pt>
                <c:pt idx="122">
                  <c:v>3117.444</c:v>
                </c:pt>
                <c:pt idx="123">
                  <c:v>3145.0320000000002</c:v>
                </c:pt>
                <c:pt idx="124">
                  <c:v>3172.62</c:v>
                </c:pt>
                <c:pt idx="125">
                  <c:v>3200.2080000000001</c:v>
                </c:pt>
                <c:pt idx="126">
                  <c:v>3227.7959999999998</c:v>
                </c:pt>
                <c:pt idx="127">
                  <c:v>3255.384</c:v>
                </c:pt>
                <c:pt idx="128">
                  <c:v>3282.9719999999998</c:v>
                </c:pt>
                <c:pt idx="129">
                  <c:v>3310.5600000000004</c:v>
                </c:pt>
                <c:pt idx="130">
                  <c:v>3338.1480000000001</c:v>
                </c:pt>
                <c:pt idx="131">
                  <c:v>3365.7359999999999</c:v>
                </c:pt>
                <c:pt idx="132">
                  <c:v>3393.3240000000001</c:v>
                </c:pt>
                <c:pt idx="133">
                  <c:v>3420.9119999999998</c:v>
                </c:pt>
                <c:pt idx="134">
                  <c:v>3448.5</c:v>
                </c:pt>
                <c:pt idx="135">
                  <c:v>3476.0880000000002</c:v>
                </c:pt>
                <c:pt idx="136">
                  <c:v>3503.6759999999999</c:v>
                </c:pt>
                <c:pt idx="137">
                  <c:v>3531.2640000000001</c:v>
                </c:pt>
                <c:pt idx="138">
                  <c:v>3558.8520000000003</c:v>
                </c:pt>
                <c:pt idx="139">
                  <c:v>3586.4400000000005</c:v>
                </c:pt>
                <c:pt idx="140">
                  <c:v>3614.0280000000007</c:v>
                </c:pt>
                <c:pt idx="141">
                  <c:v>3641.6160000000004</c:v>
                </c:pt>
                <c:pt idx="142">
                  <c:v>3669.2040000000006</c:v>
                </c:pt>
                <c:pt idx="143">
                  <c:v>3696.7920000000004</c:v>
                </c:pt>
                <c:pt idx="144">
                  <c:v>3724.3800000000006</c:v>
                </c:pt>
                <c:pt idx="145">
                  <c:v>3751.9680000000003</c:v>
                </c:pt>
                <c:pt idx="146">
                  <c:v>3779.5560000000005</c:v>
                </c:pt>
                <c:pt idx="147">
                  <c:v>3807.1440000000007</c:v>
                </c:pt>
                <c:pt idx="148">
                  <c:v>3834.7320000000004</c:v>
                </c:pt>
                <c:pt idx="149">
                  <c:v>3862.3200000000006</c:v>
                </c:pt>
                <c:pt idx="150">
                  <c:v>3889.9080000000004</c:v>
                </c:pt>
                <c:pt idx="151">
                  <c:v>3917.496000000001</c:v>
                </c:pt>
                <c:pt idx="152">
                  <c:v>3945.0840000000007</c:v>
                </c:pt>
                <c:pt idx="153">
                  <c:v>3972.6720000000005</c:v>
                </c:pt>
                <c:pt idx="154">
                  <c:v>4000.2600000000007</c:v>
                </c:pt>
                <c:pt idx="155">
                  <c:v>4027.8480000000004</c:v>
                </c:pt>
                <c:pt idx="156">
                  <c:v>4055.4360000000006</c:v>
                </c:pt>
                <c:pt idx="157">
                  <c:v>4083.0240000000008</c:v>
                </c:pt>
                <c:pt idx="158">
                  <c:v>4110.6120000000001</c:v>
                </c:pt>
                <c:pt idx="159">
                  <c:v>4138.2000000000007</c:v>
                </c:pt>
                <c:pt idx="160">
                  <c:v>4165.7880000000005</c:v>
                </c:pt>
                <c:pt idx="161">
                  <c:v>4193.3760000000011</c:v>
                </c:pt>
                <c:pt idx="162">
                  <c:v>4220.9640000000009</c:v>
                </c:pt>
                <c:pt idx="163">
                  <c:v>4248.5520000000006</c:v>
                </c:pt>
                <c:pt idx="164">
                  <c:v>4276.1400000000003</c:v>
                </c:pt>
                <c:pt idx="165">
                  <c:v>4303.7280000000001</c:v>
                </c:pt>
                <c:pt idx="166">
                  <c:v>4331.3160000000007</c:v>
                </c:pt>
                <c:pt idx="167">
                  <c:v>4358.9040000000005</c:v>
                </c:pt>
                <c:pt idx="168">
                  <c:v>4386.4920000000002</c:v>
                </c:pt>
                <c:pt idx="169">
                  <c:v>4414.0800000000008</c:v>
                </c:pt>
                <c:pt idx="170">
                  <c:v>4441.6680000000006</c:v>
                </c:pt>
                <c:pt idx="171">
                  <c:v>4469.2560000000003</c:v>
                </c:pt>
                <c:pt idx="172">
                  <c:v>4496.844000000001</c:v>
                </c:pt>
                <c:pt idx="173">
                  <c:v>4524.4320000000007</c:v>
                </c:pt>
                <c:pt idx="174">
                  <c:v>4552.0200000000004</c:v>
                </c:pt>
                <c:pt idx="175">
                  <c:v>4579.6080000000002</c:v>
                </c:pt>
                <c:pt idx="176">
                  <c:v>4607.1960000000008</c:v>
                </c:pt>
                <c:pt idx="177">
                  <c:v>4634.7840000000006</c:v>
                </c:pt>
                <c:pt idx="178">
                  <c:v>4662.3720000000003</c:v>
                </c:pt>
                <c:pt idx="179">
                  <c:v>4689.9600000000009</c:v>
                </c:pt>
                <c:pt idx="180">
                  <c:v>4717.5480000000007</c:v>
                </c:pt>
                <c:pt idx="181">
                  <c:v>4745.1360000000004</c:v>
                </c:pt>
                <c:pt idx="182">
                  <c:v>4772.7240000000011</c:v>
                </c:pt>
                <c:pt idx="183">
                  <c:v>4800.3120000000008</c:v>
                </c:pt>
                <c:pt idx="184">
                  <c:v>4827.9000000000005</c:v>
                </c:pt>
                <c:pt idx="185">
                  <c:v>4855.4880000000003</c:v>
                </c:pt>
                <c:pt idx="186">
                  <c:v>4883.076</c:v>
                </c:pt>
                <c:pt idx="187">
                  <c:v>4910.6640000000007</c:v>
                </c:pt>
                <c:pt idx="188">
                  <c:v>4938.2520000000004</c:v>
                </c:pt>
                <c:pt idx="189">
                  <c:v>4965.8400000000011</c:v>
                </c:pt>
                <c:pt idx="190">
                  <c:v>4993.4280000000008</c:v>
                </c:pt>
                <c:pt idx="191">
                  <c:v>5021.0160000000005</c:v>
                </c:pt>
                <c:pt idx="192">
                  <c:v>5048.6040000000012</c:v>
                </c:pt>
                <c:pt idx="193">
                  <c:v>5076.1920000000009</c:v>
                </c:pt>
                <c:pt idx="194">
                  <c:v>5103.7800000000007</c:v>
                </c:pt>
                <c:pt idx="195">
                  <c:v>5131.3680000000004</c:v>
                </c:pt>
                <c:pt idx="196">
                  <c:v>5158.9560000000001</c:v>
                </c:pt>
                <c:pt idx="197">
                  <c:v>5186.5439999999999</c:v>
                </c:pt>
                <c:pt idx="198">
                  <c:v>5214.1319999999996</c:v>
                </c:pt>
                <c:pt idx="199">
                  <c:v>5241.7199999999993</c:v>
                </c:pt>
                <c:pt idx="200">
                  <c:v>5269.308</c:v>
                </c:pt>
                <c:pt idx="201">
                  <c:v>5296.8959999999997</c:v>
                </c:pt>
                <c:pt idx="202">
                  <c:v>5324.4840000000004</c:v>
                </c:pt>
                <c:pt idx="203">
                  <c:v>5352.0720000000001</c:v>
                </c:pt>
                <c:pt idx="204">
                  <c:v>5379.66</c:v>
                </c:pt>
                <c:pt idx="205">
                  <c:v>5407.2480000000005</c:v>
                </c:pt>
                <c:pt idx="206">
                  <c:v>5434.8360000000002</c:v>
                </c:pt>
                <c:pt idx="207">
                  <c:v>5462.424</c:v>
                </c:pt>
                <c:pt idx="208">
                  <c:v>5490.0119999999997</c:v>
                </c:pt>
                <c:pt idx="209">
                  <c:v>5517.5999999999995</c:v>
                </c:pt>
                <c:pt idx="210">
                  <c:v>5545.1880000000001</c:v>
                </c:pt>
                <c:pt idx="211">
                  <c:v>5572.7759999999998</c:v>
                </c:pt>
                <c:pt idx="212">
                  <c:v>5600.3639999999996</c:v>
                </c:pt>
                <c:pt idx="213">
                  <c:v>5627.9519999999993</c:v>
                </c:pt>
                <c:pt idx="214">
                  <c:v>5655.54</c:v>
                </c:pt>
                <c:pt idx="215">
                  <c:v>5683.1280000000006</c:v>
                </c:pt>
                <c:pt idx="216">
                  <c:v>5710.7160000000003</c:v>
                </c:pt>
                <c:pt idx="217">
                  <c:v>5738.3040000000001</c:v>
                </c:pt>
                <c:pt idx="218">
                  <c:v>5765.8919999999998</c:v>
                </c:pt>
                <c:pt idx="219">
                  <c:v>5793.48</c:v>
                </c:pt>
                <c:pt idx="220">
                  <c:v>5821.0680000000002</c:v>
                </c:pt>
                <c:pt idx="221">
                  <c:v>5848.6559999999999</c:v>
                </c:pt>
                <c:pt idx="222">
                  <c:v>5876.2439999999997</c:v>
                </c:pt>
                <c:pt idx="223">
                  <c:v>5903.8319999999994</c:v>
                </c:pt>
                <c:pt idx="224">
                  <c:v>5931.4199999999992</c:v>
                </c:pt>
                <c:pt idx="225">
                  <c:v>5959.0080000000007</c:v>
                </c:pt>
                <c:pt idx="226">
                  <c:v>5986.5960000000005</c:v>
                </c:pt>
                <c:pt idx="227">
                  <c:v>6014.1840000000002</c:v>
                </c:pt>
                <c:pt idx="228">
                  <c:v>6041.7719999999999</c:v>
                </c:pt>
                <c:pt idx="229">
                  <c:v>6069.36</c:v>
                </c:pt>
                <c:pt idx="230">
                  <c:v>6096.9480000000003</c:v>
                </c:pt>
                <c:pt idx="231">
                  <c:v>6124.5360000000001</c:v>
                </c:pt>
                <c:pt idx="232">
                  <c:v>6152.1239999999998</c:v>
                </c:pt>
                <c:pt idx="233">
                  <c:v>6179.7119999999995</c:v>
                </c:pt>
                <c:pt idx="234">
                  <c:v>6207.2999999999993</c:v>
                </c:pt>
                <c:pt idx="235">
                  <c:v>6234.8879999999999</c:v>
                </c:pt>
                <c:pt idx="236">
                  <c:v>6262.4759999999997</c:v>
                </c:pt>
                <c:pt idx="237">
                  <c:v>6290.0640000000003</c:v>
                </c:pt>
                <c:pt idx="238">
                  <c:v>6317.652</c:v>
                </c:pt>
                <c:pt idx="239">
                  <c:v>6345.24</c:v>
                </c:pt>
                <c:pt idx="240">
                  <c:v>6372.8280000000004</c:v>
                </c:pt>
                <c:pt idx="241">
                  <c:v>6400.4160000000002</c:v>
                </c:pt>
                <c:pt idx="242">
                  <c:v>6428.0039999999999</c:v>
                </c:pt>
                <c:pt idx="243">
                  <c:v>6455.5919999999996</c:v>
                </c:pt>
                <c:pt idx="244">
                  <c:v>6483.18</c:v>
                </c:pt>
                <c:pt idx="245">
                  <c:v>6510.768</c:v>
                </c:pt>
                <c:pt idx="246">
                  <c:v>6538.3559999999998</c:v>
                </c:pt>
                <c:pt idx="247">
                  <c:v>6565.9439999999995</c:v>
                </c:pt>
                <c:pt idx="248">
                  <c:v>6593.5319999999992</c:v>
                </c:pt>
                <c:pt idx="249">
                  <c:v>6621.1200000000008</c:v>
                </c:pt>
                <c:pt idx="250">
                  <c:v>6648.7080000000005</c:v>
                </c:pt>
                <c:pt idx="251">
                  <c:v>6676.2960000000003</c:v>
                </c:pt>
                <c:pt idx="252">
                  <c:v>6700</c:v>
                </c:pt>
                <c:pt idx="253">
                  <c:v>6700</c:v>
                </c:pt>
                <c:pt idx="254">
                  <c:v>6700</c:v>
                </c:pt>
                <c:pt idx="255">
                  <c:v>6700</c:v>
                </c:pt>
                <c:pt idx="256">
                  <c:v>6700</c:v>
                </c:pt>
                <c:pt idx="257">
                  <c:v>6700</c:v>
                </c:pt>
                <c:pt idx="258">
                  <c:v>6700</c:v>
                </c:pt>
                <c:pt idx="259">
                  <c:v>6700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13-48BE-8A82-2100448716DF}"/>
            </c:ext>
          </c:extLst>
        </c:ser>
        <c:ser>
          <c:idx val="3"/>
          <c:order val="3"/>
          <c:tx>
            <c:strRef>
              <c:f>'confronto telecamera'!$O$1</c:f>
              <c:strCache>
                <c:ptCount val="1"/>
                <c:pt idx="0">
                  <c:v>acA1920-155gm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'confronto telecamera'!$H$3:$H$262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  <c:pt idx="23">
                  <c:v>140</c:v>
                </c:pt>
                <c:pt idx="24">
                  <c:v>150</c:v>
                </c:pt>
                <c:pt idx="25">
                  <c:v>160</c:v>
                </c:pt>
                <c:pt idx="26">
                  <c:v>170</c:v>
                </c:pt>
                <c:pt idx="27">
                  <c:v>180</c:v>
                </c:pt>
                <c:pt idx="28">
                  <c:v>190</c:v>
                </c:pt>
                <c:pt idx="29">
                  <c:v>200</c:v>
                </c:pt>
                <c:pt idx="30">
                  <c:v>210</c:v>
                </c:pt>
                <c:pt idx="31">
                  <c:v>220</c:v>
                </c:pt>
                <c:pt idx="32">
                  <c:v>230</c:v>
                </c:pt>
                <c:pt idx="33">
                  <c:v>240</c:v>
                </c:pt>
                <c:pt idx="34">
                  <c:v>250</c:v>
                </c:pt>
                <c:pt idx="35">
                  <c:v>260</c:v>
                </c:pt>
                <c:pt idx="36">
                  <c:v>270</c:v>
                </c:pt>
                <c:pt idx="37">
                  <c:v>280</c:v>
                </c:pt>
                <c:pt idx="38">
                  <c:v>290</c:v>
                </c:pt>
                <c:pt idx="39">
                  <c:v>300</c:v>
                </c:pt>
                <c:pt idx="40">
                  <c:v>310</c:v>
                </c:pt>
                <c:pt idx="41">
                  <c:v>320</c:v>
                </c:pt>
                <c:pt idx="42">
                  <c:v>330</c:v>
                </c:pt>
                <c:pt idx="43">
                  <c:v>340</c:v>
                </c:pt>
                <c:pt idx="44">
                  <c:v>350</c:v>
                </c:pt>
                <c:pt idx="45">
                  <c:v>360</c:v>
                </c:pt>
                <c:pt idx="46">
                  <c:v>370</c:v>
                </c:pt>
                <c:pt idx="47">
                  <c:v>380</c:v>
                </c:pt>
                <c:pt idx="48">
                  <c:v>390</c:v>
                </c:pt>
                <c:pt idx="49">
                  <c:v>400</c:v>
                </c:pt>
                <c:pt idx="50">
                  <c:v>410</c:v>
                </c:pt>
                <c:pt idx="51">
                  <c:v>420</c:v>
                </c:pt>
                <c:pt idx="52">
                  <c:v>430</c:v>
                </c:pt>
                <c:pt idx="53">
                  <c:v>440</c:v>
                </c:pt>
                <c:pt idx="54">
                  <c:v>450</c:v>
                </c:pt>
                <c:pt idx="55">
                  <c:v>460</c:v>
                </c:pt>
                <c:pt idx="56">
                  <c:v>470</c:v>
                </c:pt>
                <c:pt idx="57">
                  <c:v>480</c:v>
                </c:pt>
                <c:pt idx="58">
                  <c:v>490</c:v>
                </c:pt>
                <c:pt idx="59">
                  <c:v>500</c:v>
                </c:pt>
                <c:pt idx="60">
                  <c:v>510</c:v>
                </c:pt>
                <c:pt idx="61">
                  <c:v>520</c:v>
                </c:pt>
                <c:pt idx="62">
                  <c:v>530</c:v>
                </c:pt>
                <c:pt idx="63">
                  <c:v>540</c:v>
                </c:pt>
                <c:pt idx="64">
                  <c:v>550</c:v>
                </c:pt>
                <c:pt idx="65">
                  <c:v>560</c:v>
                </c:pt>
                <c:pt idx="66">
                  <c:v>570</c:v>
                </c:pt>
                <c:pt idx="67">
                  <c:v>580</c:v>
                </c:pt>
                <c:pt idx="68">
                  <c:v>590</c:v>
                </c:pt>
                <c:pt idx="69">
                  <c:v>600</c:v>
                </c:pt>
                <c:pt idx="70">
                  <c:v>610</c:v>
                </c:pt>
                <c:pt idx="71">
                  <c:v>620</c:v>
                </c:pt>
                <c:pt idx="72">
                  <c:v>630</c:v>
                </c:pt>
                <c:pt idx="73">
                  <c:v>640</c:v>
                </c:pt>
                <c:pt idx="74">
                  <c:v>650</c:v>
                </c:pt>
                <c:pt idx="75">
                  <c:v>660</c:v>
                </c:pt>
                <c:pt idx="76">
                  <c:v>670</c:v>
                </c:pt>
                <c:pt idx="77">
                  <c:v>680</c:v>
                </c:pt>
                <c:pt idx="78">
                  <c:v>690</c:v>
                </c:pt>
                <c:pt idx="79">
                  <c:v>700</c:v>
                </c:pt>
                <c:pt idx="80">
                  <c:v>710</c:v>
                </c:pt>
                <c:pt idx="81">
                  <c:v>720</c:v>
                </c:pt>
                <c:pt idx="82">
                  <c:v>730</c:v>
                </c:pt>
                <c:pt idx="83">
                  <c:v>740</c:v>
                </c:pt>
                <c:pt idx="84">
                  <c:v>750</c:v>
                </c:pt>
                <c:pt idx="85">
                  <c:v>760</c:v>
                </c:pt>
                <c:pt idx="86">
                  <c:v>770</c:v>
                </c:pt>
                <c:pt idx="87">
                  <c:v>780</c:v>
                </c:pt>
                <c:pt idx="88">
                  <c:v>790</c:v>
                </c:pt>
                <c:pt idx="89">
                  <c:v>800</c:v>
                </c:pt>
                <c:pt idx="90">
                  <c:v>810</c:v>
                </c:pt>
                <c:pt idx="91">
                  <c:v>820</c:v>
                </c:pt>
                <c:pt idx="92">
                  <c:v>830</c:v>
                </c:pt>
                <c:pt idx="93">
                  <c:v>840</c:v>
                </c:pt>
                <c:pt idx="94">
                  <c:v>850</c:v>
                </c:pt>
                <c:pt idx="95">
                  <c:v>860</c:v>
                </c:pt>
                <c:pt idx="96">
                  <c:v>870</c:v>
                </c:pt>
                <c:pt idx="97">
                  <c:v>880</c:v>
                </c:pt>
                <c:pt idx="98">
                  <c:v>890</c:v>
                </c:pt>
                <c:pt idx="99">
                  <c:v>900</c:v>
                </c:pt>
                <c:pt idx="100">
                  <c:v>910</c:v>
                </c:pt>
                <c:pt idx="101">
                  <c:v>920</c:v>
                </c:pt>
                <c:pt idx="102">
                  <c:v>930</c:v>
                </c:pt>
                <c:pt idx="103">
                  <c:v>940</c:v>
                </c:pt>
                <c:pt idx="104">
                  <c:v>950</c:v>
                </c:pt>
                <c:pt idx="105">
                  <c:v>960</c:v>
                </c:pt>
                <c:pt idx="106">
                  <c:v>970</c:v>
                </c:pt>
                <c:pt idx="107">
                  <c:v>980</c:v>
                </c:pt>
                <c:pt idx="108">
                  <c:v>990</c:v>
                </c:pt>
                <c:pt idx="109">
                  <c:v>1000</c:v>
                </c:pt>
                <c:pt idx="110">
                  <c:v>1010</c:v>
                </c:pt>
                <c:pt idx="111">
                  <c:v>1020</c:v>
                </c:pt>
                <c:pt idx="112">
                  <c:v>1030</c:v>
                </c:pt>
                <c:pt idx="113">
                  <c:v>1040</c:v>
                </c:pt>
                <c:pt idx="114">
                  <c:v>1050</c:v>
                </c:pt>
                <c:pt idx="115">
                  <c:v>1060</c:v>
                </c:pt>
                <c:pt idx="116">
                  <c:v>1070</c:v>
                </c:pt>
                <c:pt idx="117">
                  <c:v>1080</c:v>
                </c:pt>
                <c:pt idx="118">
                  <c:v>1090</c:v>
                </c:pt>
                <c:pt idx="119">
                  <c:v>1100</c:v>
                </c:pt>
                <c:pt idx="120">
                  <c:v>1110</c:v>
                </c:pt>
                <c:pt idx="121">
                  <c:v>1120</c:v>
                </c:pt>
                <c:pt idx="122">
                  <c:v>1130</c:v>
                </c:pt>
                <c:pt idx="123">
                  <c:v>1140</c:v>
                </c:pt>
                <c:pt idx="124">
                  <c:v>1150</c:v>
                </c:pt>
                <c:pt idx="125">
                  <c:v>1160</c:v>
                </c:pt>
                <c:pt idx="126">
                  <c:v>1170</c:v>
                </c:pt>
                <c:pt idx="127">
                  <c:v>1180</c:v>
                </c:pt>
                <c:pt idx="128">
                  <c:v>1190</c:v>
                </c:pt>
                <c:pt idx="129">
                  <c:v>1200</c:v>
                </c:pt>
                <c:pt idx="130">
                  <c:v>1210</c:v>
                </c:pt>
                <c:pt idx="131">
                  <c:v>1220</c:v>
                </c:pt>
                <c:pt idx="132">
                  <c:v>1230</c:v>
                </c:pt>
                <c:pt idx="133">
                  <c:v>1240</c:v>
                </c:pt>
                <c:pt idx="134">
                  <c:v>1250</c:v>
                </c:pt>
                <c:pt idx="135">
                  <c:v>1260</c:v>
                </c:pt>
                <c:pt idx="136">
                  <c:v>1270</c:v>
                </c:pt>
                <c:pt idx="137">
                  <c:v>1280</c:v>
                </c:pt>
                <c:pt idx="138">
                  <c:v>1290</c:v>
                </c:pt>
                <c:pt idx="139">
                  <c:v>1300</c:v>
                </c:pt>
                <c:pt idx="140">
                  <c:v>1310</c:v>
                </c:pt>
                <c:pt idx="141">
                  <c:v>1320</c:v>
                </c:pt>
                <c:pt idx="142">
                  <c:v>1330</c:v>
                </c:pt>
                <c:pt idx="143">
                  <c:v>1340</c:v>
                </c:pt>
                <c:pt idx="144">
                  <c:v>1350</c:v>
                </c:pt>
                <c:pt idx="145">
                  <c:v>1360</c:v>
                </c:pt>
                <c:pt idx="146">
                  <c:v>1370</c:v>
                </c:pt>
                <c:pt idx="147">
                  <c:v>1380</c:v>
                </c:pt>
                <c:pt idx="148">
                  <c:v>1390</c:v>
                </c:pt>
                <c:pt idx="149">
                  <c:v>1400</c:v>
                </c:pt>
                <c:pt idx="150">
                  <c:v>1410</c:v>
                </c:pt>
                <c:pt idx="151">
                  <c:v>1420</c:v>
                </c:pt>
                <c:pt idx="152">
                  <c:v>1430</c:v>
                </c:pt>
                <c:pt idx="153">
                  <c:v>1440</c:v>
                </c:pt>
                <c:pt idx="154">
                  <c:v>1450</c:v>
                </c:pt>
                <c:pt idx="155">
                  <c:v>1460</c:v>
                </c:pt>
                <c:pt idx="156">
                  <c:v>1470</c:v>
                </c:pt>
                <c:pt idx="157">
                  <c:v>1480</c:v>
                </c:pt>
                <c:pt idx="158">
                  <c:v>1490</c:v>
                </c:pt>
                <c:pt idx="159">
                  <c:v>1500</c:v>
                </c:pt>
                <c:pt idx="160">
                  <c:v>1510</c:v>
                </c:pt>
                <c:pt idx="161">
                  <c:v>1520</c:v>
                </c:pt>
                <c:pt idx="162">
                  <c:v>1530</c:v>
                </c:pt>
                <c:pt idx="163">
                  <c:v>1540</c:v>
                </c:pt>
                <c:pt idx="164">
                  <c:v>1550</c:v>
                </c:pt>
                <c:pt idx="165">
                  <c:v>1560</c:v>
                </c:pt>
                <c:pt idx="166">
                  <c:v>1570</c:v>
                </c:pt>
                <c:pt idx="167">
                  <c:v>1580</c:v>
                </c:pt>
                <c:pt idx="168">
                  <c:v>1590</c:v>
                </c:pt>
                <c:pt idx="169">
                  <c:v>1600</c:v>
                </c:pt>
                <c:pt idx="170">
                  <c:v>1610</c:v>
                </c:pt>
                <c:pt idx="171">
                  <c:v>1620</c:v>
                </c:pt>
                <c:pt idx="172">
                  <c:v>1630</c:v>
                </c:pt>
                <c:pt idx="173">
                  <c:v>1640</c:v>
                </c:pt>
                <c:pt idx="174">
                  <c:v>1650</c:v>
                </c:pt>
                <c:pt idx="175">
                  <c:v>1660</c:v>
                </c:pt>
                <c:pt idx="176">
                  <c:v>1670</c:v>
                </c:pt>
                <c:pt idx="177">
                  <c:v>1680</c:v>
                </c:pt>
                <c:pt idx="178">
                  <c:v>1690</c:v>
                </c:pt>
                <c:pt idx="179">
                  <c:v>1700</c:v>
                </c:pt>
                <c:pt idx="180">
                  <c:v>1710</c:v>
                </c:pt>
                <c:pt idx="181">
                  <c:v>1720</c:v>
                </c:pt>
                <c:pt idx="182">
                  <c:v>1730</c:v>
                </c:pt>
                <c:pt idx="183">
                  <c:v>1740</c:v>
                </c:pt>
                <c:pt idx="184">
                  <c:v>1750</c:v>
                </c:pt>
                <c:pt idx="185">
                  <c:v>1760</c:v>
                </c:pt>
                <c:pt idx="186">
                  <c:v>1770</c:v>
                </c:pt>
                <c:pt idx="187">
                  <c:v>1780</c:v>
                </c:pt>
                <c:pt idx="188">
                  <c:v>1790</c:v>
                </c:pt>
                <c:pt idx="189">
                  <c:v>1800</c:v>
                </c:pt>
                <c:pt idx="190">
                  <c:v>1810</c:v>
                </c:pt>
                <c:pt idx="191">
                  <c:v>1820</c:v>
                </c:pt>
                <c:pt idx="192">
                  <c:v>1830</c:v>
                </c:pt>
                <c:pt idx="193">
                  <c:v>1840</c:v>
                </c:pt>
                <c:pt idx="194">
                  <c:v>1850</c:v>
                </c:pt>
                <c:pt idx="195">
                  <c:v>1860</c:v>
                </c:pt>
                <c:pt idx="196">
                  <c:v>1870</c:v>
                </c:pt>
                <c:pt idx="197">
                  <c:v>1880</c:v>
                </c:pt>
                <c:pt idx="198">
                  <c:v>1890</c:v>
                </c:pt>
                <c:pt idx="199">
                  <c:v>1900</c:v>
                </c:pt>
                <c:pt idx="200">
                  <c:v>1910</c:v>
                </c:pt>
                <c:pt idx="201">
                  <c:v>1920</c:v>
                </c:pt>
                <c:pt idx="202">
                  <c:v>1930</c:v>
                </c:pt>
                <c:pt idx="203">
                  <c:v>1940</c:v>
                </c:pt>
                <c:pt idx="204">
                  <c:v>1950</c:v>
                </c:pt>
                <c:pt idx="205">
                  <c:v>1960</c:v>
                </c:pt>
                <c:pt idx="206">
                  <c:v>1970</c:v>
                </c:pt>
                <c:pt idx="207">
                  <c:v>1980</c:v>
                </c:pt>
                <c:pt idx="208">
                  <c:v>1990</c:v>
                </c:pt>
                <c:pt idx="209">
                  <c:v>2000</c:v>
                </c:pt>
                <c:pt idx="210">
                  <c:v>2010</c:v>
                </c:pt>
                <c:pt idx="211">
                  <c:v>2020</c:v>
                </c:pt>
                <c:pt idx="212">
                  <c:v>2030</c:v>
                </c:pt>
                <c:pt idx="213">
                  <c:v>2040</c:v>
                </c:pt>
                <c:pt idx="214">
                  <c:v>2050</c:v>
                </c:pt>
                <c:pt idx="215">
                  <c:v>2060</c:v>
                </c:pt>
                <c:pt idx="216">
                  <c:v>2070</c:v>
                </c:pt>
                <c:pt idx="217">
                  <c:v>2080</c:v>
                </c:pt>
                <c:pt idx="218">
                  <c:v>2090</c:v>
                </c:pt>
                <c:pt idx="219">
                  <c:v>2100</c:v>
                </c:pt>
                <c:pt idx="220">
                  <c:v>2110</c:v>
                </c:pt>
                <c:pt idx="221">
                  <c:v>2120</c:v>
                </c:pt>
                <c:pt idx="222">
                  <c:v>2130</c:v>
                </c:pt>
                <c:pt idx="223">
                  <c:v>2140</c:v>
                </c:pt>
                <c:pt idx="224">
                  <c:v>2150</c:v>
                </c:pt>
                <c:pt idx="225">
                  <c:v>2160</c:v>
                </c:pt>
                <c:pt idx="226">
                  <c:v>2170</c:v>
                </c:pt>
                <c:pt idx="227">
                  <c:v>2180</c:v>
                </c:pt>
                <c:pt idx="228">
                  <c:v>2190</c:v>
                </c:pt>
                <c:pt idx="229">
                  <c:v>2200</c:v>
                </c:pt>
                <c:pt idx="230">
                  <c:v>2210</c:v>
                </c:pt>
                <c:pt idx="231">
                  <c:v>2220</c:v>
                </c:pt>
                <c:pt idx="232">
                  <c:v>2230</c:v>
                </c:pt>
                <c:pt idx="233">
                  <c:v>2240</c:v>
                </c:pt>
                <c:pt idx="234">
                  <c:v>2250</c:v>
                </c:pt>
                <c:pt idx="235">
                  <c:v>2260</c:v>
                </c:pt>
                <c:pt idx="236">
                  <c:v>2270</c:v>
                </c:pt>
                <c:pt idx="237">
                  <c:v>2280</c:v>
                </c:pt>
                <c:pt idx="238">
                  <c:v>2290</c:v>
                </c:pt>
                <c:pt idx="239">
                  <c:v>2300</c:v>
                </c:pt>
                <c:pt idx="240">
                  <c:v>2310</c:v>
                </c:pt>
                <c:pt idx="241">
                  <c:v>2320</c:v>
                </c:pt>
                <c:pt idx="242">
                  <c:v>2330</c:v>
                </c:pt>
                <c:pt idx="243">
                  <c:v>2340</c:v>
                </c:pt>
                <c:pt idx="244">
                  <c:v>2350</c:v>
                </c:pt>
                <c:pt idx="245">
                  <c:v>2360</c:v>
                </c:pt>
                <c:pt idx="246">
                  <c:v>2370</c:v>
                </c:pt>
                <c:pt idx="247">
                  <c:v>2380</c:v>
                </c:pt>
                <c:pt idx="248">
                  <c:v>2390</c:v>
                </c:pt>
                <c:pt idx="249">
                  <c:v>2400</c:v>
                </c:pt>
                <c:pt idx="250">
                  <c:v>2410</c:v>
                </c:pt>
                <c:pt idx="251">
                  <c:v>2420</c:v>
                </c:pt>
                <c:pt idx="252">
                  <c:v>2430</c:v>
                </c:pt>
                <c:pt idx="253">
                  <c:v>2440</c:v>
                </c:pt>
                <c:pt idx="254">
                  <c:v>2450</c:v>
                </c:pt>
                <c:pt idx="255">
                  <c:v>2460</c:v>
                </c:pt>
                <c:pt idx="256">
                  <c:v>2470</c:v>
                </c:pt>
                <c:pt idx="257">
                  <c:v>2480</c:v>
                </c:pt>
                <c:pt idx="258">
                  <c:v>2490</c:v>
                </c:pt>
                <c:pt idx="259">
                  <c:v>2500</c:v>
                </c:pt>
              </c:numCache>
            </c:numRef>
          </c:xVal>
          <c:yVal>
            <c:numRef>
              <c:f>'confronto telecamera'!$P$3:$P$262</c:f>
              <c:numCache>
                <c:formatCode>General</c:formatCode>
                <c:ptCount val="260"/>
                <c:pt idx="0">
                  <c:v>0</c:v>
                </c:pt>
                <c:pt idx="1">
                  <c:v>24.03772</c:v>
                </c:pt>
                <c:pt idx="2">
                  <c:v>48.07544</c:v>
                </c:pt>
                <c:pt idx="3">
                  <c:v>72.113160000000008</c:v>
                </c:pt>
                <c:pt idx="4">
                  <c:v>96.150880000000001</c:v>
                </c:pt>
                <c:pt idx="5">
                  <c:v>120.18859999999999</c:v>
                </c:pt>
                <c:pt idx="6">
                  <c:v>144.22632000000002</c:v>
                </c:pt>
                <c:pt idx="7">
                  <c:v>168.26404000000002</c:v>
                </c:pt>
                <c:pt idx="8">
                  <c:v>192.30176</c:v>
                </c:pt>
                <c:pt idx="9">
                  <c:v>216.33948000000004</c:v>
                </c:pt>
                <c:pt idx="10">
                  <c:v>240.37719999999999</c:v>
                </c:pt>
                <c:pt idx="11">
                  <c:v>480.75439999999998</c:v>
                </c:pt>
                <c:pt idx="12">
                  <c:v>721.13160000000005</c:v>
                </c:pt>
                <c:pt idx="13">
                  <c:v>961.50879999999995</c:v>
                </c:pt>
                <c:pt idx="14">
                  <c:v>1201.886</c:v>
                </c:pt>
                <c:pt idx="15">
                  <c:v>1442.2632000000001</c:v>
                </c:pt>
                <c:pt idx="16">
                  <c:v>1682.6404000000002</c:v>
                </c:pt>
                <c:pt idx="17">
                  <c:v>1923.0175999999999</c:v>
                </c:pt>
                <c:pt idx="18">
                  <c:v>2163.3947999999996</c:v>
                </c:pt>
                <c:pt idx="19">
                  <c:v>2403.7719999999999</c:v>
                </c:pt>
                <c:pt idx="20">
                  <c:v>2644.1491999999998</c:v>
                </c:pt>
                <c:pt idx="21">
                  <c:v>2884.5264000000002</c:v>
                </c:pt>
                <c:pt idx="22">
                  <c:v>3124.9036000000006</c:v>
                </c:pt>
                <c:pt idx="23">
                  <c:v>3365.2808000000005</c:v>
                </c:pt>
                <c:pt idx="24">
                  <c:v>3605.6579999999999</c:v>
                </c:pt>
                <c:pt idx="25">
                  <c:v>3846.0351999999998</c:v>
                </c:pt>
                <c:pt idx="26">
                  <c:v>4086.4124000000002</c:v>
                </c:pt>
                <c:pt idx="27">
                  <c:v>4326.7895999999992</c:v>
                </c:pt>
                <c:pt idx="28">
                  <c:v>4567.1668000000009</c:v>
                </c:pt>
                <c:pt idx="29">
                  <c:v>4807.5439999999999</c:v>
                </c:pt>
                <c:pt idx="30">
                  <c:v>5047.9212000000007</c:v>
                </c:pt>
                <c:pt idx="31">
                  <c:v>5288.2983999999997</c:v>
                </c:pt>
                <c:pt idx="32">
                  <c:v>5528.6756000000005</c:v>
                </c:pt>
                <c:pt idx="33">
                  <c:v>5769.0528000000004</c:v>
                </c:pt>
                <c:pt idx="34">
                  <c:v>6009.4299999999994</c:v>
                </c:pt>
                <c:pt idx="35">
                  <c:v>6249.8072000000011</c:v>
                </c:pt>
                <c:pt idx="36">
                  <c:v>6490.1844000000001</c:v>
                </c:pt>
                <c:pt idx="37">
                  <c:v>6730.5616000000009</c:v>
                </c:pt>
                <c:pt idx="38">
                  <c:v>6970.9387999999999</c:v>
                </c:pt>
                <c:pt idx="39">
                  <c:v>7211.3159999999998</c:v>
                </c:pt>
                <c:pt idx="40">
                  <c:v>7451.6932000000006</c:v>
                </c:pt>
                <c:pt idx="41">
                  <c:v>7692.0703999999996</c:v>
                </c:pt>
                <c:pt idx="42">
                  <c:v>7932.4476000000004</c:v>
                </c:pt>
                <c:pt idx="43">
                  <c:v>8172.8248000000003</c:v>
                </c:pt>
                <c:pt idx="44">
                  <c:v>8413.2019999999993</c:v>
                </c:pt>
                <c:pt idx="45">
                  <c:v>8653.5791999999983</c:v>
                </c:pt>
                <c:pt idx="46">
                  <c:v>8893.9564000000009</c:v>
                </c:pt>
                <c:pt idx="47">
                  <c:v>9134.3336000000018</c:v>
                </c:pt>
                <c:pt idx="48">
                  <c:v>9374.7108000000007</c:v>
                </c:pt>
                <c:pt idx="49">
                  <c:v>9615.0879999999997</c:v>
                </c:pt>
                <c:pt idx="50">
                  <c:v>9855.4652000000006</c:v>
                </c:pt>
                <c:pt idx="51">
                  <c:v>10095.842400000001</c:v>
                </c:pt>
                <c:pt idx="52">
                  <c:v>10336.2196</c:v>
                </c:pt>
                <c:pt idx="53">
                  <c:v>10576.596799999999</c:v>
                </c:pt>
                <c:pt idx="54">
                  <c:v>10816.974</c:v>
                </c:pt>
                <c:pt idx="55">
                  <c:v>11057.351200000001</c:v>
                </c:pt>
                <c:pt idx="56">
                  <c:v>11297.728400000002</c:v>
                </c:pt>
                <c:pt idx="57">
                  <c:v>11538.105600000001</c:v>
                </c:pt>
                <c:pt idx="58">
                  <c:v>11778.482800000002</c:v>
                </c:pt>
                <c:pt idx="59">
                  <c:v>12018.859999999999</c:v>
                </c:pt>
                <c:pt idx="60">
                  <c:v>12259.237200000001</c:v>
                </c:pt>
                <c:pt idx="61">
                  <c:v>12499.614400000002</c:v>
                </c:pt>
                <c:pt idx="62">
                  <c:v>12739.991599999999</c:v>
                </c:pt>
                <c:pt idx="63">
                  <c:v>12980.3688</c:v>
                </c:pt>
                <c:pt idx="64">
                  <c:v>13220.746000000001</c:v>
                </c:pt>
                <c:pt idx="65">
                  <c:v>13461.123200000002</c:v>
                </c:pt>
                <c:pt idx="66">
                  <c:v>13701.500400000003</c:v>
                </c:pt>
                <c:pt idx="67">
                  <c:v>13941.8776</c:v>
                </c:pt>
                <c:pt idx="68">
                  <c:v>14182.254800000001</c:v>
                </c:pt>
                <c:pt idx="69">
                  <c:v>14422.632</c:v>
                </c:pt>
                <c:pt idx="70">
                  <c:v>14663.0092</c:v>
                </c:pt>
                <c:pt idx="71">
                  <c:v>14903.386400000001</c:v>
                </c:pt>
                <c:pt idx="72">
                  <c:v>15143.763600000002</c:v>
                </c:pt>
                <c:pt idx="73">
                  <c:v>15384.140799999999</c:v>
                </c:pt>
                <c:pt idx="74">
                  <c:v>15624.518</c:v>
                </c:pt>
                <c:pt idx="75">
                  <c:v>15864.895200000001</c:v>
                </c:pt>
                <c:pt idx="76">
                  <c:v>16105.272400000002</c:v>
                </c:pt>
                <c:pt idx="77">
                  <c:v>16345.649600000001</c:v>
                </c:pt>
                <c:pt idx="78">
                  <c:v>16586.0268</c:v>
                </c:pt>
                <c:pt idx="79">
                  <c:v>16826.403999999999</c:v>
                </c:pt>
                <c:pt idx="80">
                  <c:v>17066.781200000001</c:v>
                </c:pt>
                <c:pt idx="81">
                  <c:v>17307.158399999997</c:v>
                </c:pt>
                <c:pt idx="82">
                  <c:v>17547.535599999999</c:v>
                </c:pt>
                <c:pt idx="83">
                  <c:v>17787.912800000002</c:v>
                </c:pt>
                <c:pt idx="84">
                  <c:v>18028.29</c:v>
                </c:pt>
                <c:pt idx="85">
                  <c:v>18268.667200000004</c:v>
                </c:pt>
                <c:pt idx="86">
                  <c:v>18509.044399999999</c:v>
                </c:pt>
                <c:pt idx="87">
                  <c:v>18749.421600000001</c:v>
                </c:pt>
                <c:pt idx="88">
                  <c:v>18989.7988</c:v>
                </c:pt>
                <c:pt idx="89">
                  <c:v>19230.175999999999</c:v>
                </c:pt>
                <c:pt idx="90">
                  <c:v>19470.553200000002</c:v>
                </c:pt>
                <c:pt idx="91">
                  <c:v>19710.930400000001</c:v>
                </c:pt>
                <c:pt idx="92">
                  <c:v>19951.3076</c:v>
                </c:pt>
                <c:pt idx="93">
                  <c:v>20191.684800000003</c:v>
                </c:pt>
                <c:pt idx="94">
                  <c:v>20432.061999999998</c:v>
                </c:pt>
                <c:pt idx="95">
                  <c:v>20672.439200000001</c:v>
                </c:pt>
                <c:pt idx="96">
                  <c:v>20912.816400000003</c:v>
                </c:pt>
                <c:pt idx="97">
                  <c:v>21153.193599999999</c:v>
                </c:pt>
                <c:pt idx="98">
                  <c:v>21393.570800000001</c:v>
                </c:pt>
                <c:pt idx="99">
                  <c:v>21633.948</c:v>
                </c:pt>
                <c:pt idx="100">
                  <c:v>21874.325200000003</c:v>
                </c:pt>
                <c:pt idx="101">
                  <c:v>22114.702400000002</c:v>
                </c:pt>
                <c:pt idx="102">
                  <c:v>22355.079600000001</c:v>
                </c:pt>
                <c:pt idx="103">
                  <c:v>22595.456800000004</c:v>
                </c:pt>
                <c:pt idx="104">
                  <c:v>22835.833999999999</c:v>
                </c:pt>
                <c:pt idx="105">
                  <c:v>23076.211200000002</c:v>
                </c:pt>
                <c:pt idx="106">
                  <c:v>23316.588400000001</c:v>
                </c:pt>
                <c:pt idx="107">
                  <c:v>23556.965600000003</c:v>
                </c:pt>
                <c:pt idx="108">
                  <c:v>23797.342800000002</c:v>
                </c:pt>
                <c:pt idx="109">
                  <c:v>24037.719999999998</c:v>
                </c:pt>
                <c:pt idx="110">
                  <c:v>24278.097200000004</c:v>
                </c:pt>
                <c:pt idx="111">
                  <c:v>24518.474400000003</c:v>
                </c:pt>
                <c:pt idx="112">
                  <c:v>24758.851599999998</c:v>
                </c:pt>
                <c:pt idx="113">
                  <c:v>24999.228800000004</c:v>
                </c:pt>
                <c:pt idx="114">
                  <c:v>25239.606</c:v>
                </c:pt>
                <c:pt idx="115">
                  <c:v>25479.983199999999</c:v>
                </c:pt>
                <c:pt idx="116">
                  <c:v>25720.360400000001</c:v>
                </c:pt>
                <c:pt idx="117">
                  <c:v>25960.7376</c:v>
                </c:pt>
                <c:pt idx="118">
                  <c:v>26201.114800000003</c:v>
                </c:pt>
                <c:pt idx="119">
                  <c:v>26441.492000000002</c:v>
                </c:pt>
                <c:pt idx="120">
                  <c:v>26681.869200000001</c:v>
                </c:pt>
                <c:pt idx="121">
                  <c:v>26922.246400000004</c:v>
                </c:pt>
                <c:pt idx="122">
                  <c:v>27162.623599999999</c:v>
                </c:pt>
                <c:pt idx="123">
                  <c:v>27403.000800000005</c:v>
                </c:pt>
                <c:pt idx="124">
                  <c:v>27643.378000000001</c:v>
                </c:pt>
                <c:pt idx="125">
                  <c:v>27883.7552</c:v>
                </c:pt>
                <c:pt idx="126">
                  <c:v>28124.132400000006</c:v>
                </c:pt>
                <c:pt idx="127">
                  <c:v>28364.509600000001</c:v>
                </c:pt>
                <c:pt idx="128">
                  <c:v>28604.8868</c:v>
                </c:pt>
                <c:pt idx="129">
                  <c:v>28845.263999999999</c:v>
                </c:pt>
                <c:pt idx="130">
                  <c:v>29085.641200000002</c:v>
                </c:pt>
                <c:pt idx="131">
                  <c:v>29326.018400000001</c:v>
                </c:pt>
                <c:pt idx="132">
                  <c:v>29566.395600000003</c:v>
                </c:pt>
                <c:pt idx="133">
                  <c:v>29806.772800000002</c:v>
                </c:pt>
                <c:pt idx="134">
                  <c:v>30047.149999999998</c:v>
                </c:pt>
                <c:pt idx="135">
                  <c:v>30287.527200000004</c:v>
                </c:pt>
                <c:pt idx="136">
                  <c:v>30527.904400000003</c:v>
                </c:pt>
                <c:pt idx="137">
                  <c:v>30768.281599999998</c:v>
                </c:pt>
                <c:pt idx="138">
                  <c:v>31008.658800000001</c:v>
                </c:pt>
                <c:pt idx="139">
                  <c:v>31249.036</c:v>
                </c:pt>
                <c:pt idx="140">
                  <c:v>31489.413199999999</c:v>
                </c:pt>
                <c:pt idx="141">
                  <c:v>31729.790400000002</c:v>
                </c:pt>
                <c:pt idx="142">
                  <c:v>31970.167600000001</c:v>
                </c:pt>
                <c:pt idx="143">
                  <c:v>32210.544800000003</c:v>
                </c:pt>
                <c:pt idx="144">
                  <c:v>32450.921999999999</c:v>
                </c:pt>
                <c:pt idx="145">
                  <c:v>32691.299200000001</c:v>
                </c:pt>
                <c:pt idx="146">
                  <c:v>32700</c:v>
                </c:pt>
                <c:pt idx="147">
                  <c:v>32700</c:v>
                </c:pt>
                <c:pt idx="148">
                  <c:v>32700</c:v>
                </c:pt>
                <c:pt idx="149">
                  <c:v>32700</c:v>
                </c:pt>
                <c:pt idx="150">
                  <c:v>32700</c:v>
                </c:pt>
                <c:pt idx="151">
                  <c:v>32700</c:v>
                </c:pt>
                <c:pt idx="152">
                  <c:v>32700</c:v>
                </c:pt>
                <c:pt idx="153">
                  <c:v>32700</c:v>
                </c:pt>
                <c:pt idx="154">
                  <c:v>32700</c:v>
                </c:pt>
                <c:pt idx="155">
                  <c:v>32700</c:v>
                </c:pt>
                <c:pt idx="156">
                  <c:v>32700</c:v>
                </c:pt>
                <c:pt idx="157">
                  <c:v>32700</c:v>
                </c:pt>
                <c:pt idx="158">
                  <c:v>32700</c:v>
                </c:pt>
                <c:pt idx="159">
                  <c:v>32700</c:v>
                </c:pt>
                <c:pt idx="160">
                  <c:v>32700</c:v>
                </c:pt>
                <c:pt idx="161">
                  <c:v>32700</c:v>
                </c:pt>
                <c:pt idx="162">
                  <c:v>32700</c:v>
                </c:pt>
                <c:pt idx="163">
                  <c:v>32700</c:v>
                </c:pt>
                <c:pt idx="164">
                  <c:v>32700</c:v>
                </c:pt>
                <c:pt idx="165">
                  <c:v>32700</c:v>
                </c:pt>
                <c:pt idx="166">
                  <c:v>32700</c:v>
                </c:pt>
                <c:pt idx="167">
                  <c:v>32700</c:v>
                </c:pt>
                <c:pt idx="168">
                  <c:v>32700</c:v>
                </c:pt>
                <c:pt idx="169">
                  <c:v>32700</c:v>
                </c:pt>
                <c:pt idx="170">
                  <c:v>32700</c:v>
                </c:pt>
                <c:pt idx="171">
                  <c:v>32700</c:v>
                </c:pt>
                <c:pt idx="172">
                  <c:v>32700</c:v>
                </c:pt>
                <c:pt idx="173">
                  <c:v>32700</c:v>
                </c:pt>
                <c:pt idx="174">
                  <c:v>32700</c:v>
                </c:pt>
                <c:pt idx="175">
                  <c:v>32700</c:v>
                </c:pt>
                <c:pt idx="176">
                  <c:v>32700</c:v>
                </c:pt>
                <c:pt idx="177">
                  <c:v>32700</c:v>
                </c:pt>
                <c:pt idx="178">
                  <c:v>32700</c:v>
                </c:pt>
                <c:pt idx="179">
                  <c:v>32700</c:v>
                </c:pt>
                <c:pt idx="180">
                  <c:v>32700</c:v>
                </c:pt>
                <c:pt idx="181">
                  <c:v>32700</c:v>
                </c:pt>
                <c:pt idx="182">
                  <c:v>32700</c:v>
                </c:pt>
                <c:pt idx="183">
                  <c:v>32700</c:v>
                </c:pt>
                <c:pt idx="184">
                  <c:v>32700</c:v>
                </c:pt>
                <c:pt idx="185">
                  <c:v>32700</c:v>
                </c:pt>
                <c:pt idx="186">
                  <c:v>32700</c:v>
                </c:pt>
                <c:pt idx="187">
                  <c:v>32700</c:v>
                </c:pt>
                <c:pt idx="188">
                  <c:v>32700</c:v>
                </c:pt>
                <c:pt idx="189">
                  <c:v>32700</c:v>
                </c:pt>
                <c:pt idx="190">
                  <c:v>32700</c:v>
                </c:pt>
                <c:pt idx="191">
                  <c:v>32700</c:v>
                </c:pt>
                <c:pt idx="192">
                  <c:v>32700</c:v>
                </c:pt>
                <c:pt idx="193">
                  <c:v>32700</c:v>
                </c:pt>
                <c:pt idx="194">
                  <c:v>32700</c:v>
                </c:pt>
                <c:pt idx="195">
                  <c:v>32700</c:v>
                </c:pt>
                <c:pt idx="196">
                  <c:v>32700</c:v>
                </c:pt>
                <c:pt idx="197">
                  <c:v>32700</c:v>
                </c:pt>
                <c:pt idx="198">
                  <c:v>32700</c:v>
                </c:pt>
                <c:pt idx="199">
                  <c:v>32700</c:v>
                </c:pt>
                <c:pt idx="200">
                  <c:v>32700</c:v>
                </c:pt>
                <c:pt idx="201">
                  <c:v>32700</c:v>
                </c:pt>
                <c:pt idx="202">
                  <c:v>32700</c:v>
                </c:pt>
                <c:pt idx="203">
                  <c:v>32700</c:v>
                </c:pt>
                <c:pt idx="204">
                  <c:v>32700</c:v>
                </c:pt>
                <c:pt idx="205">
                  <c:v>32700</c:v>
                </c:pt>
                <c:pt idx="206">
                  <c:v>32700</c:v>
                </c:pt>
                <c:pt idx="207">
                  <c:v>32700</c:v>
                </c:pt>
                <c:pt idx="208">
                  <c:v>32700</c:v>
                </c:pt>
                <c:pt idx="209">
                  <c:v>32700</c:v>
                </c:pt>
                <c:pt idx="210">
                  <c:v>32700</c:v>
                </c:pt>
                <c:pt idx="211">
                  <c:v>32700</c:v>
                </c:pt>
                <c:pt idx="212">
                  <c:v>32700</c:v>
                </c:pt>
                <c:pt idx="213">
                  <c:v>32700</c:v>
                </c:pt>
                <c:pt idx="214">
                  <c:v>32700</c:v>
                </c:pt>
                <c:pt idx="215">
                  <c:v>32700</c:v>
                </c:pt>
                <c:pt idx="216">
                  <c:v>32700</c:v>
                </c:pt>
                <c:pt idx="217">
                  <c:v>32700</c:v>
                </c:pt>
                <c:pt idx="218">
                  <c:v>32700</c:v>
                </c:pt>
                <c:pt idx="219">
                  <c:v>32700</c:v>
                </c:pt>
                <c:pt idx="220">
                  <c:v>32700</c:v>
                </c:pt>
                <c:pt idx="221">
                  <c:v>32700</c:v>
                </c:pt>
                <c:pt idx="222">
                  <c:v>32700</c:v>
                </c:pt>
                <c:pt idx="223">
                  <c:v>32700</c:v>
                </c:pt>
                <c:pt idx="224">
                  <c:v>32700</c:v>
                </c:pt>
                <c:pt idx="225">
                  <c:v>32700</c:v>
                </c:pt>
                <c:pt idx="226">
                  <c:v>32700</c:v>
                </c:pt>
                <c:pt idx="227">
                  <c:v>32700</c:v>
                </c:pt>
                <c:pt idx="228">
                  <c:v>32700</c:v>
                </c:pt>
                <c:pt idx="229">
                  <c:v>32700</c:v>
                </c:pt>
                <c:pt idx="230">
                  <c:v>32700</c:v>
                </c:pt>
                <c:pt idx="231">
                  <c:v>32700</c:v>
                </c:pt>
                <c:pt idx="232">
                  <c:v>32700</c:v>
                </c:pt>
                <c:pt idx="233">
                  <c:v>32700</c:v>
                </c:pt>
                <c:pt idx="234">
                  <c:v>32700</c:v>
                </c:pt>
                <c:pt idx="235">
                  <c:v>32700</c:v>
                </c:pt>
                <c:pt idx="236">
                  <c:v>32700</c:v>
                </c:pt>
                <c:pt idx="237">
                  <c:v>32700</c:v>
                </c:pt>
                <c:pt idx="238">
                  <c:v>32700</c:v>
                </c:pt>
                <c:pt idx="239">
                  <c:v>32700</c:v>
                </c:pt>
                <c:pt idx="240">
                  <c:v>32700</c:v>
                </c:pt>
                <c:pt idx="241">
                  <c:v>32700</c:v>
                </c:pt>
                <c:pt idx="242">
                  <c:v>32700</c:v>
                </c:pt>
                <c:pt idx="243">
                  <c:v>32700</c:v>
                </c:pt>
                <c:pt idx="244">
                  <c:v>32700</c:v>
                </c:pt>
                <c:pt idx="245">
                  <c:v>32700</c:v>
                </c:pt>
                <c:pt idx="246">
                  <c:v>32700</c:v>
                </c:pt>
                <c:pt idx="247">
                  <c:v>32700</c:v>
                </c:pt>
                <c:pt idx="248">
                  <c:v>32700</c:v>
                </c:pt>
                <c:pt idx="249">
                  <c:v>32700</c:v>
                </c:pt>
                <c:pt idx="250">
                  <c:v>32700</c:v>
                </c:pt>
                <c:pt idx="251">
                  <c:v>32700</c:v>
                </c:pt>
                <c:pt idx="252">
                  <c:v>32700</c:v>
                </c:pt>
                <c:pt idx="253">
                  <c:v>32700</c:v>
                </c:pt>
                <c:pt idx="254">
                  <c:v>32700</c:v>
                </c:pt>
                <c:pt idx="255">
                  <c:v>32700</c:v>
                </c:pt>
                <c:pt idx="256">
                  <c:v>32700</c:v>
                </c:pt>
                <c:pt idx="257">
                  <c:v>32700</c:v>
                </c:pt>
                <c:pt idx="258">
                  <c:v>32700</c:v>
                </c:pt>
                <c:pt idx="259">
                  <c:v>32700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713-48BE-8A82-210044871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94480"/>
        <c:axId val="406396144"/>
      </c:scatterChart>
      <c:valAx>
        <c:axId val="40639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fotoni/micron^2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6396144"/>
        <c:crosses val="autoZero"/>
        <c:crossBetween val="midCat"/>
      </c:valAx>
      <c:valAx>
        <c:axId val="4063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µe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3.1323414252153486E-2"/>
              <c:y val="0.423041856610029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639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light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'confronto telecamera'!$I$1</c:f>
              <c:strCache>
                <c:ptCount val="1"/>
                <c:pt idx="0">
                  <c:v>aca1600-60gm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'confronto telecamera'!$H$3:$H$13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'confronto telecamera'!$J$3:$J$13</c:f>
              <c:numCache>
                <c:formatCode>General</c:formatCode>
                <c:ptCount val="11"/>
                <c:pt idx="0">
                  <c:v>0</c:v>
                </c:pt>
                <c:pt idx="1">
                  <c:v>9.5175000000000001</c:v>
                </c:pt>
                <c:pt idx="2">
                  <c:v>19.035</c:v>
                </c:pt>
                <c:pt idx="3">
                  <c:v>28.552499999999998</c:v>
                </c:pt>
                <c:pt idx="4">
                  <c:v>38.07</c:v>
                </c:pt>
                <c:pt idx="5">
                  <c:v>47.587499999999999</c:v>
                </c:pt>
                <c:pt idx="6">
                  <c:v>57.104999999999997</c:v>
                </c:pt>
                <c:pt idx="7">
                  <c:v>66.622500000000002</c:v>
                </c:pt>
                <c:pt idx="8">
                  <c:v>76.14</c:v>
                </c:pt>
                <c:pt idx="9">
                  <c:v>85.657499999999999</c:v>
                </c:pt>
                <c:pt idx="10">
                  <c:v>95.174999999999997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DA-4F1E-BC41-C04BF05982EB}"/>
            </c:ext>
          </c:extLst>
        </c:ser>
        <c:ser>
          <c:idx val="1"/>
          <c:order val="1"/>
          <c:tx>
            <c:strRef>
              <c:f>'confronto telecamera'!$K$1</c:f>
              <c:strCache>
                <c:ptCount val="1"/>
                <c:pt idx="0">
                  <c:v>aca1300-60g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'confronto telecamera'!$H$3:$H$13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'confronto telecamera'!$L$3:$L$13</c:f>
              <c:numCache>
                <c:formatCode>General</c:formatCode>
                <c:ptCount val="11"/>
                <c:pt idx="0">
                  <c:v>0</c:v>
                </c:pt>
                <c:pt idx="1">
                  <c:v>15.168600000000001</c:v>
                </c:pt>
                <c:pt idx="2">
                  <c:v>30.337200000000003</c:v>
                </c:pt>
                <c:pt idx="3">
                  <c:v>45.505800000000001</c:v>
                </c:pt>
                <c:pt idx="4">
                  <c:v>60.674400000000006</c:v>
                </c:pt>
                <c:pt idx="5">
                  <c:v>75.843000000000004</c:v>
                </c:pt>
                <c:pt idx="6">
                  <c:v>91.011600000000001</c:v>
                </c:pt>
                <c:pt idx="7">
                  <c:v>106.1802</c:v>
                </c:pt>
                <c:pt idx="8">
                  <c:v>121.34880000000001</c:v>
                </c:pt>
                <c:pt idx="9">
                  <c:v>136.51739999999998</c:v>
                </c:pt>
                <c:pt idx="10">
                  <c:v>151.68600000000001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DA-4F1E-BC41-C04BF05982EB}"/>
            </c:ext>
          </c:extLst>
        </c:ser>
        <c:ser>
          <c:idx val="2"/>
          <c:order val="2"/>
          <c:tx>
            <c:strRef>
              <c:f>'confronto telecamera'!$M$1</c:f>
              <c:strCache>
                <c:ptCount val="1"/>
                <c:pt idx="0">
                  <c:v>daA2500-14um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'confronto telecamera'!$H$3:$H$13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'confronto telecamera'!$N$3:$N$13</c:f>
              <c:numCache>
                <c:formatCode>General</c:formatCode>
                <c:ptCount val="11"/>
                <c:pt idx="0">
                  <c:v>0</c:v>
                </c:pt>
                <c:pt idx="1">
                  <c:v>2.7588000000000004</c:v>
                </c:pt>
                <c:pt idx="2">
                  <c:v>5.5176000000000007</c:v>
                </c:pt>
                <c:pt idx="3">
                  <c:v>8.2764000000000006</c:v>
                </c:pt>
                <c:pt idx="4">
                  <c:v>11.035200000000001</c:v>
                </c:pt>
                <c:pt idx="5">
                  <c:v>13.794</c:v>
                </c:pt>
                <c:pt idx="6">
                  <c:v>16.552800000000001</c:v>
                </c:pt>
                <c:pt idx="7">
                  <c:v>19.311600000000002</c:v>
                </c:pt>
                <c:pt idx="8">
                  <c:v>22.070400000000003</c:v>
                </c:pt>
                <c:pt idx="9">
                  <c:v>24.8292</c:v>
                </c:pt>
                <c:pt idx="10">
                  <c:v>27.588000000000001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DA-4F1E-BC41-C04BF05982EB}"/>
            </c:ext>
          </c:extLst>
        </c:ser>
        <c:ser>
          <c:idx val="3"/>
          <c:order val="3"/>
          <c:tx>
            <c:strRef>
              <c:f>'confronto telecamera'!$O$1</c:f>
              <c:strCache>
                <c:ptCount val="1"/>
                <c:pt idx="0">
                  <c:v>acA1920-155gm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'confronto telecamera'!$H$3:$H$13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'confronto telecamera'!$P$3:$P$13</c:f>
              <c:numCache>
                <c:formatCode>General</c:formatCode>
                <c:ptCount val="11"/>
                <c:pt idx="0">
                  <c:v>0</c:v>
                </c:pt>
                <c:pt idx="1">
                  <c:v>24.03772</c:v>
                </c:pt>
                <c:pt idx="2">
                  <c:v>48.07544</c:v>
                </c:pt>
                <c:pt idx="3">
                  <c:v>72.113160000000008</c:v>
                </c:pt>
                <c:pt idx="4">
                  <c:v>96.150880000000001</c:v>
                </c:pt>
                <c:pt idx="5">
                  <c:v>120.18859999999999</c:v>
                </c:pt>
                <c:pt idx="6">
                  <c:v>144.22632000000002</c:v>
                </c:pt>
                <c:pt idx="7">
                  <c:v>168.26404000000002</c:v>
                </c:pt>
                <c:pt idx="8">
                  <c:v>192.30176</c:v>
                </c:pt>
                <c:pt idx="9">
                  <c:v>216.33948000000004</c:v>
                </c:pt>
                <c:pt idx="10">
                  <c:v>240.37719999999999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DA-4F1E-BC41-C04BF0598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94480"/>
        <c:axId val="406396144"/>
      </c:scatterChart>
      <c:valAx>
        <c:axId val="40639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fotoni/micron^2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6396144"/>
        <c:crosses val="autoZero"/>
        <c:crossBetween val="midCat"/>
      </c:valAx>
      <c:valAx>
        <c:axId val="4063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µe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639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131022</xdr:colOff>
      <xdr:row>11</xdr:row>
      <xdr:rowOff>168063</xdr:rowOff>
    </xdr:from>
    <xdr:ext cx="1073114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03D2487E-3FB0-4BEF-BCD3-70D02259E4C5}"/>
                </a:ext>
              </a:extLst>
            </xdr:cNvPr>
            <xdr:cNvSpPr txBox="1"/>
          </xdr:nvSpPr>
          <xdr:spPr>
            <a:xfrm>
              <a:off x="131022" y="3427730"/>
              <a:ext cx="1073114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𝑟𝑓𝑟𝑎𝑚𝑒</m:t>
                        </m:r>
                      </m:sub>
                    </m:sSub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100" b="0" i="0">
                            <a:latin typeface="Cambria Math" panose="02040503050406030204" pitchFamily="18" charset="0"/>
                          </a:rPr>
                          <m:t>T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100" b="0" i="0">
                            <a:latin typeface="Cambria Math" panose="02040503050406030204" pitchFamily="18" charset="0"/>
                          </a:rPr>
                          <m:t>r</m:t>
                        </m:r>
                      </m:sub>
                    </m:sSub>
                    <m:r>
                      <a:rPr lang="it-IT" sz="1100" b="0" i="1">
                        <a:latin typeface="Cambria Math" panose="02040503050406030204" pitchFamily="18" charset="0"/>
                      </a:rPr>
                      <m:t>⋅</m:t>
                    </m:r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it-IT" sz="1100" b="0"/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03D2487E-3FB0-4BEF-BCD3-70D02259E4C5}"/>
                </a:ext>
              </a:extLst>
            </xdr:cNvPr>
            <xdr:cNvSpPr txBox="1"/>
          </xdr:nvSpPr>
          <xdr:spPr>
            <a:xfrm>
              <a:off x="131022" y="3427730"/>
              <a:ext cx="1073114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𝑇_𝑟𝑓𝑟𝑎𝑚𝑒=T_r⋅𝑁_𝑦</a:t>
              </a:r>
              <a:endParaRPr lang="it-IT" sz="1100" b="0"/>
            </a:p>
          </xdr:txBody>
        </xdr:sp>
      </mc:Fallback>
    </mc:AlternateContent>
    <xdr:clientData/>
  </xdr:oneCellAnchor>
  <xdr:oneCellAnchor>
    <xdr:from>
      <xdr:col>0</xdr:col>
      <xdr:colOff>95461</xdr:colOff>
      <xdr:row>12</xdr:row>
      <xdr:rowOff>209549</xdr:rowOff>
    </xdr:from>
    <xdr:ext cx="1935593" cy="3656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D36A39A9-2439-453B-97FB-13E2D4E09BE3}"/>
                </a:ext>
              </a:extLst>
            </xdr:cNvPr>
            <xdr:cNvSpPr txBox="1"/>
          </xdr:nvSpPr>
          <xdr:spPr>
            <a:xfrm>
              <a:off x="95461" y="3765549"/>
              <a:ext cx="1935593" cy="3656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𝐹𝑃</m:t>
                    </m:r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𝑔𝑙𝑜𝑏𝑎𝑙𝑠h𝑢𝑡𝑡𝑒𝑟</m:t>
                        </m:r>
                      </m:sub>
                    </m:sSub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𝑟𝑓𝑟𝑎𝑚𝑒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D36A39A9-2439-453B-97FB-13E2D4E09BE3}"/>
                </a:ext>
              </a:extLst>
            </xdr:cNvPr>
            <xdr:cNvSpPr txBox="1"/>
          </xdr:nvSpPr>
          <xdr:spPr>
            <a:xfrm>
              <a:off x="95461" y="3765549"/>
              <a:ext cx="1935593" cy="3656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𝐹𝑃𝑆_𝑔𝑙𝑜𝑏𝑎𝑙𝑠ℎ𝑢𝑡𝑡𝑒𝑟=1/(𝑇_𝑒+𝑇_𝑟𝑓𝑟𝑎𝑚𝑒 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2302298</xdr:colOff>
      <xdr:row>12</xdr:row>
      <xdr:rowOff>212513</xdr:rowOff>
    </xdr:from>
    <xdr:ext cx="2318263" cy="3681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0130B3FF-0201-497C-8434-63FBC4DA9913}"/>
                </a:ext>
              </a:extLst>
            </xdr:cNvPr>
            <xdr:cNvSpPr txBox="1"/>
          </xdr:nvSpPr>
          <xdr:spPr>
            <a:xfrm>
              <a:off x="2302298" y="3768513"/>
              <a:ext cx="2318263" cy="3681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𝐹𝑃</m:t>
                    </m:r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𝑟𝑜𝑙𝑙𝑖𝑛𝑔𝑠h𝑢𝑡𝑡𝑒𝑟</m:t>
                        </m:r>
                      </m:sub>
                    </m:sSub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it-IT" sz="1100" b="0" i="0">
                                <a:latin typeface="Cambria Math" panose="02040503050406030204" pitchFamily="18" charset="0"/>
                              </a:rPr>
                              <m:t>max</m:t>
                            </m:r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⁡(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𝑇𝑒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𝑟𝑓𝑟𝑎𝑚𝑒</m:t>
                                </m:r>
                              </m:sub>
                            </m:s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b/>
                        </m:sSub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0130B3FF-0201-497C-8434-63FBC4DA9913}"/>
                </a:ext>
              </a:extLst>
            </xdr:cNvPr>
            <xdr:cNvSpPr txBox="1"/>
          </xdr:nvSpPr>
          <xdr:spPr>
            <a:xfrm>
              <a:off x="2302298" y="3768513"/>
              <a:ext cx="2318263" cy="3681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𝐹𝑃𝑆_𝑟𝑜𝑙𝑙𝑖𝑛𝑔𝑠ℎ𝑢𝑡𝑡𝑒𝑟=1/〖max⁡(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,𝑇_𝑟𝑓𝑟𝑎𝑚𝑒</a:t>
              </a:r>
              <a:r>
                <a:rPr lang="it-IT" sz="1100" b="0" i="0">
                  <a:latin typeface="Cambria Math" panose="02040503050406030204" pitchFamily="18" charset="0"/>
                </a:rPr>
                <a:t>)〗_ </a:t>
              </a:r>
              <a:endParaRPr lang="it-IT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207645</xdr:colOff>
      <xdr:row>2</xdr:row>
      <xdr:rowOff>173355</xdr:rowOff>
    </xdr:from>
    <xdr:ext cx="65" cy="172227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6C98C1C-41B8-4427-80A9-E0AF0B609BA2}"/>
            </a:ext>
          </a:extLst>
        </xdr:cNvPr>
        <xdr:cNvSpPr txBox="1"/>
      </xdr:nvSpPr>
      <xdr:spPr>
        <a:xfrm>
          <a:off x="4855845" y="76390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3</xdr:col>
      <xdr:colOff>445770</xdr:colOff>
      <xdr:row>7</xdr:row>
      <xdr:rowOff>219075</xdr:rowOff>
    </xdr:from>
    <xdr:ext cx="737766" cy="3690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E978B6B3-EA5D-42F7-ABEC-B5A1B90BEFC9}"/>
                </a:ext>
              </a:extLst>
            </xdr:cNvPr>
            <xdr:cNvSpPr txBox="1"/>
          </xdr:nvSpPr>
          <xdr:spPr>
            <a:xfrm>
              <a:off x="5093970" y="2286000"/>
              <a:ext cx="737766" cy="36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𝑅𝑆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𝑓𝑜𝑣</m:t>
                        </m:r>
                      </m:num>
                      <m:den>
                        <m:sSub>
                          <m:sSubPr>
                            <m:ctrlPr>
                              <a:rPr lang="it-IT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it-IT" sz="1100" b="0" i="1">
                                <a:latin typeface="Cambria Math" panose="02040503050406030204" pitchFamily="18" charset="0"/>
                              </a:rPr>
                              <m:t>𝑝𝑖𝑥𝑒𝑙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E978B6B3-EA5D-42F7-ABEC-B5A1B90BEFC9}"/>
                </a:ext>
              </a:extLst>
            </xdr:cNvPr>
            <xdr:cNvSpPr txBox="1"/>
          </xdr:nvSpPr>
          <xdr:spPr>
            <a:xfrm>
              <a:off x="5093970" y="2286000"/>
              <a:ext cx="737766" cy="36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𝑅𝑆=𝑓𝑜𝑣/𝑁_𝑝𝑖𝑥𝑒𝑙 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3</xdr:col>
      <xdr:colOff>192405</xdr:colOff>
      <xdr:row>9</xdr:row>
      <xdr:rowOff>253365</xdr:rowOff>
    </xdr:from>
    <xdr:ext cx="926664" cy="3170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932ABBF7-2530-40CD-9C5A-1E11BE64C6E6}"/>
                </a:ext>
              </a:extLst>
            </xdr:cNvPr>
            <xdr:cNvSpPr txBox="1"/>
          </xdr:nvSpPr>
          <xdr:spPr>
            <a:xfrm>
              <a:off x="4840605" y="2910840"/>
              <a:ext cx="926664" cy="3170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𝐵𝐿𝑈𝑅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𝑇𝑒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⋅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𝑅𝑆</m:t>
                        </m:r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932ABBF7-2530-40CD-9C5A-1E11BE64C6E6}"/>
                </a:ext>
              </a:extLst>
            </xdr:cNvPr>
            <xdr:cNvSpPr txBox="1"/>
          </xdr:nvSpPr>
          <xdr:spPr>
            <a:xfrm>
              <a:off x="4840605" y="2910840"/>
              <a:ext cx="926664" cy="3170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𝐵𝐿𝑈𝑅=(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𝑇𝑒⋅𝑉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it-IT" sz="1100" b="0" i="0">
                  <a:latin typeface="Cambria Math" panose="02040503050406030204" pitchFamily="18" charset="0"/>
                </a:rPr>
                <a:t>𝑅𝑆</a:t>
              </a:r>
              <a:endParaRPr lang="it-IT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1732</xdr:colOff>
      <xdr:row>6</xdr:row>
      <xdr:rowOff>0</xdr:rowOff>
    </xdr:from>
    <xdr:to>
      <xdr:col>28</xdr:col>
      <xdr:colOff>59575</xdr:colOff>
      <xdr:row>26</xdr:row>
      <xdr:rowOff>174220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A516C12-0A8E-48DE-B959-D476941F7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262499</xdr:colOff>
      <xdr:row>30</xdr:row>
      <xdr:rowOff>71221</xdr:rowOff>
    </xdr:from>
    <xdr:to>
      <xdr:col>20</xdr:col>
      <xdr:colOff>590722</xdr:colOff>
      <xdr:row>45</xdr:row>
      <xdr:rowOff>103952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C10FBEE-7E1E-41AF-806E-305982C77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173355</xdr:colOff>
      <xdr:row>1</xdr:row>
      <xdr:rowOff>952</xdr:rowOff>
    </xdr:from>
    <xdr:to>
      <xdr:col>18</xdr:col>
      <xdr:colOff>478155</xdr:colOff>
      <xdr:row>16</xdr:row>
      <xdr:rowOff>31432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0C5A76B-3124-4466-AFCA-2E737CBA8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45720</xdr:rowOff>
    </xdr:from>
    <xdr:to>
      <xdr:col>6</xdr:col>
      <xdr:colOff>703977</xdr:colOff>
      <xdr:row>11</xdr:row>
      <xdr:rowOff>198120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23563B3-CD4C-4054-8A4C-EC0774DAD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79320"/>
          <a:ext cx="5799852" cy="9525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133350</xdr:rowOff>
    </xdr:to>
    <xdr:sp macro="" textlink="">
      <xdr:nvSpPr>
        <xdr:cNvPr id="5121" name="AutoShape 1" descr="{\displaystyle h=6{,}626\,070\,15\times 10^{-34}\ {\rm {J\cdot s}}}">
          <a:extLst>
            <a:ext uri="{FF2B5EF4-FFF2-40B4-BE49-F238E27FC236}">
              <a16:creationId xmlns:a16="http://schemas.microsoft.com/office/drawing/2014/main" id="{93DF98E7-41EF-4C2B-BCFA-CEF2DDD7DD46}"/>
            </a:ext>
          </a:extLst>
        </xdr:cNvPr>
        <xdr:cNvSpPr>
          <a:spLocks noChangeAspect="1" noChangeArrowheads="1"/>
        </xdr:cNvSpPr>
      </xdr:nvSpPr>
      <xdr:spPr bwMode="auto">
        <a:xfrm>
          <a:off x="200406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533399</xdr:colOff>
      <xdr:row>24</xdr:row>
      <xdr:rowOff>161925</xdr:rowOff>
    </xdr:from>
    <xdr:to>
      <xdr:col>5</xdr:col>
      <xdr:colOff>398144</xdr:colOff>
      <xdr:row>40</xdr:row>
      <xdr:rowOff>34290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E76F7C-E02E-458D-BA83-4AAE61D60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550544</xdr:colOff>
      <xdr:row>40</xdr:row>
      <xdr:rowOff>177165</xdr:rowOff>
    </xdr:from>
    <xdr:to>
      <xdr:col>5</xdr:col>
      <xdr:colOff>400049</xdr:colOff>
      <xdr:row>56</xdr:row>
      <xdr:rowOff>30480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19FF7BE-782E-40B9-AE6D-A4D44C544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853440</xdr:colOff>
      <xdr:row>18</xdr:row>
      <xdr:rowOff>35242</xdr:rowOff>
    </xdr:from>
    <xdr:ext cx="65" cy="172227"/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C9E60D69-2DD3-4738-B5E8-4F586CBEBB8B}"/>
            </a:ext>
          </a:extLst>
        </xdr:cNvPr>
        <xdr:cNvSpPr txBox="1"/>
      </xdr:nvSpPr>
      <xdr:spPr>
        <a:xfrm>
          <a:off x="1863090" y="32927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D0784-2A08-4274-A2A6-54CD0C56BD05}">
  <sheetPr codeName="Foglio1"/>
  <dimension ref="A1:O219"/>
  <sheetViews>
    <sheetView tabSelected="1" zoomScale="90" zoomScaleNormal="90" workbookViewId="0"/>
  </sheetViews>
  <sheetFormatPr defaultColWidth="0" defaultRowHeight="14.4" zeroHeight="1" x14ac:dyDescent="0.3"/>
  <cols>
    <col min="1" max="1" width="37.77734375" bestFit="1" customWidth="1"/>
    <col min="2" max="2" width="22.33203125" bestFit="1" customWidth="1"/>
    <col min="3" max="3" width="7.77734375" bestFit="1" customWidth="1"/>
    <col min="4" max="4" width="8.88671875" style="4" customWidth="1"/>
    <col min="5" max="5" width="32.77734375" bestFit="1" customWidth="1"/>
    <col min="6" max="6" width="19.88671875" bestFit="1" customWidth="1"/>
    <col min="7" max="7" width="13.33203125" bestFit="1" customWidth="1"/>
    <col min="8" max="8" width="8.88671875" style="4" customWidth="1"/>
    <col min="9" max="15" width="0" style="4" hidden="1" customWidth="1"/>
    <col min="16" max="16384" width="8.88671875" hidden="1"/>
  </cols>
  <sheetData>
    <row r="1" spans="1:9" ht="23.4" x14ac:dyDescent="0.45">
      <c r="A1" s="25"/>
      <c r="B1" s="25" t="s">
        <v>127</v>
      </c>
      <c r="C1" s="25"/>
      <c r="D1" s="25"/>
      <c r="E1" s="26" t="s">
        <v>87</v>
      </c>
      <c r="F1" s="26"/>
      <c r="G1" s="26"/>
      <c r="H1" s="27"/>
      <c r="I1" s="3"/>
    </row>
    <row r="2" spans="1:9" ht="23.4" x14ac:dyDescent="0.45">
      <c r="A2" s="25"/>
      <c r="B2" s="25"/>
      <c r="C2" s="25"/>
      <c r="D2" s="25"/>
      <c r="E2" s="26"/>
      <c r="F2" s="26"/>
      <c r="G2" s="26"/>
      <c r="H2" s="27"/>
      <c r="I2" s="3"/>
    </row>
    <row r="3" spans="1:9" ht="23.4" x14ac:dyDescent="0.45">
      <c r="A3" s="28" t="s">
        <v>86</v>
      </c>
      <c r="B3" s="28">
        <f>2.2*10^(-6)</f>
        <v>2.2000000000000001E-6</v>
      </c>
      <c r="C3" s="28" t="s">
        <v>2</v>
      </c>
      <c r="D3" s="26"/>
      <c r="E3" s="28" t="s">
        <v>6</v>
      </c>
      <c r="F3" s="28">
        <f>25</f>
        <v>25</v>
      </c>
      <c r="G3" s="28" t="s">
        <v>7</v>
      </c>
      <c r="H3" s="27"/>
      <c r="I3" s="3"/>
    </row>
    <row r="4" spans="1:9" ht="23.4" x14ac:dyDescent="0.45">
      <c r="A4" s="28" t="s">
        <v>40</v>
      </c>
      <c r="B4" s="28">
        <f>2252.8*10^-6</f>
        <v>2.2528000000000001E-3</v>
      </c>
      <c r="C4" s="28" t="s">
        <v>2</v>
      </c>
      <c r="D4" s="26"/>
      <c r="E4" s="28" t="s">
        <v>1</v>
      </c>
      <c r="F4" s="28">
        <v>30</v>
      </c>
      <c r="G4" s="28" t="s">
        <v>10</v>
      </c>
      <c r="H4" s="27"/>
      <c r="I4" s="3"/>
    </row>
    <row r="5" spans="1:9" ht="23.4" x14ac:dyDescent="0.45">
      <c r="A5" s="28" t="s">
        <v>85</v>
      </c>
      <c r="B5" s="28">
        <f>1024</f>
        <v>1024</v>
      </c>
      <c r="C5" s="28" t="s">
        <v>3</v>
      </c>
      <c r="D5" s="26"/>
      <c r="E5" s="26"/>
      <c r="F5" s="26"/>
      <c r="G5" s="26"/>
      <c r="H5" s="27"/>
      <c r="I5" s="3"/>
    </row>
    <row r="6" spans="1:9" ht="23.4" x14ac:dyDescent="0.45">
      <c r="A6" s="25"/>
      <c r="B6" s="25"/>
      <c r="C6" s="25"/>
      <c r="D6" s="26"/>
      <c r="E6" s="29" t="s">
        <v>8</v>
      </c>
      <c r="F6" s="29">
        <f>F3*(1/F4)</f>
        <v>0.83333333333333337</v>
      </c>
      <c r="G6" s="29" t="s">
        <v>9</v>
      </c>
      <c r="H6" s="27"/>
      <c r="I6" s="3"/>
    </row>
    <row r="7" spans="1:9" ht="23.4" x14ac:dyDescent="0.45">
      <c r="A7" s="25"/>
      <c r="B7" s="25"/>
      <c r="C7" s="25"/>
      <c r="D7" s="26"/>
      <c r="E7" s="26"/>
      <c r="F7" s="26"/>
      <c r="G7" s="26"/>
      <c r="H7" s="27"/>
      <c r="I7" s="3"/>
    </row>
    <row r="8" spans="1:9" ht="23.4" x14ac:dyDescent="0.45">
      <c r="A8" s="29" t="s">
        <v>0</v>
      </c>
      <c r="B8" s="29">
        <f>B3*B5</f>
        <v>2.2528000000000001E-3</v>
      </c>
      <c r="C8" s="29" t="s">
        <v>2</v>
      </c>
      <c r="D8" s="26"/>
      <c r="E8" s="26"/>
      <c r="F8" s="26"/>
      <c r="G8" s="26"/>
      <c r="H8" s="27"/>
      <c r="I8" s="3"/>
    </row>
    <row r="9" spans="1:9" ht="23.4" x14ac:dyDescent="0.45">
      <c r="A9" s="29" t="s">
        <v>41</v>
      </c>
      <c r="B9" s="29">
        <f>MAX(B4,B8)</f>
        <v>2.2528000000000001E-3</v>
      </c>
      <c r="C9" s="29" t="s">
        <v>2</v>
      </c>
      <c r="D9" s="26"/>
      <c r="E9" s="26"/>
      <c r="F9" s="26"/>
      <c r="G9" s="26"/>
      <c r="H9" s="27"/>
      <c r="I9" s="3"/>
    </row>
    <row r="10" spans="1:9" ht="23.4" x14ac:dyDescent="0.45">
      <c r="A10" s="29" t="s">
        <v>4</v>
      </c>
      <c r="B10" s="29">
        <f>1/(B8+B4)</f>
        <v>221.94602272727272</v>
      </c>
      <c r="C10" s="29" t="s">
        <v>1</v>
      </c>
      <c r="D10" s="26"/>
      <c r="E10" s="30" t="s">
        <v>42</v>
      </c>
      <c r="F10" s="31" t="b">
        <f>IF(B4=B8,TRUE,FALSE )</f>
        <v>1</v>
      </c>
      <c r="G10" s="26"/>
      <c r="H10" s="27"/>
      <c r="I10" s="3"/>
    </row>
    <row r="11" spans="1:9" ht="23.4" x14ac:dyDescent="0.45">
      <c r="A11" s="29" t="s">
        <v>5</v>
      </c>
      <c r="B11" s="29">
        <f>1/MAX(B4,B8)</f>
        <v>443.89204545454544</v>
      </c>
      <c r="C11" s="29" t="s">
        <v>1</v>
      </c>
      <c r="D11" s="26"/>
      <c r="E11" s="26"/>
      <c r="F11" s="26"/>
      <c r="G11" s="26"/>
      <c r="H11" s="27"/>
      <c r="I11" s="3"/>
    </row>
    <row r="12" spans="1:9" ht="23.4" customHeight="1" x14ac:dyDescent="0.3">
      <c r="A12" s="55"/>
      <c r="B12" s="55"/>
      <c r="C12" s="55"/>
      <c r="D12" s="55"/>
      <c r="E12" s="55"/>
      <c r="F12" s="55"/>
      <c r="G12" s="55"/>
      <c r="H12" s="55"/>
      <c r="I12" s="3"/>
    </row>
    <row r="13" spans="1:9" ht="23.4" customHeight="1" x14ac:dyDescent="0.3">
      <c r="A13" s="55"/>
      <c r="B13" s="55"/>
      <c r="C13" s="55"/>
      <c r="D13" s="55"/>
      <c r="E13" s="55"/>
      <c r="F13" s="55"/>
      <c r="G13" s="55"/>
      <c r="H13" s="55"/>
      <c r="I13" s="3"/>
    </row>
    <row r="14" spans="1:9" ht="23.4" customHeight="1" x14ac:dyDescent="0.3">
      <c r="A14" s="55"/>
      <c r="B14" s="55"/>
      <c r="C14" s="55"/>
      <c r="D14" s="55"/>
      <c r="E14" s="55"/>
      <c r="F14" s="55"/>
      <c r="G14" s="55"/>
      <c r="H14" s="55"/>
      <c r="I14" s="3"/>
    </row>
    <row r="15" spans="1:9" hidden="1" x14ac:dyDescent="0.3">
      <c r="A15" s="3"/>
      <c r="B15" s="3"/>
      <c r="C15" s="3"/>
      <c r="D15" s="3"/>
      <c r="E15" s="3"/>
      <c r="F15" s="3"/>
      <c r="G15" s="3"/>
      <c r="H15" s="18"/>
      <c r="I15" s="3"/>
    </row>
    <row r="16" spans="1:9" hidden="1" x14ac:dyDescent="0.3">
      <c r="A16" s="3"/>
      <c r="B16" s="3"/>
      <c r="C16" s="3"/>
      <c r="D16" s="3"/>
      <c r="E16" s="3"/>
      <c r="F16" s="3"/>
      <c r="G16" s="3"/>
      <c r="H16" s="3"/>
      <c r="I16" s="3"/>
    </row>
    <row r="17" spans="1:9" hidden="1" x14ac:dyDescent="0.3">
      <c r="A17" s="3"/>
      <c r="B17" s="3"/>
      <c r="C17" s="3"/>
      <c r="D17" s="3"/>
      <c r="E17" s="3"/>
      <c r="F17" s="3"/>
      <c r="G17" s="3"/>
      <c r="H17" s="3"/>
      <c r="I17" s="3"/>
    </row>
    <row r="18" spans="1:9" hidden="1" x14ac:dyDescent="0.3">
      <c r="A18" s="3"/>
      <c r="B18" s="3"/>
      <c r="C18" s="3"/>
      <c r="D18" s="3"/>
      <c r="E18" s="3"/>
      <c r="F18" s="3"/>
      <c r="G18" s="3"/>
      <c r="H18" s="3"/>
      <c r="I18" s="3"/>
    </row>
    <row r="19" spans="1:9" hidden="1" x14ac:dyDescent="0.3">
      <c r="A19" s="3"/>
      <c r="B19" s="3"/>
      <c r="C19" s="3"/>
      <c r="D19" s="3"/>
      <c r="E19" s="3"/>
      <c r="F19" s="3"/>
      <c r="G19" s="3"/>
      <c r="H19" s="3"/>
      <c r="I19" s="3"/>
    </row>
    <row r="20" spans="1:9" hidden="1" x14ac:dyDescent="0.3">
      <c r="A20" s="3"/>
      <c r="B20" s="3"/>
      <c r="C20" s="3"/>
      <c r="D20" s="3"/>
      <c r="E20" s="3"/>
      <c r="F20" s="3"/>
      <c r="G20" s="3"/>
      <c r="H20" s="3"/>
      <c r="I20" s="3"/>
    </row>
    <row r="21" spans="1:9" hidden="1" x14ac:dyDescent="0.3">
      <c r="A21" s="3"/>
      <c r="B21" s="3"/>
      <c r="C21" s="3"/>
      <c r="D21" s="3"/>
      <c r="E21" s="3"/>
      <c r="F21" s="3"/>
      <c r="G21" s="3"/>
      <c r="H21" s="3"/>
      <c r="I21" s="3"/>
    </row>
    <row r="22" spans="1:9" hidden="1" x14ac:dyDescent="0.3">
      <c r="A22" s="3"/>
      <c r="B22" s="3"/>
      <c r="C22" s="3"/>
      <c r="D22" s="3"/>
      <c r="E22" s="3"/>
      <c r="F22" s="3"/>
      <c r="G22" s="3"/>
      <c r="H22" s="3"/>
      <c r="I22" s="3"/>
    </row>
    <row r="23" spans="1:9" hidden="1" x14ac:dyDescent="0.3">
      <c r="A23" s="3"/>
      <c r="B23" s="3"/>
      <c r="C23" s="3"/>
      <c r="D23" s="3"/>
      <c r="E23" s="3"/>
      <c r="F23" s="3"/>
      <c r="G23" s="3"/>
      <c r="H23" s="3"/>
      <c r="I23" s="3"/>
    </row>
    <row r="24" spans="1:9" hidden="1" x14ac:dyDescent="0.3">
      <c r="A24" s="4"/>
      <c r="B24" s="4"/>
      <c r="C24" s="4"/>
      <c r="E24" s="4"/>
      <c r="F24" s="4"/>
      <c r="G24" s="4"/>
    </row>
    <row r="25" spans="1:9" hidden="1" x14ac:dyDescent="0.3">
      <c r="A25" s="4"/>
      <c r="B25" s="4"/>
      <c r="C25" s="4"/>
      <c r="E25" s="4"/>
      <c r="F25" s="4"/>
      <c r="G25" s="4"/>
    </row>
    <row r="26" spans="1:9" hidden="1" x14ac:dyDescent="0.3">
      <c r="A26" s="4"/>
      <c r="B26" s="4"/>
      <c r="C26" s="4"/>
      <c r="E26" s="4"/>
      <c r="F26" s="4"/>
      <c r="G26" s="4"/>
    </row>
    <row r="27" spans="1:9" hidden="1" x14ac:dyDescent="0.3">
      <c r="A27" s="4"/>
      <c r="B27" s="4"/>
      <c r="C27" s="4"/>
      <c r="E27" s="4"/>
      <c r="F27" s="4"/>
      <c r="G27" s="4"/>
    </row>
    <row r="28" spans="1:9" hidden="1" x14ac:dyDescent="0.3">
      <c r="A28" s="4"/>
      <c r="B28" s="4"/>
      <c r="C28" s="4"/>
      <c r="E28" s="4"/>
      <c r="F28" s="4"/>
      <c r="G28" s="4"/>
    </row>
    <row r="29" spans="1:9" hidden="1" x14ac:dyDescent="0.3">
      <c r="A29" s="4"/>
      <c r="B29" s="4"/>
      <c r="C29" s="4"/>
      <c r="E29" s="4"/>
      <c r="F29" s="4"/>
      <c r="G29" s="4"/>
    </row>
    <row r="30" spans="1:9" hidden="1" x14ac:dyDescent="0.3">
      <c r="A30" s="4"/>
      <c r="B30" s="4"/>
      <c r="C30" s="4"/>
      <c r="E30" s="4"/>
      <c r="F30" s="4"/>
      <c r="G30" s="4"/>
    </row>
    <row r="31" spans="1:9" hidden="1" x14ac:dyDescent="0.3">
      <c r="A31" s="4"/>
      <c r="B31" s="4"/>
      <c r="C31" s="4"/>
      <c r="E31" s="4"/>
      <c r="F31" s="4"/>
      <c r="G31" s="4"/>
    </row>
    <row r="32" spans="1:9" hidden="1" x14ac:dyDescent="0.3">
      <c r="A32" s="4"/>
      <c r="B32" s="4"/>
      <c r="C32" s="4"/>
      <c r="E32" s="4"/>
      <c r="F32" s="4"/>
      <c r="G32" s="4"/>
    </row>
    <row r="33" spans="1:7" hidden="1" x14ac:dyDescent="0.3">
      <c r="A33" s="4"/>
      <c r="B33" s="4"/>
      <c r="C33" s="4"/>
      <c r="E33" s="4"/>
      <c r="F33" s="4"/>
      <c r="G33" s="4"/>
    </row>
    <row r="34" spans="1:7" hidden="1" x14ac:dyDescent="0.3">
      <c r="A34" s="4"/>
      <c r="B34" s="4"/>
      <c r="C34" s="4"/>
      <c r="E34" s="4"/>
      <c r="F34" s="4"/>
      <c r="G34" s="4"/>
    </row>
    <row r="35" spans="1:7" hidden="1" x14ac:dyDescent="0.3">
      <c r="A35" s="4"/>
      <c r="B35" s="4"/>
      <c r="C35" s="4"/>
      <c r="E35" s="4"/>
      <c r="F35" s="4"/>
      <c r="G35" s="4"/>
    </row>
    <row r="36" spans="1:7" hidden="1" x14ac:dyDescent="0.3">
      <c r="A36" s="4"/>
      <c r="B36" s="4"/>
      <c r="C36" s="4"/>
      <c r="E36" s="4"/>
      <c r="F36" s="4"/>
      <c r="G36" s="4"/>
    </row>
    <row r="37" spans="1:7" hidden="1" x14ac:dyDescent="0.3">
      <c r="A37" s="4"/>
      <c r="B37" s="4"/>
      <c r="C37" s="4"/>
      <c r="E37" s="4"/>
      <c r="F37" s="4"/>
      <c r="G37" s="4"/>
    </row>
    <row r="38" spans="1:7" hidden="1" x14ac:dyDescent="0.3">
      <c r="A38" s="4"/>
      <c r="B38" s="4"/>
      <c r="C38" s="4"/>
      <c r="E38" s="4"/>
      <c r="F38" s="4"/>
      <c r="G38" s="4"/>
    </row>
    <row r="39" spans="1:7" hidden="1" x14ac:dyDescent="0.3">
      <c r="A39" s="4"/>
      <c r="B39" s="4"/>
      <c r="C39" s="4"/>
      <c r="E39" s="4"/>
      <c r="F39" s="4"/>
      <c r="G39" s="4"/>
    </row>
    <row r="40" spans="1:7" hidden="1" x14ac:dyDescent="0.3">
      <c r="A40" s="4"/>
      <c r="B40" s="4"/>
      <c r="C40" s="4"/>
      <c r="E40" s="4"/>
      <c r="F40" s="4"/>
      <c r="G40" s="4"/>
    </row>
    <row r="41" spans="1:7" hidden="1" x14ac:dyDescent="0.3">
      <c r="A41" s="4"/>
      <c r="B41" s="4"/>
      <c r="C41" s="4"/>
      <c r="E41" s="4"/>
      <c r="F41" s="4"/>
      <c r="G41" s="4"/>
    </row>
    <row r="42" spans="1:7" hidden="1" x14ac:dyDescent="0.3">
      <c r="A42" s="4"/>
      <c r="B42" s="4"/>
      <c r="C42" s="4"/>
      <c r="E42" s="4"/>
      <c r="F42" s="4"/>
      <c r="G42" s="4"/>
    </row>
    <row r="43" spans="1:7" hidden="1" x14ac:dyDescent="0.3">
      <c r="A43" s="4"/>
      <c r="B43" s="4"/>
      <c r="C43" s="4"/>
      <c r="E43" s="4"/>
      <c r="F43" s="4"/>
      <c r="G43" s="4"/>
    </row>
    <row r="44" spans="1:7" hidden="1" x14ac:dyDescent="0.3">
      <c r="A44" s="4"/>
      <c r="B44" s="4"/>
      <c r="C44" s="4"/>
      <c r="E44" s="4"/>
      <c r="F44" s="4"/>
      <c r="G44" s="4"/>
    </row>
    <row r="45" spans="1:7" hidden="1" x14ac:dyDescent="0.3">
      <c r="A45" s="4"/>
      <c r="B45" s="4"/>
      <c r="C45" s="4"/>
      <c r="E45" s="4"/>
      <c r="F45" s="4"/>
      <c r="G45" s="4"/>
    </row>
    <row r="46" spans="1:7" hidden="1" x14ac:dyDescent="0.3">
      <c r="A46" s="4"/>
      <c r="B46" s="4"/>
      <c r="C46" s="4"/>
      <c r="E46" s="4"/>
      <c r="F46" s="4"/>
      <c r="G46" s="4"/>
    </row>
    <row r="47" spans="1:7" hidden="1" x14ac:dyDescent="0.3">
      <c r="A47" s="4"/>
      <c r="B47" s="4"/>
      <c r="C47" s="4"/>
      <c r="E47" s="4"/>
      <c r="F47" s="4"/>
      <c r="G47" s="4"/>
    </row>
    <row r="48" spans="1:7" hidden="1" x14ac:dyDescent="0.3">
      <c r="A48" s="4"/>
      <c r="B48" s="4"/>
      <c r="C48" s="4"/>
      <c r="E48" s="4"/>
      <c r="F48" s="4"/>
      <c r="G48" s="4"/>
    </row>
    <row r="49" spans="1:7" hidden="1" x14ac:dyDescent="0.3">
      <c r="A49" s="4"/>
      <c r="B49" s="4"/>
      <c r="C49" s="4"/>
      <c r="E49" s="4"/>
      <c r="F49" s="4"/>
      <c r="G49" s="4"/>
    </row>
    <row r="50" spans="1:7" hidden="1" x14ac:dyDescent="0.3">
      <c r="A50" s="4"/>
      <c r="B50" s="4"/>
      <c r="C50" s="4"/>
      <c r="E50" s="4"/>
      <c r="F50" s="4"/>
      <c r="G50" s="4"/>
    </row>
    <row r="51" spans="1:7" hidden="1" x14ac:dyDescent="0.3">
      <c r="A51" s="4"/>
      <c r="B51" s="4"/>
      <c r="C51" s="4"/>
      <c r="E51" s="4"/>
      <c r="F51" s="4"/>
      <c r="G51" s="4"/>
    </row>
    <row r="52" spans="1:7" hidden="1" x14ac:dyDescent="0.3">
      <c r="A52" s="4"/>
      <c r="B52" s="4"/>
      <c r="C52" s="4"/>
      <c r="E52" s="4"/>
      <c r="F52" s="4"/>
      <c r="G52" s="4"/>
    </row>
    <row r="53" spans="1:7" hidden="1" x14ac:dyDescent="0.3">
      <c r="A53" s="4"/>
      <c r="B53" s="4"/>
      <c r="C53" s="4"/>
      <c r="E53" s="4"/>
      <c r="F53" s="4"/>
      <c r="G53" s="4"/>
    </row>
    <row r="54" spans="1:7" hidden="1" x14ac:dyDescent="0.3">
      <c r="A54" s="4"/>
      <c r="B54" s="4"/>
      <c r="C54" s="4"/>
      <c r="E54" s="4"/>
      <c r="F54" s="4"/>
      <c r="G54" s="4"/>
    </row>
    <row r="55" spans="1:7" hidden="1" x14ac:dyDescent="0.3">
      <c r="A55" s="4"/>
      <c r="B55" s="4"/>
      <c r="C55" s="4"/>
      <c r="E55" s="4"/>
      <c r="F55" s="4"/>
      <c r="G55" s="4"/>
    </row>
    <row r="56" spans="1:7" hidden="1" x14ac:dyDescent="0.3">
      <c r="A56" s="4"/>
      <c r="B56" s="4"/>
      <c r="C56" s="4"/>
      <c r="E56" s="4"/>
      <c r="F56" s="4"/>
      <c r="G56" s="4"/>
    </row>
    <row r="57" spans="1:7" hidden="1" x14ac:dyDescent="0.3">
      <c r="A57" s="4"/>
      <c r="B57" s="4"/>
      <c r="C57" s="4"/>
      <c r="E57" s="4"/>
      <c r="F57" s="4"/>
      <c r="G57" s="4"/>
    </row>
    <row r="58" spans="1:7" hidden="1" x14ac:dyDescent="0.3">
      <c r="A58" s="4"/>
      <c r="B58" s="4"/>
      <c r="C58" s="4"/>
      <c r="E58" s="4"/>
      <c r="F58" s="4"/>
      <c r="G58" s="4"/>
    </row>
    <row r="59" spans="1:7" hidden="1" x14ac:dyDescent="0.3">
      <c r="A59" s="4"/>
      <c r="B59" s="4"/>
      <c r="C59" s="4"/>
      <c r="E59" s="4"/>
      <c r="F59" s="4"/>
      <c r="G59" s="4"/>
    </row>
    <row r="60" spans="1:7" hidden="1" x14ac:dyDescent="0.3">
      <c r="A60" s="4"/>
      <c r="B60" s="4"/>
      <c r="C60" s="4"/>
      <c r="E60" s="4"/>
      <c r="F60" s="4"/>
      <c r="G60" s="4"/>
    </row>
    <row r="61" spans="1:7" hidden="1" x14ac:dyDescent="0.3">
      <c r="A61" s="4"/>
      <c r="B61" s="4"/>
      <c r="C61" s="4"/>
      <c r="E61" s="4"/>
      <c r="F61" s="4"/>
      <c r="G61" s="4"/>
    </row>
    <row r="62" spans="1:7" hidden="1" x14ac:dyDescent="0.3">
      <c r="A62" s="4"/>
      <c r="B62" s="4"/>
      <c r="C62" s="4"/>
      <c r="E62" s="4"/>
      <c r="F62" s="4"/>
      <c r="G62" s="4"/>
    </row>
    <row r="63" spans="1:7" hidden="1" x14ac:dyDescent="0.3">
      <c r="A63" s="4"/>
      <c r="B63" s="4"/>
      <c r="C63" s="4"/>
      <c r="E63" s="4"/>
      <c r="F63" s="4"/>
      <c r="G63" s="4"/>
    </row>
    <row r="64" spans="1:7" hidden="1" x14ac:dyDescent="0.3">
      <c r="A64" s="4"/>
      <c r="B64" s="4"/>
      <c r="C64" s="4"/>
      <c r="E64" s="4"/>
      <c r="F64" s="4"/>
      <c r="G64" s="4"/>
    </row>
    <row r="65" spans="1:7" hidden="1" x14ac:dyDescent="0.3">
      <c r="A65" s="4"/>
      <c r="B65" s="4"/>
      <c r="C65" s="4"/>
      <c r="E65" s="4"/>
      <c r="F65" s="4"/>
      <c r="G65" s="4"/>
    </row>
    <row r="66" spans="1:7" hidden="1" x14ac:dyDescent="0.3">
      <c r="A66" s="4"/>
      <c r="B66" s="4"/>
      <c r="C66" s="4"/>
      <c r="E66" s="4"/>
      <c r="F66" s="4"/>
      <c r="G66" s="4"/>
    </row>
    <row r="67" spans="1:7" hidden="1" x14ac:dyDescent="0.3">
      <c r="A67" s="4"/>
      <c r="B67" s="4"/>
      <c r="C67" s="4"/>
      <c r="E67" s="4"/>
      <c r="F67" s="4"/>
      <c r="G67" s="4"/>
    </row>
    <row r="68" spans="1:7" hidden="1" x14ac:dyDescent="0.3">
      <c r="A68" s="4"/>
      <c r="B68" s="4"/>
      <c r="C68" s="4"/>
      <c r="E68" s="4"/>
      <c r="F68" s="4"/>
      <c r="G68" s="4"/>
    </row>
    <row r="69" spans="1:7" hidden="1" x14ac:dyDescent="0.3">
      <c r="A69" s="4"/>
      <c r="B69" s="4"/>
      <c r="C69" s="4"/>
      <c r="E69" s="4"/>
      <c r="F69" s="4"/>
      <c r="G69" s="4"/>
    </row>
    <row r="70" spans="1:7" hidden="1" x14ac:dyDescent="0.3">
      <c r="A70" s="4"/>
      <c r="B70" s="4"/>
      <c r="C70" s="4"/>
      <c r="E70" s="4"/>
      <c r="F70" s="4"/>
      <c r="G70" s="4"/>
    </row>
    <row r="71" spans="1:7" hidden="1" x14ac:dyDescent="0.3">
      <c r="A71" s="4"/>
      <c r="B71" s="4"/>
      <c r="C71" s="4"/>
      <c r="E71" s="4"/>
      <c r="F71" s="4"/>
      <c r="G71" s="4"/>
    </row>
    <row r="72" spans="1:7" hidden="1" x14ac:dyDescent="0.3">
      <c r="A72" s="4"/>
      <c r="B72" s="4"/>
      <c r="C72" s="4"/>
      <c r="E72" s="4"/>
      <c r="F72" s="4"/>
      <c r="G72" s="4"/>
    </row>
    <row r="73" spans="1:7" hidden="1" x14ac:dyDescent="0.3">
      <c r="A73" s="4"/>
      <c r="B73" s="4"/>
      <c r="C73" s="4"/>
      <c r="E73" s="4"/>
      <c r="F73" s="4"/>
      <c r="G73" s="4"/>
    </row>
    <row r="74" spans="1:7" hidden="1" x14ac:dyDescent="0.3">
      <c r="A74" s="4"/>
      <c r="B74" s="4"/>
      <c r="C74" s="4"/>
      <c r="E74" s="4"/>
      <c r="F74" s="4"/>
      <c r="G74" s="4"/>
    </row>
    <row r="75" spans="1:7" hidden="1" x14ac:dyDescent="0.3">
      <c r="A75" s="4"/>
      <c r="B75" s="4"/>
      <c r="C75" s="4"/>
      <c r="E75" s="4"/>
      <c r="F75" s="4"/>
      <c r="G75" s="4"/>
    </row>
    <row r="76" spans="1:7" hidden="1" x14ac:dyDescent="0.3">
      <c r="A76" s="4"/>
      <c r="B76" s="4"/>
      <c r="C76" s="4"/>
      <c r="E76" s="4"/>
      <c r="F76" s="4"/>
      <c r="G76" s="4"/>
    </row>
    <row r="77" spans="1:7" hidden="1" x14ac:dyDescent="0.3">
      <c r="A77" s="4"/>
      <c r="B77" s="4"/>
      <c r="C77" s="4"/>
      <c r="E77" s="4"/>
      <c r="F77" s="4"/>
      <c r="G77" s="4"/>
    </row>
    <row r="78" spans="1:7" hidden="1" x14ac:dyDescent="0.3">
      <c r="A78" s="4"/>
      <c r="B78" s="4"/>
      <c r="C78" s="4"/>
      <c r="E78" s="4"/>
      <c r="F78" s="4"/>
      <c r="G78" s="4"/>
    </row>
    <row r="79" spans="1:7" hidden="1" x14ac:dyDescent="0.3">
      <c r="A79" s="4"/>
      <c r="B79" s="4"/>
      <c r="C79" s="4"/>
      <c r="E79" s="4"/>
      <c r="F79" s="4"/>
      <c r="G79" s="4"/>
    </row>
    <row r="80" spans="1:7" hidden="1" x14ac:dyDescent="0.3">
      <c r="A80" s="4"/>
      <c r="B80" s="4"/>
      <c r="C80" s="4"/>
      <c r="E80" s="4"/>
      <c r="F80" s="4"/>
      <c r="G80" s="4"/>
    </row>
    <row r="81" spans="1:7" hidden="1" x14ac:dyDescent="0.3">
      <c r="A81" s="4"/>
      <c r="B81" s="4"/>
      <c r="C81" s="4"/>
      <c r="E81" s="4"/>
      <c r="F81" s="4"/>
      <c r="G81" s="4"/>
    </row>
    <row r="82" spans="1:7" hidden="1" x14ac:dyDescent="0.3">
      <c r="A82" s="4"/>
      <c r="B82" s="4"/>
      <c r="C82" s="4"/>
      <c r="E82" s="4"/>
      <c r="F82" s="4"/>
      <c r="G82" s="4"/>
    </row>
    <row r="83" spans="1:7" hidden="1" x14ac:dyDescent="0.3">
      <c r="A83" s="4"/>
      <c r="B83" s="4"/>
      <c r="C83" s="4"/>
      <c r="E83" s="4"/>
      <c r="F83" s="4"/>
      <c r="G83" s="4"/>
    </row>
    <row r="84" spans="1:7" hidden="1" x14ac:dyDescent="0.3">
      <c r="A84" s="4"/>
      <c r="B84" s="4"/>
      <c r="C84" s="4"/>
      <c r="E84" s="4"/>
      <c r="F84" s="4"/>
      <c r="G84" s="4"/>
    </row>
    <row r="85" spans="1:7" hidden="1" x14ac:dyDescent="0.3">
      <c r="A85" s="4"/>
      <c r="B85" s="4"/>
      <c r="C85" s="4"/>
      <c r="E85" s="4"/>
      <c r="F85" s="4"/>
      <c r="G85" s="4"/>
    </row>
    <row r="86" spans="1:7" hidden="1" x14ac:dyDescent="0.3">
      <c r="A86" s="4"/>
      <c r="B86" s="4"/>
      <c r="C86" s="4"/>
      <c r="E86" s="4"/>
      <c r="F86" s="4"/>
      <c r="G86" s="4"/>
    </row>
    <row r="87" spans="1:7" hidden="1" x14ac:dyDescent="0.3">
      <c r="A87" s="4"/>
      <c r="B87" s="4"/>
      <c r="C87" s="4"/>
      <c r="E87" s="4"/>
      <c r="F87" s="4"/>
      <c r="G87" s="4"/>
    </row>
    <row r="88" spans="1:7" hidden="1" x14ac:dyDescent="0.3">
      <c r="A88" s="4"/>
      <c r="B88" s="4"/>
      <c r="C88" s="4"/>
      <c r="E88" s="4"/>
      <c r="F88" s="4"/>
      <c r="G88" s="4"/>
    </row>
    <row r="89" spans="1:7" hidden="1" x14ac:dyDescent="0.3">
      <c r="A89" s="4"/>
      <c r="B89" s="4"/>
      <c r="C89" s="4"/>
      <c r="E89" s="4"/>
      <c r="F89" s="4"/>
      <c r="G89" s="4"/>
    </row>
    <row r="90" spans="1:7" hidden="1" x14ac:dyDescent="0.3">
      <c r="A90" s="4"/>
      <c r="B90" s="4"/>
      <c r="C90" s="4"/>
      <c r="E90" s="4"/>
      <c r="F90" s="4"/>
      <c r="G90" s="4"/>
    </row>
    <row r="91" spans="1:7" hidden="1" x14ac:dyDescent="0.3">
      <c r="A91" s="4"/>
      <c r="B91" s="4"/>
      <c r="C91" s="4"/>
      <c r="E91" s="4"/>
      <c r="F91" s="4"/>
      <c r="G91" s="4"/>
    </row>
    <row r="92" spans="1:7" hidden="1" x14ac:dyDescent="0.3">
      <c r="A92" s="4"/>
      <c r="B92" s="4"/>
      <c r="C92" s="4"/>
      <c r="E92" s="4"/>
      <c r="F92" s="4"/>
      <c r="G92" s="4"/>
    </row>
    <row r="93" spans="1:7" hidden="1" x14ac:dyDescent="0.3">
      <c r="A93" s="4"/>
      <c r="B93" s="4"/>
      <c r="C93" s="4"/>
      <c r="E93" s="4"/>
      <c r="F93" s="4"/>
      <c r="G93" s="4"/>
    </row>
    <row r="94" spans="1:7" hidden="1" x14ac:dyDescent="0.3">
      <c r="A94" s="4"/>
      <c r="B94" s="4"/>
      <c r="C94" s="4"/>
      <c r="E94" s="4"/>
      <c r="F94" s="4"/>
      <c r="G94" s="4"/>
    </row>
    <row r="95" spans="1:7" hidden="1" x14ac:dyDescent="0.3">
      <c r="A95" s="4"/>
      <c r="B95" s="4"/>
      <c r="C95" s="4"/>
      <c r="E95" s="4"/>
      <c r="F95" s="4"/>
      <c r="G95" s="4"/>
    </row>
    <row r="96" spans="1:7" hidden="1" x14ac:dyDescent="0.3">
      <c r="A96" s="4"/>
      <c r="B96" s="4"/>
      <c r="C96" s="4"/>
      <c r="E96" s="4"/>
      <c r="F96" s="4"/>
      <c r="G96" s="4"/>
    </row>
    <row r="97" spans="1:7" hidden="1" x14ac:dyDescent="0.3">
      <c r="A97" s="4"/>
      <c r="B97" s="4"/>
      <c r="C97" s="4"/>
      <c r="E97" s="4"/>
      <c r="F97" s="4"/>
      <c r="G97" s="4"/>
    </row>
    <row r="98" spans="1:7" hidden="1" x14ac:dyDescent="0.3">
      <c r="A98" s="4"/>
      <c r="B98" s="4"/>
      <c r="C98" s="4"/>
      <c r="E98" s="4"/>
      <c r="F98" s="4"/>
      <c r="G98" s="4"/>
    </row>
    <row r="99" spans="1:7" hidden="1" x14ac:dyDescent="0.3">
      <c r="A99" s="4"/>
      <c r="B99" s="4"/>
      <c r="C99" s="4"/>
      <c r="E99" s="4"/>
      <c r="F99" s="4"/>
      <c r="G99" s="4"/>
    </row>
    <row r="100" spans="1:7" hidden="1" x14ac:dyDescent="0.3">
      <c r="A100" s="4"/>
      <c r="B100" s="4"/>
      <c r="C100" s="4"/>
      <c r="E100" s="4"/>
      <c r="F100" s="4"/>
      <c r="G100" s="4"/>
    </row>
    <row r="101" spans="1:7" hidden="1" x14ac:dyDescent="0.3">
      <c r="A101" s="4"/>
      <c r="B101" s="4"/>
      <c r="C101" s="4"/>
      <c r="E101" s="4"/>
      <c r="F101" s="4"/>
      <c r="G101" s="4"/>
    </row>
    <row r="102" spans="1:7" hidden="1" x14ac:dyDescent="0.3">
      <c r="A102" s="4"/>
      <c r="B102" s="4"/>
      <c r="C102" s="4"/>
      <c r="E102" s="4"/>
      <c r="F102" s="4"/>
      <c r="G102" s="4"/>
    </row>
    <row r="103" spans="1:7" hidden="1" x14ac:dyDescent="0.3">
      <c r="A103" s="4"/>
      <c r="B103" s="4"/>
      <c r="C103" s="4"/>
      <c r="E103" s="4"/>
      <c r="F103" s="4"/>
      <c r="G103" s="4"/>
    </row>
    <row r="104" spans="1:7" hidden="1" x14ac:dyDescent="0.3">
      <c r="A104" s="4"/>
      <c r="B104" s="4"/>
      <c r="C104" s="4"/>
      <c r="E104" s="4"/>
      <c r="F104" s="4"/>
      <c r="G104" s="4"/>
    </row>
    <row r="105" spans="1:7" hidden="1" x14ac:dyDescent="0.3">
      <c r="A105" s="4"/>
      <c r="B105" s="4"/>
      <c r="C105" s="4"/>
      <c r="E105" s="4"/>
      <c r="F105" s="4"/>
      <c r="G105" s="4"/>
    </row>
    <row r="106" spans="1:7" hidden="1" x14ac:dyDescent="0.3">
      <c r="A106" s="4"/>
      <c r="B106" s="4"/>
      <c r="C106" s="4"/>
      <c r="E106" s="4"/>
      <c r="F106" s="4"/>
      <c r="G106" s="4"/>
    </row>
    <row r="107" spans="1:7" hidden="1" x14ac:dyDescent="0.3">
      <c r="A107" s="4"/>
      <c r="B107" s="4"/>
      <c r="C107" s="4"/>
      <c r="E107" s="4"/>
      <c r="F107" s="4"/>
      <c r="G107" s="4"/>
    </row>
    <row r="108" spans="1:7" hidden="1" x14ac:dyDescent="0.3">
      <c r="A108" s="4"/>
      <c r="B108" s="4"/>
      <c r="C108" s="4"/>
      <c r="E108" s="4"/>
      <c r="F108" s="4"/>
      <c r="G108" s="4"/>
    </row>
    <row r="109" spans="1:7" hidden="1" x14ac:dyDescent="0.3">
      <c r="A109" s="4"/>
      <c r="B109" s="4"/>
      <c r="C109" s="4"/>
      <c r="E109" s="4"/>
      <c r="F109" s="4"/>
      <c r="G109" s="4"/>
    </row>
    <row r="110" spans="1:7" hidden="1" x14ac:dyDescent="0.3">
      <c r="A110" s="4"/>
      <c r="B110" s="4"/>
      <c r="C110" s="4"/>
      <c r="E110" s="4"/>
      <c r="F110" s="4"/>
      <c r="G110" s="4"/>
    </row>
    <row r="111" spans="1:7" hidden="1" x14ac:dyDescent="0.3">
      <c r="A111" s="4"/>
      <c r="B111" s="4"/>
      <c r="C111" s="4"/>
      <c r="E111" s="4"/>
      <c r="F111" s="4"/>
      <c r="G111" s="4"/>
    </row>
    <row r="112" spans="1:7" hidden="1" x14ac:dyDescent="0.3">
      <c r="A112" s="4"/>
      <c r="B112" s="4"/>
      <c r="C112" s="4"/>
      <c r="E112" s="4"/>
      <c r="F112" s="4"/>
      <c r="G112" s="4"/>
    </row>
    <row r="113" spans="1:7" hidden="1" x14ac:dyDescent="0.3">
      <c r="A113" s="4"/>
      <c r="B113" s="4"/>
      <c r="C113" s="4"/>
      <c r="E113" s="4"/>
      <c r="F113" s="4"/>
      <c r="G113" s="4"/>
    </row>
    <row r="114" spans="1:7" hidden="1" x14ac:dyDescent="0.3">
      <c r="A114" s="4"/>
      <c r="B114" s="4"/>
      <c r="C114" s="4"/>
      <c r="E114" s="4"/>
      <c r="F114" s="4"/>
      <c r="G114" s="4"/>
    </row>
    <row r="115" spans="1:7" hidden="1" x14ac:dyDescent="0.3">
      <c r="A115" s="4"/>
      <c r="B115" s="4"/>
      <c r="C115" s="4"/>
      <c r="E115" s="4"/>
      <c r="F115" s="4"/>
      <c r="G115" s="4"/>
    </row>
    <row r="116" spans="1:7" hidden="1" x14ac:dyDescent="0.3">
      <c r="A116" s="4"/>
      <c r="B116" s="4"/>
      <c r="C116" s="4"/>
      <c r="E116" s="4"/>
      <c r="F116" s="4"/>
      <c r="G116" s="4"/>
    </row>
    <row r="117" spans="1:7" hidden="1" x14ac:dyDescent="0.3">
      <c r="A117" s="4"/>
      <c r="B117" s="4"/>
      <c r="C117" s="4"/>
      <c r="E117" s="4"/>
      <c r="F117" s="4"/>
      <c r="G117" s="4"/>
    </row>
    <row r="118" spans="1:7" hidden="1" x14ac:dyDescent="0.3">
      <c r="A118" s="4"/>
      <c r="B118" s="4"/>
      <c r="C118" s="4"/>
      <c r="E118" s="4"/>
      <c r="F118" s="4"/>
      <c r="G118" s="4"/>
    </row>
    <row r="119" spans="1:7" hidden="1" x14ac:dyDescent="0.3">
      <c r="A119" s="4"/>
      <c r="B119" s="4"/>
      <c r="C119" s="4"/>
      <c r="E119" s="4"/>
      <c r="F119" s="4"/>
      <c r="G119" s="4"/>
    </row>
    <row r="120" spans="1:7" hidden="1" x14ac:dyDescent="0.3">
      <c r="A120" s="4"/>
      <c r="B120" s="4"/>
      <c r="C120" s="4"/>
      <c r="E120" s="4"/>
      <c r="F120" s="4"/>
      <c r="G120" s="4"/>
    </row>
    <row r="121" spans="1:7" hidden="1" x14ac:dyDescent="0.3">
      <c r="A121" s="4"/>
      <c r="B121" s="4"/>
      <c r="C121" s="4"/>
      <c r="E121" s="4"/>
      <c r="F121" s="4"/>
      <c r="G121" s="4"/>
    </row>
    <row r="122" spans="1:7" hidden="1" x14ac:dyDescent="0.3">
      <c r="A122" s="4"/>
      <c r="B122" s="4"/>
      <c r="C122" s="4"/>
      <c r="E122" s="4"/>
      <c r="F122" s="4"/>
      <c r="G122" s="4"/>
    </row>
    <row r="123" spans="1:7" hidden="1" x14ac:dyDescent="0.3">
      <c r="A123" s="4"/>
      <c r="B123" s="4"/>
      <c r="C123" s="4"/>
      <c r="E123" s="4"/>
      <c r="F123" s="4"/>
      <c r="G123" s="4"/>
    </row>
    <row r="124" spans="1:7" hidden="1" x14ac:dyDescent="0.3">
      <c r="A124" s="4"/>
      <c r="B124" s="4"/>
      <c r="C124" s="4"/>
      <c r="E124" s="4"/>
      <c r="F124" s="4"/>
      <c r="G124" s="4"/>
    </row>
    <row r="125" spans="1:7" hidden="1" x14ac:dyDescent="0.3">
      <c r="A125" s="4"/>
      <c r="B125" s="4"/>
      <c r="C125" s="4"/>
      <c r="E125" s="4"/>
      <c r="F125" s="4"/>
      <c r="G125" s="4"/>
    </row>
    <row r="126" spans="1:7" hidden="1" x14ac:dyDescent="0.3">
      <c r="A126" s="4"/>
      <c r="B126" s="4"/>
      <c r="C126" s="4"/>
      <c r="E126" s="4"/>
      <c r="F126" s="4"/>
      <c r="G126" s="4"/>
    </row>
    <row r="127" spans="1:7" hidden="1" x14ac:dyDescent="0.3">
      <c r="A127" s="4"/>
      <c r="B127" s="4"/>
      <c r="C127" s="4"/>
      <c r="E127" s="4"/>
      <c r="F127" s="4"/>
      <c r="G127" s="4"/>
    </row>
    <row r="128" spans="1:7" hidden="1" x14ac:dyDescent="0.3">
      <c r="A128" s="4"/>
      <c r="B128" s="4"/>
      <c r="C128" s="4"/>
      <c r="E128" s="4"/>
      <c r="F128" s="4"/>
      <c r="G128" s="4"/>
    </row>
    <row r="129" spans="1:7" hidden="1" x14ac:dyDescent="0.3">
      <c r="A129" s="4"/>
      <c r="B129" s="4"/>
      <c r="C129" s="4"/>
      <c r="E129" s="4"/>
      <c r="F129" s="4"/>
      <c r="G129" s="4"/>
    </row>
    <row r="130" spans="1:7" hidden="1" x14ac:dyDescent="0.3">
      <c r="A130" s="4"/>
      <c r="B130" s="4"/>
      <c r="C130" s="4"/>
      <c r="E130" s="4"/>
      <c r="F130" s="4"/>
      <c r="G130" s="4"/>
    </row>
    <row r="131" spans="1:7" hidden="1" x14ac:dyDescent="0.3">
      <c r="A131" s="4"/>
      <c r="B131" s="4"/>
      <c r="C131" s="4"/>
      <c r="E131" s="4"/>
      <c r="F131" s="4"/>
      <c r="G131" s="4"/>
    </row>
    <row r="132" spans="1:7" hidden="1" x14ac:dyDescent="0.3">
      <c r="A132" s="4"/>
      <c r="B132" s="4"/>
      <c r="C132" s="4"/>
      <c r="E132" s="4"/>
      <c r="F132" s="4"/>
      <c r="G132" s="4"/>
    </row>
    <row r="133" spans="1:7" hidden="1" x14ac:dyDescent="0.3">
      <c r="A133" s="4"/>
      <c r="B133" s="4"/>
      <c r="C133" s="4"/>
      <c r="E133" s="4"/>
      <c r="F133" s="4"/>
      <c r="G133" s="4"/>
    </row>
    <row r="134" spans="1:7" hidden="1" x14ac:dyDescent="0.3">
      <c r="A134" s="4"/>
      <c r="B134" s="4"/>
      <c r="C134" s="4"/>
      <c r="E134" s="4"/>
      <c r="F134" s="4"/>
      <c r="G134" s="4"/>
    </row>
    <row r="135" spans="1:7" hidden="1" x14ac:dyDescent="0.3">
      <c r="A135" s="4"/>
      <c r="B135" s="4"/>
      <c r="C135" s="4"/>
      <c r="E135" s="4"/>
      <c r="F135" s="4"/>
      <c r="G135" s="4"/>
    </row>
    <row r="136" spans="1:7" hidden="1" x14ac:dyDescent="0.3">
      <c r="A136" s="4"/>
      <c r="B136" s="4"/>
      <c r="C136" s="4"/>
      <c r="E136" s="4"/>
      <c r="F136" s="4"/>
      <c r="G136" s="4"/>
    </row>
    <row r="137" spans="1:7" hidden="1" x14ac:dyDescent="0.3">
      <c r="A137" s="4"/>
      <c r="B137" s="4"/>
      <c r="C137" s="4"/>
      <c r="E137" s="4"/>
      <c r="F137" s="4"/>
      <c r="G137" s="4"/>
    </row>
    <row r="138" spans="1:7" hidden="1" x14ac:dyDescent="0.3">
      <c r="A138" s="4"/>
      <c r="B138" s="4"/>
      <c r="C138" s="4"/>
      <c r="E138" s="4"/>
      <c r="F138" s="4"/>
      <c r="G138" s="4"/>
    </row>
    <row r="139" spans="1:7" hidden="1" x14ac:dyDescent="0.3">
      <c r="A139" s="4"/>
      <c r="B139" s="4"/>
      <c r="C139" s="4"/>
      <c r="E139" s="4"/>
      <c r="F139" s="4"/>
      <c r="G139" s="4"/>
    </row>
    <row r="140" spans="1:7" hidden="1" x14ac:dyDescent="0.3">
      <c r="A140" s="4"/>
      <c r="B140" s="4"/>
      <c r="C140" s="4"/>
      <c r="E140" s="4"/>
      <c r="F140" s="4"/>
      <c r="G140" s="4"/>
    </row>
    <row r="141" spans="1:7" hidden="1" x14ac:dyDescent="0.3">
      <c r="A141" s="4"/>
      <c r="B141" s="4"/>
      <c r="C141" s="4"/>
      <c r="E141" s="4"/>
      <c r="F141" s="4"/>
      <c r="G141" s="4"/>
    </row>
    <row r="142" spans="1:7" hidden="1" x14ac:dyDescent="0.3">
      <c r="A142" s="4"/>
      <c r="B142" s="4"/>
      <c r="C142" s="4"/>
      <c r="E142" s="4"/>
      <c r="F142" s="4"/>
      <c r="G142" s="4"/>
    </row>
    <row r="143" spans="1:7" hidden="1" x14ac:dyDescent="0.3">
      <c r="A143" s="4"/>
      <c r="B143" s="4"/>
      <c r="C143" s="4"/>
      <c r="E143" s="4"/>
      <c r="F143" s="4"/>
      <c r="G143" s="4"/>
    </row>
    <row r="144" spans="1:7" hidden="1" x14ac:dyDescent="0.3">
      <c r="A144" s="4"/>
      <c r="B144" s="4"/>
      <c r="C144" s="4"/>
      <c r="E144" s="4"/>
      <c r="F144" s="4"/>
      <c r="G144" s="4"/>
    </row>
    <row r="145" spans="1:7" hidden="1" x14ac:dyDescent="0.3">
      <c r="A145" s="4"/>
      <c r="B145" s="4"/>
      <c r="C145" s="4"/>
      <c r="E145" s="4"/>
      <c r="F145" s="4"/>
      <c r="G145" s="4"/>
    </row>
    <row r="146" spans="1:7" hidden="1" x14ac:dyDescent="0.3">
      <c r="A146" s="4"/>
      <c r="B146" s="4"/>
      <c r="C146" s="4"/>
      <c r="E146" s="4"/>
      <c r="F146" s="4"/>
      <c r="G146" s="4"/>
    </row>
    <row r="147" spans="1:7" hidden="1" x14ac:dyDescent="0.3">
      <c r="A147" s="4"/>
      <c r="B147" s="4"/>
      <c r="C147" s="4"/>
      <c r="E147" s="4"/>
      <c r="F147" s="4"/>
      <c r="G147" s="4"/>
    </row>
    <row r="148" spans="1:7" hidden="1" x14ac:dyDescent="0.3">
      <c r="A148" s="4"/>
      <c r="B148" s="4"/>
      <c r="C148" s="4"/>
      <c r="E148" s="4"/>
      <c r="F148" s="4"/>
      <c r="G148" s="4"/>
    </row>
    <row r="149" spans="1:7" hidden="1" x14ac:dyDescent="0.3">
      <c r="A149" s="4"/>
      <c r="B149" s="4"/>
      <c r="C149" s="4"/>
      <c r="E149" s="4"/>
      <c r="F149" s="4"/>
      <c r="G149" s="4"/>
    </row>
    <row r="150" spans="1:7" hidden="1" x14ac:dyDescent="0.3">
      <c r="A150" s="4"/>
      <c r="B150" s="4"/>
      <c r="C150" s="4"/>
      <c r="E150" s="4"/>
      <c r="F150" s="4"/>
      <c r="G150" s="4"/>
    </row>
    <row r="151" spans="1:7" hidden="1" x14ac:dyDescent="0.3">
      <c r="A151" s="4"/>
      <c r="B151" s="4"/>
      <c r="C151" s="4"/>
      <c r="E151" s="4"/>
      <c r="F151" s="4"/>
      <c r="G151" s="4"/>
    </row>
    <row r="152" spans="1:7" hidden="1" x14ac:dyDescent="0.3">
      <c r="A152" s="4"/>
      <c r="B152" s="4"/>
      <c r="C152" s="4"/>
      <c r="E152" s="4"/>
      <c r="F152" s="4"/>
      <c r="G152" s="4"/>
    </row>
    <row r="153" spans="1:7" hidden="1" x14ac:dyDescent="0.3">
      <c r="A153" s="4"/>
      <c r="B153" s="4"/>
      <c r="C153" s="4"/>
      <c r="E153" s="4"/>
      <c r="F153" s="4"/>
      <c r="G153" s="4"/>
    </row>
    <row r="154" spans="1:7" hidden="1" x14ac:dyDescent="0.3">
      <c r="A154" s="4"/>
      <c r="B154" s="4"/>
      <c r="C154" s="4"/>
      <c r="E154" s="4"/>
      <c r="F154" s="4"/>
      <c r="G154" s="4"/>
    </row>
    <row r="155" spans="1:7" hidden="1" x14ac:dyDescent="0.3">
      <c r="A155" s="4"/>
      <c r="B155" s="4"/>
      <c r="C155" s="4"/>
      <c r="E155" s="4"/>
      <c r="F155" s="4"/>
      <c r="G155" s="4"/>
    </row>
    <row r="156" spans="1:7" hidden="1" x14ac:dyDescent="0.3">
      <c r="A156" s="4"/>
      <c r="B156" s="4"/>
      <c r="C156" s="4"/>
      <c r="E156" s="4"/>
      <c r="F156" s="4"/>
      <c r="G156" s="4"/>
    </row>
    <row r="157" spans="1:7" hidden="1" x14ac:dyDescent="0.3">
      <c r="A157" s="4"/>
      <c r="B157" s="4"/>
      <c r="C157" s="4"/>
      <c r="E157" s="4"/>
      <c r="F157" s="4"/>
      <c r="G157" s="4"/>
    </row>
    <row r="158" spans="1:7" hidden="1" x14ac:dyDescent="0.3">
      <c r="A158" s="4"/>
      <c r="B158" s="4"/>
      <c r="C158" s="4"/>
      <c r="E158" s="4"/>
      <c r="F158" s="4"/>
      <c r="G158" s="4"/>
    </row>
    <row r="159" spans="1:7" hidden="1" x14ac:dyDescent="0.3">
      <c r="A159" s="4"/>
      <c r="B159" s="4"/>
      <c r="C159" s="4"/>
      <c r="E159" s="4"/>
      <c r="F159" s="4"/>
      <c r="G159" s="4"/>
    </row>
    <row r="160" spans="1:7" hidden="1" x14ac:dyDescent="0.3">
      <c r="A160" s="4"/>
      <c r="B160" s="4"/>
      <c r="C160" s="4"/>
      <c r="E160" s="4"/>
      <c r="F160" s="4"/>
      <c r="G160" s="4"/>
    </row>
    <row r="161" spans="1:7" hidden="1" x14ac:dyDescent="0.3">
      <c r="A161" s="4"/>
      <c r="B161" s="4"/>
      <c r="C161" s="4"/>
      <c r="E161" s="4"/>
      <c r="F161" s="4"/>
      <c r="G161" s="4"/>
    </row>
    <row r="162" spans="1:7" hidden="1" x14ac:dyDescent="0.3">
      <c r="A162" s="4"/>
      <c r="B162" s="4"/>
      <c r="C162" s="4"/>
      <c r="E162" s="4"/>
      <c r="F162" s="4"/>
      <c r="G162" s="4"/>
    </row>
    <row r="163" spans="1:7" hidden="1" x14ac:dyDescent="0.3">
      <c r="A163" s="4"/>
      <c r="B163" s="4"/>
      <c r="C163" s="4"/>
      <c r="E163" s="4"/>
      <c r="F163" s="4"/>
      <c r="G163" s="4"/>
    </row>
    <row r="164" spans="1:7" hidden="1" x14ac:dyDescent="0.3">
      <c r="A164" s="4"/>
      <c r="B164" s="4"/>
      <c r="C164" s="4"/>
      <c r="E164" s="4"/>
      <c r="F164" s="4"/>
      <c r="G164" s="4"/>
    </row>
    <row r="165" spans="1:7" hidden="1" x14ac:dyDescent="0.3">
      <c r="A165" s="4"/>
      <c r="B165" s="4"/>
      <c r="C165" s="4"/>
      <c r="E165" s="4"/>
      <c r="F165" s="4"/>
      <c r="G165" s="4"/>
    </row>
    <row r="166" spans="1:7" hidden="1" x14ac:dyDescent="0.3">
      <c r="A166" s="4"/>
      <c r="B166" s="4"/>
      <c r="C166" s="4"/>
      <c r="E166" s="4"/>
      <c r="F166" s="4"/>
      <c r="G166" s="4"/>
    </row>
    <row r="167" spans="1:7" hidden="1" x14ac:dyDescent="0.3">
      <c r="A167" s="4"/>
      <c r="B167" s="4"/>
      <c r="C167" s="4"/>
      <c r="E167" s="4"/>
      <c r="F167" s="4"/>
      <c r="G167" s="4"/>
    </row>
    <row r="168" spans="1:7" hidden="1" x14ac:dyDescent="0.3">
      <c r="A168" s="4"/>
      <c r="B168" s="4"/>
      <c r="C168" s="4"/>
      <c r="E168" s="4"/>
      <c r="F168" s="4"/>
      <c r="G168" s="4"/>
    </row>
    <row r="169" spans="1:7" hidden="1" x14ac:dyDescent="0.3">
      <c r="A169" s="4"/>
      <c r="B169" s="4"/>
      <c r="C169" s="4"/>
      <c r="E169" s="4"/>
      <c r="F169" s="4"/>
      <c r="G169" s="4"/>
    </row>
    <row r="170" spans="1:7" hidden="1" x14ac:dyDescent="0.3">
      <c r="A170" s="4"/>
      <c r="B170" s="4"/>
      <c r="C170" s="4"/>
      <c r="E170" s="4"/>
      <c r="F170" s="4"/>
      <c r="G170" s="4"/>
    </row>
    <row r="171" spans="1:7" hidden="1" x14ac:dyDescent="0.3">
      <c r="A171" s="4"/>
      <c r="B171" s="4"/>
      <c r="C171" s="4"/>
      <c r="E171" s="4"/>
      <c r="F171" s="4"/>
      <c r="G171" s="4"/>
    </row>
    <row r="172" spans="1:7" hidden="1" x14ac:dyDescent="0.3">
      <c r="A172" s="4"/>
      <c r="B172" s="4"/>
      <c r="C172" s="4"/>
      <c r="E172" s="4"/>
      <c r="F172" s="4"/>
      <c r="G172" s="4"/>
    </row>
    <row r="173" spans="1:7" hidden="1" x14ac:dyDescent="0.3">
      <c r="A173" s="4"/>
      <c r="B173" s="4"/>
      <c r="C173" s="4"/>
      <c r="E173" s="4"/>
      <c r="F173" s="4"/>
      <c r="G173" s="4"/>
    </row>
    <row r="174" spans="1:7" hidden="1" x14ac:dyDescent="0.3">
      <c r="A174" s="4"/>
      <c r="B174" s="4"/>
      <c r="C174" s="4"/>
      <c r="E174" s="4"/>
      <c r="F174" s="4"/>
      <c r="G174" s="4"/>
    </row>
    <row r="175" spans="1:7" hidden="1" x14ac:dyDescent="0.3">
      <c r="A175" s="4"/>
      <c r="B175" s="4"/>
      <c r="C175" s="4"/>
      <c r="E175" s="4"/>
      <c r="F175" s="4"/>
      <c r="G175" s="4"/>
    </row>
    <row r="176" spans="1:7" hidden="1" x14ac:dyDescent="0.3">
      <c r="A176" s="4"/>
      <c r="B176" s="4"/>
      <c r="C176" s="4"/>
      <c r="E176" s="4"/>
      <c r="F176" s="4"/>
      <c r="G176" s="4"/>
    </row>
    <row r="177" spans="1:7" hidden="1" x14ac:dyDescent="0.3">
      <c r="A177" s="4"/>
      <c r="B177" s="4"/>
      <c r="C177" s="4"/>
      <c r="E177" s="4"/>
      <c r="F177" s="4"/>
      <c r="G177" s="4"/>
    </row>
    <row r="178" spans="1:7" hidden="1" x14ac:dyDescent="0.3">
      <c r="A178" s="4"/>
      <c r="B178" s="4"/>
      <c r="C178" s="4"/>
      <c r="E178" s="4"/>
      <c r="F178" s="4"/>
      <c r="G178" s="4"/>
    </row>
    <row r="179" spans="1:7" hidden="1" x14ac:dyDescent="0.3">
      <c r="A179" s="4"/>
      <c r="B179" s="4"/>
      <c r="C179" s="4"/>
      <c r="E179" s="4"/>
      <c r="F179" s="4"/>
      <c r="G179" s="4"/>
    </row>
    <row r="180" spans="1:7" hidden="1" x14ac:dyDescent="0.3">
      <c r="A180" s="4"/>
      <c r="B180" s="4"/>
      <c r="C180" s="4"/>
      <c r="E180" s="4"/>
      <c r="F180" s="4"/>
      <c r="G180" s="4"/>
    </row>
    <row r="181" spans="1:7" hidden="1" x14ac:dyDescent="0.3">
      <c r="A181" s="4"/>
      <c r="B181" s="4"/>
      <c r="C181" s="4"/>
      <c r="E181" s="4"/>
      <c r="F181" s="4"/>
      <c r="G181" s="4"/>
    </row>
    <row r="182" spans="1:7" hidden="1" x14ac:dyDescent="0.3">
      <c r="A182" s="4"/>
      <c r="B182" s="4"/>
      <c r="C182" s="4"/>
      <c r="E182" s="4"/>
      <c r="F182" s="4"/>
      <c r="G182" s="4"/>
    </row>
    <row r="183" spans="1:7" hidden="1" x14ac:dyDescent="0.3">
      <c r="A183" s="4"/>
      <c r="B183" s="4"/>
      <c r="C183" s="4"/>
      <c r="E183" s="4"/>
      <c r="F183" s="4"/>
      <c r="G183" s="4"/>
    </row>
    <row r="184" spans="1:7" hidden="1" x14ac:dyDescent="0.3">
      <c r="A184" s="4"/>
      <c r="B184" s="4"/>
      <c r="C184" s="4"/>
      <c r="E184" s="4"/>
      <c r="F184" s="4"/>
      <c r="G184" s="4"/>
    </row>
    <row r="185" spans="1:7" hidden="1" x14ac:dyDescent="0.3">
      <c r="A185" s="4"/>
      <c r="B185" s="4"/>
      <c r="C185" s="4"/>
      <c r="E185" s="4"/>
      <c r="F185" s="4"/>
      <c r="G185" s="4"/>
    </row>
    <row r="186" spans="1:7" hidden="1" x14ac:dyDescent="0.3">
      <c r="A186" s="4"/>
      <c r="B186" s="4"/>
      <c r="C186" s="4"/>
      <c r="E186" s="4"/>
      <c r="F186" s="4"/>
      <c r="G186" s="4"/>
    </row>
    <row r="187" spans="1:7" hidden="1" x14ac:dyDescent="0.3">
      <c r="A187" s="4"/>
      <c r="B187" s="4"/>
      <c r="C187" s="4"/>
      <c r="E187" s="4"/>
      <c r="F187" s="4"/>
      <c r="G187" s="4"/>
    </row>
    <row r="188" spans="1:7" hidden="1" x14ac:dyDescent="0.3">
      <c r="A188" s="4"/>
      <c r="B188" s="4"/>
      <c r="C188" s="4"/>
      <c r="E188" s="4"/>
      <c r="F188" s="4"/>
      <c r="G188" s="4"/>
    </row>
    <row r="189" spans="1:7" hidden="1" x14ac:dyDescent="0.3">
      <c r="A189" s="4"/>
      <c r="B189" s="4"/>
      <c r="C189" s="4"/>
      <c r="E189" s="4"/>
      <c r="F189" s="4"/>
      <c r="G189" s="4"/>
    </row>
    <row r="190" spans="1:7" hidden="1" x14ac:dyDescent="0.3">
      <c r="A190" s="4"/>
      <c r="B190" s="4"/>
      <c r="C190" s="4"/>
      <c r="E190" s="4"/>
      <c r="F190" s="4"/>
      <c r="G190" s="4"/>
    </row>
    <row r="191" spans="1:7" hidden="1" x14ac:dyDescent="0.3">
      <c r="A191" s="4"/>
      <c r="B191" s="4"/>
      <c r="C191" s="4"/>
      <c r="E191" s="4"/>
      <c r="F191" s="4"/>
      <c r="G191" s="4"/>
    </row>
    <row r="192" spans="1:7" hidden="1" x14ac:dyDescent="0.3">
      <c r="A192" s="4"/>
      <c r="B192" s="4"/>
      <c r="C192" s="4"/>
      <c r="E192" s="4"/>
      <c r="F192" s="4"/>
      <c r="G192" s="4"/>
    </row>
    <row r="193" spans="1:7" hidden="1" x14ac:dyDescent="0.3">
      <c r="A193" s="4"/>
      <c r="B193" s="4"/>
      <c r="C193" s="4"/>
      <c r="E193" s="4"/>
      <c r="F193" s="4"/>
      <c r="G193" s="4"/>
    </row>
    <row r="194" spans="1:7" hidden="1" x14ac:dyDescent="0.3">
      <c r="A194" s="4"/>
      <c r="B194" s="4"/>
      <c r="C194" s="4"/>
      <c r="E194" s="4"/>
      <c r="F194" s="4"/>
      <c r="G194" s="4"/>
    </row>
    <row r="195" spans="1:7" hidden="1" x14ac:dyDescent="0.3">
      <c r="A195" s="4"/>
      <c r="B195" s="4"/>
      <c r="C195" s="4"/>
      <c r="E195" s="4"/>
      <c r="F195" s="4"/>
      <c r="G195" s="4"/>
    </row>
    <row r="196" spans="1:7" hidden="1" x14ac:dyDescent="0.3">
      <c r="A196" s="4"/>
      <c r="B196" s="4"/>
      <c r="C196" s="4"/>
      <c r="E196" s="4"/>
      <c r="F196" s="4"/>
      <c r="G196" s="4"/>
    </row>
    <row r="197" spans="1:7" hidden="1" x14ac:dyDescent="0.3">
      <c r="A197" s="4"/>
      <c r="B197" s="4"/>
      <c r="C197" s="4"/>
      <c r="E197" s="4"/>
      <c r="F197" s="4"/>
      <c r="G197" s="4"/>
    </row>
    <row r="198" spans="1:7" hidden="1" x14ac:dyDescent="0.3">
      <c r="A198" s="4"/>
      <c r="B198" s="4"/>
      <c r="C198" s="4"/>
      <c r="E198" s="4"/>
      <c r="F198" s="4"/>
      <c r="G198" s="4"/>
    </row>
    <row r="199" spans="1:7" hidden="1" x14ac:dyDescent="0.3">
      <c r="A199" s="4"/>
      <c r="B199" s="4"/>
      <c r="C199" s="4"/>
      <c r="E199" s="4"/>
      <c r="F199" s="4"/>
      <c r="G199" s="4"/>
    </row>
    <row r="200" spans="1:7" hidden="1" x14ac:dyDescent="0.3">
      <c r="A200" s="4"/>
      <c r="B200" s="4"/>
      <c r="C200" s="4"/>
      <c r="E200" s="4"/>
      <c r="F200" s="4"/>
      <c r="G200" s="4"/>
    </row>
    <row r="201" spans="1:7" hidden="1" x14ac:dyDescent="0.3">
      <c r="A201" s="4"/>
      <c r="B201" s="4"/>
      <c r="C201" s="4"/>
      <c r="E201" s="4"/>
      <c r="F201" s="4"/>
      <c r="G201" s="4"/>
    </row>
    <row r="202" spans="1:7" hidden="1" x14ac:dyDescent="0.3">
      <c r="A202" s="4"/>
      <c r="B202" s="4"/>
      <c r="C202" s="4"/>
      <c r="E202" s="4"/>
      <c r="F202" s="4"/>
      <c r="G202" s="4"/>
    </row>
    <row r="203" spans="1:7" hidden="1" x14ac:dyDescent="0.3">
      <c r="A203" s="4"/>
      <c r="B203" s="4"/>
      <c r="C203" s="4"/>
      <c r="E203" s="4"/>
      <c r="F203" s="4"/>
      <c r="G203" s="4"/>
    </row>
    <row r="204" spans="1:7" hidden="1" x14ac:dyDescent="0.3">
      <c r="A204" s="4"/>
      <c r="B204" s="4"/>
      <c r="C204" s="4"/>
      <c r="E204" s="4"/>
      <c r="F204" s="4"/>
      <c r="G204" s="4"/>
    </row>
    <row r="205" spans="1:7" hidden="1" x14ac:dyDescent="0.3">
      <c r="A205" s="4"/>
      <c r="B205" s="4"/>
      <c r="C205" s="4"/>
      <c r="E205" s="4"/>
      <c r="F205" s="4"/>
      <c r="G205" s="4"/>
    </row>
    <row r="206" spans="1:7" hidden="1" x14ac:dyDescent="0.3">
      <c r="A206" s="4"/>
      <c r="B206" s="4"/>
      <c r="C206" s="4"/>
      <c r="E206" s="4"/>
      <c r="F206" s="4"/>
      <c r="G206" s="4"/>
    </row>
    <row r="207" spans="1:7" hidden="1" x14ac:dyDescent="0.3">
      <c r="A207" s="4"/>
      <c r="B207" s="4"/>
      <c r="C207" s="4"/>
      <c r="E207" s="4"/>
      <c r="F207" s="4"/>
      <c r="G207" s="4"/>
    </row>
    <row r="208" spans="1:7" hidden="1" x14ac:dyDescent="0.3">
      <c r="A208" s="4"/>
      <c r="B208" s="4"/>
      <c r="C208" s="4"/>
      <c r="E208" s="4"/>
      <c r="F208" s="4"/>
      <c r="G208" s="4"/>
    </row>
    <row r="209" spans="1:7" hidden="1" x14ac:dyDescent="0.3">
      <c r="A209" s="4"/>
      <c r="B209" s="4"/>
      <c r="C209" s="4"/>
      <c r="E209" s="4"/>
      <c r="F209" s="4"/>
      <c r="G209" s="4"/>
    </row>
    <row r="210" spans="1:7" hidden="1" x14ac:dyDescent="0.3">
      <c r="A210" s="4"/>
      <c r="B210" s="4"/>
      <c r="C210" s="4"/>
      <c r="E210" s="4"/>
      <c r="F210" s="4"/>
      <c r="G210" s="4"/>
    </row>
    <row r="211" spans="1:7" hidden="1" x14ac:dyDescent="0.3">
      <c r="A211" s="4"/>
      <c r="B211" s="4"/>
      <c r="C211" s="4"/>
      <c r="E211" s="4"/>
      <c r="F211" s="4"/>
      <c r="G211" s="4"/>
    </row>
    <row r="212" spans="1:7" hidden="1" x14ac:dyDescent="0.3">
      <c r="A212" s="4"/>
      <c r="B212" s="4"/>
      <c r="C212" s="4"/>
      <c r="E212" s="4"/>
      <c r="F212" s="4"/>
      <c r="G212" s="4"/>
    </row>
    <row r="213" spans="1:7" hidden="1" x14ac:dyDescent="0.3">
      <c r="A213" s="4"/>
      <c r="B213" s="4"/>
      <c r="C213" s="4"/>
      <c r="E213" s="4"/>
      <c r="F213" s="4"/>
      <c r="G213" s="4"/>
    </row>
    <row r="214" spans="1:7" hidden="1" x14ac:dyDescent="0.3">
      <c r="A214" s="4"/>
      <c r="B214" s="4"/>
      <c r="C214" s="4"/>
      <c r="E214" s="4"/>
      <c r="F214" s="4"/>
      <c r="G214" s="4"/>
    </row>
    <row r="215" spans="1:7" hidden="1" x14ac:dyDescent="0.3">
      <c r="A215" s="4"/>
      <c r="B215" s="4"/>
      <c r="C215" s="4"/>
      <c r="E215" s="4"/>
      <c r="F215" s="4"/>
      <c r="G215" s="4"/>
    </row>
    <row r="216" spans="1:7" hidden="1" x14ac:dyDescent="0.3">
      <c r="A216" s="4"/>
      <c r="B216" s="4"/>
      <c r="C216" s="4"/>
      <c r="E216" s="4"/>
      <c r="F216" s="4"/>
      <c r="G216" s="4"/>
    </row>
    <row r="217" spans="1:7" hidden="1" x14ac:dyDescent="0.3">
      <c r="A217" s="4"/>
      <c r="B217" s="4"/>
      <c r="C217" s="4"/>
      <c r="E217" s="4"/>
      <c r="F217" s="4"/>
      <c r="G217" s="4"/>
    </row>
    <row r="218" spans="1:7" hidden="1" x14ac:dyDescent="0.3">
      <c r="A218" s="4"/>
      <c r="B218" s="4"/>
      <c r="C218" s="4"/>
      <c r="E218" s="4"/>
      <c r="F218" s="4"/>
      <c r="G218" s="4"/>
    </row>
    <row r="219" spans="1:7" hidden="1" x14ac:dyDescent="0.3">
      <c r="A219" s="4"/>
      <c r="B219" s="4"/>
      <c r="C219" s="4"/>
      <c r="E219" s="4"/>
      <c r="F219" s="4"/>
      <c r="G219" s="4"/>
    </row>
  </sheetData>
  <mergeCells count="1">
    <mergeCell ref="A12:H1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01547-6E5F-42BF-8B23-76EA07044F45}">
  <dimension ref="A1:XFC7"/>
  <sheetViews>
    <sheetView tabSelected="1" workbookViewId="0"/>
  </sheetViews>
  <sheetFormatPr defaultColWidth="0" defaultRowHeight="21" zeroHeight="1" x14ac:dyDescent="0.4"/>
  <cols>
    <col min="1" max="1" width="28.77734375" style="7" bestFit="1" customWidth="1"/>
    <col min="2" max="2" width="8.88671875" style="7" customWidth="1"/>
    <col min="3" max="3" width="10.6640625" style="7" bestFit="1" customWidth="1"/>
    <col min="4" max="4" width="10.109375" style="7" bestFit="1" customWidth="1"/>
    <col min="5" max="5" width="8.88671875" style="7" customWidth="1"/>
    <col min="6" max="16382" width="8.88671875" style="7" hidden="1"/>
    <col min="16383" max="16383" width="7.6640625" style="7" hidden="1" customWidth="1"/>
    <col min="16384" max="16384" width="7.88671875" style="7" hidden="1" customWidth="1"/>
  </cols>
  <sheetData>
    <row r="1" spans="1:4" x14ac:dyDescent="0.4">
      <c r="B1" s="62" t="s">
        <v>83</v>
      </c>
      <c r="C1" s="62"/>
      <c r="D1" s="62"/>
    </row>
    <row r="2" spans="1:4" x14ac:dyDescent="0.4">
      <c r="A2" s="7" t="s">
        <v>77</v>
      </c>
      <c r="B2" s="6" t="s">
        <v>67</v>
      </c>
      <c r="C2" s="6">
        <f>200</f>
        <v>200</v>
      </c>
      <c r="D2" s="6" t="s">
        <v>29</v>
      </c>
    </row>
    <row r="3" spans="1:4" x14ac:dyDescent="0.4">
      <c r="A3" s="7" t="s">
        <v>70</v>
      </c>
      <c r="B3" s="6" t="s">
        <v>69</v>
      </c>
      <c r="C3" s="6">
        <f>6.656</f>
        <v>6.6559999999999997</v>
      </c>
      <c r="D3" s="6" t="s">
        <v>29</v>
      </c>
    </row>
    <row r="4" spans="1:4" x14ac:dyDescent="0.4">
      <c r="A4" s="7" t="s">
        <v>76</v>
      </c>
      <c r="B4" s="6" t="s">
        <v>71</v>
      </c>
      <c r="C4" s="6">
        <v>1280</v>
      </c>
      <c r="D4" s="6" t="s">
        <v>16</v>
      </c>
    </row>
    <row r="5" spans="1:4" x14ac:dyDescent="0.4">
      <c r="A5" s="7" t="s">
        <v>73</v>
      </c>
      <c r="B5" s="8" t="s">
        <v>68</v>
      </c>
      <c r="C5" s="8">
        <f>C3/C2</f>
        <v>3.3279999999999997E-2</v>
      </c>
      <c r="D5" s="8"/>
    </row>
    <row r="6" spans="1:4" x14ac:dyDescent="0.4">
      <c r="A6" s="7" t="s">
        <v>74</v>
      </c>
      <c r="B6" s="8" t="s">
        <v>72</v>
      </c>
      <c r="C6" s="8">
        <f>C2/C4</f>
        <v>0.15625</v>
      </c>
      <c r="D6" s="8" t="s">
        <v>75</v>
      </c>
    </row>
    <row r="7" spans="1:4" x14ac:dyDescent="0.4"/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6F460-D0A4-47C1-A295-E7BEE1060BA4}">
  <dimension ref="A1:N39"/>
  <sheetViews>
    <sheetView tabSelected="1" workbookViewId="0"/>
  </sheetViews>
  <sheetFormatPr defaultColWidth="0" defaultRowHeight="14.4" zeroHeight="1" x14ac:dyDescent="0.3"/>
  <cols>
    <col min="1" max="1" width="29" bestFit="1" customWidth="1"/>
    <col min="2" max="2" width="13.33203125" customWidth="1"/>
    <col min="3" max="3" width="8.88671875" customWidth="1"/>
    <col min="4" max="4" width="20.33203125" customWidth="1"/>
    <col min="5" max="5" width="8.88671875" customWidth="1"/>
    <col min="6" max="6" width="14.109375" bestFit="1" customWidth="1"/>
    <col min="7" max="7" width="12.77734375" bestFit="1" customWidth="1"/>
    <col min="8" max="10" width="8.88671875" customWidth="1"/>
    <col min="11" max="14" width="0" hidden="1" customWidth="1"/>
    <col min="15" max="16384" width="8.88671875" hidden="1"/>
  </cols>
  <sheetData>
    <row r="1" spans="1:10" x14ac:dyDescent="0.3">
      <c r="A1" s="49" t="s">
        <v>99</v>
      </c>
      <c r="B1" s="49"/>
      <c r="C1" s="49"/>
      <c r="D1" s="49"/>
      <c r="E1" s="49"/>
      <c r="F1" s="4"/>
      <c r="G1" s="4"/>
      <c r="H1" s="4"/>
      <c r="I1" s="4"/>
      <c r="J1" s="4"/>
    </row>
    <row r="2" spans="1:10" x14ac:dyDescent="0.3">
      <c r="A2" s="35" t="s">
        <v>90</v>
      </c>
      <c r="B2" s="35">
        <v>60</v>
      </c>
      <c r="C2" s="4" t="s">
        <v>29</v>
      </c>
      <c r="D2" s="35" t="s">
        <v>94</v>
      </c>
      <c r="E2" s="35">
        <v>0.2</v>
      </c>
      <c r="F2" s="4" t="s">
        <v>29</v>
      </c>
      <c r="G2" s="38" t="s">
        <v>100</v>
      </c>
      <c r="H2" s="4"/>
      <c r="I2" s="4"/>
      <c r="J2" s="4"/>
    </row>
    <row r="3" spans="1:10" x14ac:dyDescent="0.3">
      <c r="A3" s="35" t="s">
        <v>91</v>
      </c>
      <c r="B3" s="35">
        <v>30</v>
      </c>
      <c r="C3" s="4" t="s">
        <v>29</v>
      </c>
      <c r="D3" s="36" t="s">
        <v>76</v>
      </c>
      <c r="E3" s="36">
        <v>4</v>
      </c>
      <c r="F3" s="4" t="s">
        <v>16</v>
      </c>
      <c r="G3" s="4" t="s">
        <v>95</v>
      </c>
      <c r="H3" s="4" t="s">
        <v>96</v>
      </c>
      <c r="I3" s="4"/>
      <c r="J3" s="4"/>
    </row>
    <row r="4" spans="1:10" x14ac:dyDescent="0.3">
      <c r="A4" s="35" t="s">
        <v>80</v>
      </c>
      <c r="B4" s="35">
        <v>300</v>
      </c>
      <c r="C4" s="4" t="s">
        <v>29</v>
      </c>
      <c r="D4" s="36" t="s">
        <v>74</v>
      </c>
      <c r="E4" s="36">
        <f>E2/E3</f>
        <v>0.05</v>
      </c>
      <c r="F4" s="4" t="s">
        <v>75</v>
      </c>
      <c r="G4" s="4"/>
      <c r="H4" s="4"/>
      <c r="I4" s="4"/>
      <c r="J4" s="4"/>
    </row>
    <row r="5" spans="1:10" x14ac:dyDescent="0.3">
      <c r="A5" s="36" t="s">
        <v>92</v>
      </c>
      <c r="B5" s="36">
        <f>(B2+10)*1.1</f>
        <v>77</v>
      </c>
      <c r="C5" s="4" t="s">
        <v>29</v>
      </c>
      <c r="D5" s="36" t="s">
        <v>97</v>
      </c>
      <c r="E5" s="36">
        <f>1/(2*E4)</f>
        <v>10</v>
      </c>
      <c r="F5" s="4"/>
      <c r="G5" s="4"/>
      <c r="H5" s="4"/>
      <c r="I5" s="4"/>
      <c r="J5" s="4"/>
    </row>
    <row r="6" spans="1:10" x14ac:dyDescent="0.3">
      <c r="A6" s="36" t="s">
        <v>93</v>
      </c>
      <c r="B6" s="36">
        <f>(B3+10)*1.1</f>
        <v>44</v>
      </c>
      <c r="C6" s="4" t="s">
        <v>29</v>
      </c>
      <c r="D6" s="4"/>
      <c r="E6" s="4"/>
      <c r="F6" s="4"/>
      <c r="G6" s="4"/>
      <c r="H6" s="4"/>
      <c r="I6" s="4"/>
      <c r="J6" s="4"/>
    </row>
    <row r="7" spans="1:10" x14ac:dyDescent="0.3">
      <c r="A7" s="36" t="s">
        <v>101</v>
      </c>
      <c r="B7" s="36">
        <f>B5/B6</f>
        <v>1.75</v>
      </c>
      <c r="C7" s="4"/>
      <c r="D7" s="4"/>
      <c r="E7" s="4"/>
      <c r="F7" s="4"/>
      <c r="G7" s="4"/>
      <c r="H7" s="4"/>
      <c r="I7" s="4"/>
      <c r="J7" s="4"/>
    </row>
    <row r="8" spans="1:10" s="4" customFormat="1" x14ac:dyDescent="0.3"/>
    <row r="9" spans="1:10" x14ac:dyDescent="0.3">
      <c r="A9" s="49" t="s">
        <v>98</v>
      </c>
      <c r="B9" s="49"/>
      <c r="C9" s="49"/>
      <c r="D9" s="49"/>
      <c r="E9" s="49"/>
      <c r="F9" s="4"/>
      <c r="G9" s="4"/>
      <c r="H9" s="4"/>
      <c r="I9" s="4"/>
      <c r="J9" s="4"/>
    </row>
    <row r="10" spans="1:10" x14ac:dyDescent="0.3">
      <c r="A10" s="36" t="s">
        <v>102</v>
      </c>
      <c r="B10" s="36">
        <f>B5/E4</f>
        <v>1540</v>
      </c>
      <c r="C10" s="4" t="s">
        <v>75</v>
      </c>
      <c r="D10" s="4"/>
      <c r="E10" s="4"/>
      <c r="F10" s="4"/>
      <c r="G10" s="4"/>
      <c r="H10" s="4"/>
      <c r="I10" s="4"/>
      <c r="J10" s="4"/>
    </row>
    <row r="11" spans="1:10" x14ac:dyDescent="0.3">
      <c r="A11" s="36" t="s">
        <v>103</v>
      </c>
      <c r="B11" s="36">
        <f>B6/E4</f>
        <v>880</v>
      </c>
      <c r="C11" s="4" t="s">
        <v>75</v>
      </c>
      <c r="D11" s="4"/>
      <c r="E11" s="4"/>
      <c r="F11" s="4"/>
      <c r="G11" s="4"/>
      <c r="H11" s="4"/>
      <c r="I11" s="4"/>
      <c r="J11" s="4"/>
    </row>
    <row r="12" spans="1:10" s="4" customFormat="1" x14ac:dyDescent="0.3"/>
    <row r="13" spans="1:10" x14ac:dyDescent="0.3">
      <c r="A13" s="49" t="s">
        <v>110</v>
      </c>
      <c r="B13" s="49"/>
      <c r="C13" s="49"/>
      <c r="D13" s="49"/>
      <c r="E13" s="49"/>
      <c r="F13" s="4"/>
      <c r="G13" s="64" t="s">
        <v>125</v>
      </c>
      <c r="H13" s="64"/>
      <c r="I13" s="64"/>
      <c r="J13" s="4"/>
    </row>
    <row r="14" spans="1:10" x14ac:dyDescent="0.3">
      <c r="A14" s="35" t="s">
        <v>104</v>
      </c>
      <c r="B14" s="35">
        <v>3.4499999999999999E-3</v>
      </c>
      <c r="C14" s="4" t="s">
        <v>29</v>
      </c>
      <c r="D14" s="35" t="s">
        <v>108</v>
      </c>
      <c r="E14" s="35">
        <v>1920</v>
      </c>
      <c r="F14" s="38" t="s">
        <v>16</v>
      </c>
      <c r="G14" s="63" t="s">
        <v>123</v>
      </c>
      <c r="H14" s="63"/>
      <c r="I14" s="63"/>
      <c r="J14" s="4"/>
    </row>
    <row r="15" spans="1:10" x14ac:dyDescent="0.3">
      <c r="A15" s="35" t="s">
        <v>105</v>
      </c>
      <c r="B15" s="35">
        <v>3.4499999999999999E-3</v>
      </c>
      <c r="C15" s="4" t="s">
        <v>29</v>
      </c>
      <c r="D15" s="35" t="s">
        <v>109</v>
      </c>
      <c r="E15" s="35">
        <v>1200</v>
      </c>
      <c r="F15" s="38" t="s">
        <v>16</v>
      </c>
      <c r="G15" s="63"/>
      <c r="H15" s="63"/>
      <c r="I15" s="63"/>
      <c r="J15" s="4"/>
    </row>
    <row r="16" spans="1:10" x14ac:dyDescent="0.3">
      <c r="A16" s="35" t="s">
        <v>106</v>
      </c>
      <c r="B16" s="35">
        <v>6.62</v>
      </c>
      <c r="C16" s="4" t="s">
        <v>29</v>
      </c>
      <c r="D16" s="37" t="s">
        <v>92</v>
      </c>
      <c r="E16" s="36">
        <f>E4*E14</f>
        <v>96</v>
      </c>
      <c r="F16" s="4" t="s">
        <v>29</v>
      </c>
      <c r="G16" s="61" t="s">
        <v>124</v>
      </c>
      <c r="H16" s="61"/>
      <c r="I16" s="61"/>
      <c r="J16" s="4"/>
    </row>
    <row r="17" spans="1:14" x14ac:dyDescent="0.3">
      <c r="A17" s="35" t="s">
        <v>107</v>
      </c>
      <c r="B17" s="35">
        <v>4.1399999999999997</v>
      </c>
      <c r="C17" s="4" t="s">
        <v>29</v>
      </c>
      <c r="D17" s="36" t="s">
        <v>93</v>
      </c>
      <c r="E17" s="36">
        <f>E4*E15</f>
        <v>60</v>
      </c>
      <c r="F17" s="4" t="s">
        <v>29</v>
      </c>
      <c r="G17" s="61"/>
      <c r="H17" s="61"/>
      <c r="I17" s="61"/>
      <c r="J17" s="4"/>
    </row>
    <row r="18" spans="1:14" x14ac:dyDescent="0.3">
      <c r="A18" s="36" t="s">
        <v>101</v>
      </c>
      <c r="B18" s="36">
        <f>B16/B17</f>
        <v>1.599033816425121</v>
      </c>
      <c r="C18" s="4"/>
      <c r="D18" s="4"/>
      <c r="E18" s="4"/>
      <c r="F18" s="4"/>
      <c r="G18" s="4"/>
      <c r="H18" s="4"/>
      <c r="I18" s="4"/>
      <c r="J18" s="4"/>
    </row>
    <row r="19" spans="1:14" s="4" customFormat="1" x14ac:dyDescent="0.3"/>
    <row r="20" spans="1:14" s="4" customFormat="1" x14ac:dyDescent="0.3"/>
    <row r="21" spans="1:14" x14ac:dyDescent="0.3">
      <c r="A21" s="36" t="s">
        <v>68</v>
      </c>
      <c r="B21" s="36">
        <f>B16/E16</f>
        <v>6.895833333333333E-2</v>
      </c>
      <c r="C21" s="4"/>
      <c r="D21" s="4"/>
      <c r="E21" s="4"/>
      <c r="F21" s="4"/>
      <c r="G21" s="4"/>
      <c r="H21" s="4"/>
      <c r="I21" s="4"/>
      <c r="J21" s="4"/>
    </row>
    <row r="22" spans="1:14" x14ac:dyDescent="0.3">
      <c r="A22" s="36" t="s">
        <v>112</v>
      </c>
      <c r="B22" s="36">
        <f>B21*B4</f>
        <v>20.6875</v>
      </c>
      <c r="C22" s="4" t="s">
        <v>29</v>
      </c>
      <c r="D22" s="4"/>
      <c r="E22" s="4"/>
      <c r="F22" s="4"/>
      <c r="G22" s="4"/>
      <c r="H22" s="4"/>
      <c r="I22" s="4"/>
      <c r="J22" s="4"/>
    </row>
    <row r="23" spans="1:14" x14ac:dyDescent="0.3">
      <c r="A23" s="36" t="s">
        <v>27</v>
      </c>
      <c r="B23" s="36">
        <f>1/(1/B22+1/B4)</f>
        <v>19.352952640810759</v>
      </c>
      <c r="C23" s="4" t="s">
        <v>29</v>
      </c>
      <c r="D23" s="50" t="s">
        <v>122</v>
      </c>
      <c r="E23" s="50"/>
      <c r="F23" s="50"/>
      <c r="G23" s="50"/>
      <c r="H23" s="50"/>
      <c r="I23" s="50"/>
      <c r="J23" s="50"/>
    </row>
    <row r="24" spans="1:14" s="4" customFormat="1" x14ac:dyDescent="0.3"/>
    <row r="25" spans="1:14" s="4" customFormat="1" x14ac:dyDescent="0.3"/>
    <row r="26" spans="1:14" x14ac:dyDescent="0.3">
      <c r="A26" s="49" t="s">
        <v>111</v>
      </c>
      <c r="B26" s="49"/>
      <c r="C26" s="49"/>
      <c r="D26" s="49"/>
      <c r="E26" s="49"/>
      <c r="F26" s="4"/>
      <c r="G26" s="4"/>
      <c r="H26" s="4"/>
      <c r="I26" s="4"/>
      <c r="J26" s="4"/>
      <c r="K26" s="4"/>
      <c r="L26" s="4"/>
      <c r="M26" s="4"/>
      <c r="N26" s="4"/>
    </row>
    <row r="27" spans="1:14" x14ac:dyDescent="0.3">
      <c r="A27" s="35" t="s">
        <v>27</v>
      </c>
      <c r="B27" s="35">
        <v>16</v>
      </c>
      <c r="C27" s="4" t="s">
        <v>29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x14ac:dyDescent="0.3">
      <c r="A28" s="35" t="s">
        <v>113</v>
      </c>
      <c r="B28" s="35">
        <v>8.8000000000000007</v>
      </c>
      <c r="C28" s="4" t="s">
        <v>29</v>
      </c>
      <c r="D28" s="4" t="s">
        <v>115</v>
      </c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x14ac:dyDescent="0.3">
      <c r="A29" s="35" t="s">
        <v>114</v>
      </c>
      <c r="B29" s="35">
        <v>6.6</v>
      </c>
      <c r="C29" s="4" t="s">
        <v>29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s="4" customFormat="1" x14ac:dyDescent="0.3"/>
    <row r="31" spans="1:14" x14ac:dyDescent="0.3">
      <c r="A31" s="52" t="s">
        <v>116</v>
      </c>
      <c r="B31" s="52" t="s">
        <v>117</v>
      </c>
      <c r="C31" s="35" t="s">
        <v>118</v>
      </c>
      <c r="D31" s="35"/>
      <c r="E31" s="4" t="s">
        <v>29</v>
      </c>
      <c r="F31" s="48" t="s">
        <v>121</v>
      </c>
      <c r="G31" s="48"/>
      <c r="H31" s="4"/>
      <c r="I31" s="4"/>
      <c r="J31" s="4"/>
      <c r="K31" s="4"/>
      <c r="L31" s="4"/>
      <c r="M31" s="4"/>
      <c r="N31" s="4"/>
    </row>
    <row r="32" spans="1:14" x14ac:dyDescent="0.3">
      <c r="A32" s="53"/>
      <c r="B32" s="54"/>
      <c r="C32" s="35" t="s">
        <v>119</v>
      </c>
      <c r="D32" s="35"/>
      <c r="E32" s="4" t="s">
        <v>29</v>
      </c>
      <c r="F32" s="48"/>
      <c r="G32" s="48"/>
      <c r="H32" s="4"/>
      <c r="I32" s="4"/>
      <c r="J32" s="4"/>
      <c r="K32" s="4"/>
      <c r="L32" s="4"/>
      <c r="M32" s="4"/>
      <c r="N32" s="4"/>
    </row>
    <row r="33" spans="1:14" x14ac:dyDescent="0.3">
      <c r="A33" s="53"/>
      <c r="B33" s="52" t="s">
        <v>120</v>
      </c>
      <c r="C33" s="35" t="s">
        <v>118</v>
      </c>
      <c r="D33" s="35"/>
      <c r="E33" s="4" t="s">
        <v>29</v>
      </c>
      <c r="F33" s="48"/>
      <c r="G33" s="48"/>
      <c r="H33" s="4"/>
      <c r="I33" s="4"/>
      <c r="J33" s="4"/>
      <c r="K33" s="4"/>
      <c r="L33" s="4"/>
      <c r="M33" s="4"/>
      <c r="N33" s="4"/>
    </row>
    <row r="34" spans="1:14" x14ac:dyDescent="0.3">
      <c r="A34" s="54"/>
      <c r="B34" s="54"/>
      <c r="C34" s="35" t="s">
        <v>119</v>
      </c>
      <c r="D34" s="35"/>
      <c r="E34" s="4" t="s">
        <v>29</v>
      </c>
      <c r="F34" s="48"/>
      <c r="G34" s="48"/>
      <c r="H34" s="4"/>
      <c r="I34" s="4"/>
      <c r="J34" s="4"/>
      <c r="K34" s="4"/>
      <c r="L34" s="4"/>
      <c r="M34" s="4"/>
      <c r="N34" s="4"/>
    </row>
    <row r="35" spans="1:14" s="4" customFormat="1" x14ac:dyDescent="0.3"/>
    <row r="36" spans="1:14" x14ac:dyDescent="0.3">
      <c r="A36" s="36" t="s">
        <v>80</v>
      </c>
      <c r="B36" s="36">
        <f>B27/B21</f>
        <v>232.02416918429003</v>
      </c>
      <c r="C36" s="36" t="s">
        <v>29</v>
      </c>
      <c r="D36" s="51" t="s">
        <v>126</v>
      </c>
      <c r="E36" s="50"/>
      <c r="F36" s="50"/>
      <c r="G36" s="50"/>
      <c r="H36" s="4"/>
      <c r="I36" s="4"/>
      <c r="J36" s="4"/>
      <c r="K36" s="4"/>
      <c r="L36" s="4"/>
      <c r="M36" s="4"/>
      <c r="N36" s="4"/>
    </row>
    <row r="37" spans="1:14" s="4" customFormat="1" x14ac:dyDescent="0.3"/>
    <row r="38" spans="1:14" s="4" customFormat="1" hidden="1" x14ac:dyDescent="0.3"/>
    <row r="39" spans="1:14" s="4" customFormat="1" hidden="1" x14ac:dyDescent="0.3"/>
  </sheetData>
  <mergeCells count="13">
    <mergeCell ref="A1:E1"/>
    <mergeCell ref="A13:E13"/>
    <mergeCell ref="A26:E26"/>
    <mergeCell ref="D36:G36"/>
    <mergeCell ref="F31:G34"/>
    <mergeCell ref="D23:J23"/>
    <mergeCell ref="G14:I15"/>
    <mergeCell ref="G16:I17"/>
    <mergeCell ref="A31:A34"/>
    <mergeCell ref="B31:B32"/>
    <mergeCell ref="B33:B34"/>
    <mergeCell ref="G13:I13"/>
    <mergeCell ref="A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58A88-6B63-47E2-B168-A11863A67D0D}">
  <dimension ref="A1:G20"/>
  <sheetViews>
    <sheetView tabSelected="1" workbookViewId="0"/>
  </sheetViews>
  <sheetFormatPr defaultColWidth="0" defaultRowHeight="14.4" zeroHeight="1" x14ac:dyDescent="0.3"/>
  <cols>
    <col min="1" max="1" width="8.88671875" style="3" customWidth="1"/>
    <col min="2" max="2" width="10.21875" style="39" bestFit="1" customWidth="1"/>
    <col min="3" max="3" width="8.88671875" style="39" customWidth="1"/>
    <col min="4" max="4" width="11" style="39" bestFit="1" customWidth="1"/>
    <col min="5" max="5" width="8.88671875" style="39" customWidth="1"/>
    <col min="6" max="6" width="8.88671875" style="3" customWidth="1"/>
    <col min="7" max="7" width="8.88671875" style="3" hidden="1" customWidth="1"/>
    <col min="8" max="16384" width="8.88671875" style="39" hidden="1"/>
  </cols>
  <sheetData>
    <row r="1" spans="2:5" s="3" customFormat="1" ht="15" customHeight="1" x14ac:dyDescent="0.3"/>
    <row r="2" spans="2:5" s="3" customFormat="1" x14ac:dyDescent="0.3"/>
    <row r="3" spans="2:5" x14ac:dyDescent="0.3">
      <c r="B3" s="1" t="s">
        <v>141</v>
      </c>
      <c r="C3" s="1" t="s">
        <v>118</v>
      </c>
      <c r="D3" s="1">
        <f>3.45</f>
        <v>3.45</v>
      </c>
      <c r="E3" s="1" t="s">
        <v>142</v>
      </c>
    </row>
    <row r="4" spans="2:5" x14ac:dyDescent="0.3">
      <c r="B4" s="1"/>
      <c r="C4" s="1" t="s">
        <v>119</v>
      </c>
      <c r="D4" s="1">
        <f>3.45</f>
        <v>3.45</v>
      </c>
      <c r="E4" s="1" t="s">
        <v>142</v>
      </c>
    </row>
    <row r="5" spans="2:5" x14ac:dyDescent="0.3">
      <c r="B5" s="1" t="s">
        <v>139</v>
      </c>
      <c r="C5" s="1" t="s">
        <v>118</v>
      </c>
      <c r="D5" s="1">
        <v>1080</v>
      </c>
      <c r="E5" s="1"/>
    </row>
    <row r="6" spans="2:5" x14ac:dyDescent="0.3">
      <c r="B6" s="1"/>
      <c r="C6" s="1" t="s">
        <v>119</v>
      </c>
      <c r="D6" s="1">
        <v>1920</v>
      </c>
      <c r="E6" s="1"/>
    </row>
    <row r="7" spans="2:5" x14ac:dyDescent="0.3">
      <c r="B7" s="1" t="s">
        <v>143</v>
      </c>
      <c r="C7" s="1" t="s">
        <v>118</v>
      </c>
      <c r="D7" s="1">
        <v>1000</v>
      </c>
      <c r="E7" s="1" t="s">
        <v>29</v>
      </c>
    </row>
    <row r="8" spans="2:5" x14ac:dyDescent="0.3">
      <c r="B8" s="1"/>
      <c r="C8" s="1" t="s">
        <v>119</v>
      </c>
      <c r="D8" s="1">
        <v>1000</v>
      </c>
      <c r="E8" s="1" t="s">
        <v>29</v>
      </c>
    </row>
    <row r="9" spans="2:5" s="3" customFormat="1" x14ac:dyDescent="0.3"/>
    <row r="10" spans="2:5" x14ac:dyDescent="0.3">
      <c r="B10" s="40" t="s">
        <v>138</v>
      </c>
      <c r="C10" s="40" t="s">
        <v>118</v>
      </c>
      <c r="D10" s="40">
        <f>D3*D5/1000</f>
        <v>3.726</v>
      </c>
      <c r="E10" s="40" t="s">
        <v>29</v>
      </c>
    </row>
    <row r="11" spans="2:5" x14ac:dyDescent="0.3">
      <c r="B11" s="40"/>
      <c r="C11" s="40" t="s">
        <v>119</v>
      </c>
      <c r="D11" s="40">
        <f>D4*D6/1000</f>
        <v>6.6239999999999997</v>
      </c>
      <c r="E11" s="40" t="s">
        <v>29</v>
      </c>
    </row>
    <row r="12" spans="2:5" x14ac:dyDescent="0.3">
      <c r="B12" s="40" t="s">
        <v>137</v>
      </c>
      <c r="C12" s="40" t="s">
        <v>118</v>
      </c>
      <c r="D12" s="40">
        <f>1000/(2*D3)</f>
        <v>144.92753623188406</v>
      </c>
      <c r="E12" s="40" t="s">
        <v>140</v>
      </c>
    </row>
    <row r="13" spans="2:5" x14ac:dyDescent="0.3">
      <c r="B13" s="40" t="s">
        <v>144</v>
      </c>
      <c r="C13" s="40" t="s">
        <v>119</v>
      </c>
      <c r="D13" s="40">
        <f>1000/(2*D4)</f>
        <v>144.92753623188406</v>
      </c>
      <c r="E13" s="40" t="s">
        <v>140</v>
      </c>
    </row>
    <row r="14" spans="2:5" x14ac:dyDescent="0.3">
      <c r="B14" s="40" t="s">
        <v>68</v>
      </c>
      <c r="C14" s="40"/>
      <c r="D14" s="40">
        <f>D10/D7</f>
        <v>3.7260000000000001E-3</v>
      </c>
      <c r="E14" s="40"/>
    </row>
    <row r="15" spans="2:5" s="3" customFormat="1" x14ac:dyDescent="0.3"/>
    <row r="16" spans="2:5" x14ac:dyDescent="0.3">
      <c r="B16" s="40" t="s">
        <v>145</v>
      </c>
      <c r="C16" s="40" t="s">
        <v>118</v>
      </c>
      <c r="D16" s="40">
        <f>D12*D14</f>
        <v>0.54</v>
      </c>
      <c r="E16" s="40" t="s">
        <v>140</v>
      </c>
    </row>
    <row r="17" spans="2:5" s="3" customFormat="1" x14ac:dyDescent="0.3"/>
    <row r="18" spans="2:5" x14ac:dyDescent="0.3">
      <c r="B18" s="40" t="s">
        <v>146</v>
      </c>
      <c r="C18" s="40" t="s">
        <v>118</v>
      </c>
      <c r="D18" s="40">
        <f>(1/D16)/2</f>
        <v>0.92592592592592582</v>
      </c>
      <c r="E18" s="40" t="s">
        <v>75</v>
      </c>
    </row>
    <row r="19" spans="2:5" s="3" customFormat="1" x14ac:dyDescent="0.3"/>
    <row r="20" spans="2:5" s="3" customForma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F635E-E286-41C5-B6FB-18418AF1BB0F}">
  <sheetPr codeName="Foglio2"/>
  <dimension ref="A1:U159"/>
  <sheetViews>
    <sheetView tabSelected="1" workbookViewId="0"/>
  </sheetViews>
  <sheetFormatPr defaultColWidth="0" defaultRowHeight="14.4" zeroHeight="1" x14ac:dyDescent="0.3"/>
  <cols>
    <col min="1" max="1" width="34.6640625" bestFit="1" customWidth="1"/>
    <col min="2" max="2" width="24.5546875" customWidth="1"/>
    <col min="3" max="3" width="8.44140625" bestFit="1" customWidth="1"/>
    <col min="4" max="5" width="8.44140625" customWidth="1"/>
    <col min="6" max="6" width="8.88671875" style="19" customWidth="1"/>
    <col min="7" max="21" width="0" style="4" hidden="1" customWidth="1"/>
    <col min="22" max="16384" width="8.88671875" hidden="1"/>
  </cols>
  <sheetData>
    <row r="1" spans="1:6" s="4" customFormat="1" ht="23.4" x14ac:dyDescent="0.45">
      <c r="A1" s="26" t="s">
        <v>88</v>
      </c>
      <c r="B1" s="26"/>
      <c r="C1" s="26"/>
      <c r="D1" s="56"/>
      <c r="E1" s="56"/>
      <c r="F1" s="56"/>
    </row>
    <row r="2" spans="1:6" s="4" customFormat="1" ht="23.4" x14ac:dyDescent="0.45">
      <c r="A2" s="26"/>
      <c r="B2" s="26"/>
      <c r="C2" s="26"/>
      <c r="D2" s="56"/>
      <c r="E2" s="56"/>
      <c r="F2" s="56"/>
    </row>
    <row r="3" spans="1:6" ht="23.4" x14ac:dyDescent="0.45">
      <c r="A3" s="29" t="s">
        <v>11</v>
      </c>
      <c r="B3" s="29">
        <f>100*10^-3</f>
        <v>0.1</v>
      </c>
      <c r="C3" s="29" t="s">
        <v>15</v>
      </c>
      <c r="D3" s="56"/>
      <c r="E3" s="56"/>
      <c r="F3" s="56"/>
    </row>
    <row r="4" spans="1:6" ht="23.4" x14ac:dyDescent="0.45">
      <c r="A4" s="29" t="s">
        <v>12</v>
      </c>
      <c r="B4" s="29">
        <f>120*10^-3</f>
        <v>0.12</v>
      </c>
      <c r="C4" s="29" t="s">
        <v>15</v>
      </c>
      <c r="D4" s="56"/>
      <c r="E4" s="56"/>
      <c r="F4" s="56"/>
    </row>
    <row r="5" spans="1:6" ht="23.4" x14ac:dyDescent="0.45">
      <c r="A5" s="29" t="s">
        <v>13</v>
      </c>
      <c r="B5" s="29">
        <v>0.1</v>
      </c>
      <c r="C5" s="29" t="s">
        <v>7</v>
      </c>
      <c r="D5" s="56"/>
      <c r="E5" s="56"/>
      <c r="F5" s="56"/>
    </row>
    <row r="6" spans="1:6" ht="23.4" x14ac:dyDescent="0.45">
      <c r="A6" s="29" t="s">
        <v>14</v>
      </c>
      <c r="B6" s="29">
        <f>8*10^-3</f>
        <v>8.0000000000000002E-3</v>
      </c>
      <c r="C6" s="29" t="s">
        <v>2</v>
      </c>
      <c r="D6" s="56"/>
      <c r="E6" s="56"/>
      <c r="F6" s="56"/>
    </row>
    <row r="7" spans="1:6" ht="23.4" x14ac:dyDescent="0.45">
      <c r="A7" s="29" t="s">
        <v>17</v>
      </c>
      <c r="B7" s="29">
        <v>1300</v>
      </c>
      <c r="C7" s="29" t="s">
        <v>16</v>
      </c>
      <c r="D7" s="56"/>
      <c r="E7" s="56"/>
      <c r="F7" s="56"/>
    </row>
    <row r="8" spans="1:6" s="4" customFormat="1" ht="23.4" x14ac:dyDescent="0.45">
      <c r="A8" s="26"/>
      <c r="B8" s="26"/>
      <c r="C8" s="26"/>
      <c r="D8" s="56"/>
      <c r="E8" s="56"/>
      <c r="F8" s="56"/>
    </row>
    <row r="9" spans="1:6" ht="23.4" x14ac:dyDescent="0.45">
      <c r="A9" s="32" t="s">
        <v>19</v>
      </c>
      <c r="B9" s="32">
        <f>B4/B7</f>
        <v>9.2307692307692303E-5</v>
      </c>
      <c r="C9" s="32" t="s">
        <v>20</v>
      </c>
      <c r="D9" s="56"/>
      <c r="E9" s="56"/>
      <c r="F9" s="56"/>
    </row>
    <row r="10" spans="1:6" ht="23.4" x14ac:dyDescent="0.45">
      <c r="A10" s="32" t="s">
        <v>18</v>
      </c>
      <c r="B10" s="32">
        <f>B6*B5*(1/B9)</f>
        <v>8.6666666666666679</v>
      </c>
      <c r="C10" s="32" t="s">
        <v>16</v>
      </c>
      <c r="D10" s="56"/>
      <c r="E10" s="56"/>
      <c r="F10" s="56"/>
    </row>
    <row r="11" spans="1:6" ht="23.4" x14ac:dyDescent="0.45">
      <c r="A11" s="32" t="s">
        <v>21</v>
      </c>
      <c r="B11" s="32">
        <f>B3/B9</f>
        <v>1083.3333333333335</v>
      </c>
      <c r="C11" s="32" t="s">
        <v>16</v>
      </c>
      <c r="D11" s="56"/>
      <c r="E11" s="56"/>
      <c r="F11" s="56"/>
    </row>
    <row r="12" spans="1:6" ht="23.4" x14ac:dyDescent="0.45">
      <c r="A12" s="32" t="s">
        <v>22</v>
      </c>
      <c r="B12" s="32">
        <f>(B10/B11)*100</f>
        <v>0.8</v>
      </c>
      <c r="C12" s="32" t="s">
        <v>23</v>
      </c>
      <c r="D12" s="56"/>
      <c r="E12" s="56"/>
      <c r="F12" s="56"/>
    </row>
    <row r="13" spans="1:6" ht="23.4" x14ac:dyDescent="0.45">
      <c r="A13" s="32" t="s">
        <v>24</v>
      </c>
      <c r="B13" s="32">
        <f>B10*B9</f>
        <v>8.0000000000000004E-4</v>
      </c>
      <c r="C13" s="32" t="s">
        <v>15</v>
      </c>
      <c r="D13" s="56"/>
      <c r="E13" s="56"/>
      <c r="F13" s="56"/>
    </row>
    <row r="14" spans="1:6" s="4" customFormat="1" ht="23.4" x14ac:dyDescent="0.45">
      <c r="A14" s="26"/>
      <c r="B14" s="26"/>
      <c r="C14" s="26"/>
      <c r="D14" s="56"/>
      <c r="E14" s="56"/>
      <c r="F14" s="56"/>
    </row>
    <row r="15" spans="1:6" s="4" customFormat="1" hidden="1" x14ac:dyDescent="0.3">
      <c r="F15" s="19"/>
    </row>
    <row r="16" spans="1:6" s="4" customFormat="1" hidden="1" x14ac:dyDescent="0.3">
      <c r="F16" s="19"/>
    </row>
    <row r="17" spans="1:6" s="4" customFormat="1" hidden="1" x14ac:dyDescent="0.3">
      <c r="F17" s="19"/>
    </row>
    <row r="18" spans="1:6" s="4" customFormat="1" hidden="1" x14ac:dyDescent="0.3">
      <c r="F18" s="19"/>
    </row>
    <row r="19" spans="1:6" s="4" customFormat="1" hidden="1" x14ac:dyDescent="0.3">
      <c r="F19" s="19"/>
    </row>
    <row r="20" spans="1:6" s="4" customFormat="1" hidden="1" x14ac:dyDescent="0.3">
      <c r="F20" s="19"/>
    </row>
    <row r="21" spans="1:6" s="4" customFormat="1" hidden="1" x14ac:dyDescent="0.3">
      <c r="F21" s="19"/>
    </row>
    <row r="22" spans="1:6" s="4" customFormat="1" hidden="1" x14ac:dyDescent="0.3">
      <c r="F22" s="19"/>
    </row>
    <row r="23" spans="1:6" s="4" customFormat="1" hidden="1" x14ac:dyDescent="0.3">
      <c r="F23" s="19"/>
    </row>
    <row r="24" spans="1:6" s="4" customFormat="1" hidden="1" x14ac:dyDescent="0.3">
      <c r="F24" s="19"/>
    </row>
    <row r="25" spans="1:6" s="4" customFormat="1" hidden="1" x14ac:dyDescent="0.3">
      <c r="F25" s="19"/>
    </row>
    <row r="26" spans="1:6" s="4" customFormat="1" hidden="1" x14ac:dyDescent="0.3">
      <c r="F26" s="19"/>
    </row>
    <row r="27" spans="1:6" s="4" customFormat="1" hidden="1" x14ac:dyDescent="0.3">
      <c r="F27" s="19"/>
    </row>
    <row r="28" spans="1:6" hidden="1" x14ac:dyDescent="0.3">
      <c r="A28" s="4"/>
      <c r="B28" s="4"/>
      <c r="C28" s="4"/>
      <c r="D28" s="4"/>
      <c r="E28" s="4"/>
    </row>
    <row r="29" spans="1:6" hidden="1" x14ac:dyDescent="0.3">
      <c r="A29" s="4"/>
      <c r="B29" s="4"/>
      <c r="C29" s="4"/>
      <c r="D29" s="4"/>
      <c r="E29" s="4"/>
    </row>
    <row r="30" spans="1:6" hidden="1" x14ac:dyDescent="0.3">
      <c r="A30" s="4"/>
      <c r="B30" s="4"/>
      <c r="C30" s="4"/>
      <c r="D30" s="4"/>
      <c r="E30" s="4"/>
    </row>
    <row r="31" spans="1:6" hidden="1" x14ac:dyDescent="0.3">
      <c r="A31" s="4"/>
      <c r="B31" s="4"/>
      <c r="C31" s="4"/>
      <c r="D31" s="4"/>
      <c r="E31" s="4"/>
    </row>
    <row r="32" spans="1:6" hidden="1" x14ac:dyDescent="0.3">
      <c r="A32" s="4"/>
      <c r="B32" s="4"/>
      <c r="C32" s="4"/>
      <c r="D32" s="4"/>
      <c r="E32" s="4"/>
    </row>
    <row r="33" spans="1:5" hidden="1" x14ac:dyDescent="0.3">
      <c r="A33" s="4"/>
      <c r="B33" s="4"/>
      <c r="C33" s="4"/>
      <c r="D33" s="4"/>
      <c r="E33" s="4"/>
    </row>
    <row r="34" spans="1:5" hidden="1" x14ac:dyDescent="0.3">
      <c r="A34" s="4"/>
      <c r="B34" s="4"/>
      <c r="C34" s="4"/>
      <c r="D34" s="4"/>
      <c r="E34" s="4"/>
    </row>
    <row r="35" spans="1:5" hidden="1" x14ac:dyDescent="0.3">
      <c r="A35" s="4"/>
      <c r="B35" s="4"/>
      <c r="C35" s="4"/>
      <c r="D35" s="4"/>
      <c r="E35" s="4"/>
    </row>
    <row r="36" spans="1:5" hidden="1" x14ac:dyDescent="0.3">
      <c r="A36" s="4"/>
      <c r="B36" s="4"/>
      <c r="C36" s="4"/>
      <c r="D36" s="4"/>
      <c r="E36" s="4"/>
    </row>
    <row r="37" spans="1:5" hidden="1" x14ac:dyDescent="0.3">
      <c r="A37" s="4"/>
      <c r="B37" s="4"/>
      <c r="C37" s="4"/>
      <c r="D37" s="4"/>
      <c r="E37" s="4"/>
    </row>
    <row r="38" spans="1:5" hidden="1" x14ac:dyDescent="0.3">
      <c r="A38" s="4"/>
      <c r="B38" s="4"/>
      <c r="C38" s="4"/>
      <c r="D38" s="4"/>
      <c r="E38" s="4"/>
    </row>
    <row r="39" spans="1:5" hidden="1" x14ac:dyDescent="0.3">
      <c r="A39" s="4"/>
      <c r="B39" s="4"/>
      <c r="C39" s="4"/>
      <c r="D39" s="4"/>
      <c r="E39" s="4"/>
    </row>
    <row r="40" spans="1:5" hidden="1" x14ac:dyDescent="0.3">
      <c r="A40" s="4"/>
      <c r="B40" s="4"/>
      <c r="C40" s="4"/>
      <c r="D40" s="4"/>
      <c r="E40" s="4"/>
    </row>
    <row r="41" spans="1:5" hidden="1" x14ac:dyDescent="0.3">
      <c r="A41" s="4"/>
      <c r="B41" s="4"/>
      <c r="C41" s="4"/>
      <c r="D41" s="4"/>
      <c r="E41" s="4"/>
    </row>
    <row r="42" spans="1:5" hidden="1" x14ac:dyDescent="0.3">
      <c r="A42" s="4"/>
      <c r="B42" s="4"/>
      <c r="C42" s="4"/>
      <c r="D42" s="4"/>
      <c r="E42" s="4"/>
    </row>
    <row r="43" spans="1:5" hidden="1" x14ac:dyDescent="0.3">
      <c r="A43" s="4"/>
      <c r="B43" s="4"/>
      <c r="C43" s="4"/>
      <c r="D43" s="4"/>
      <c r="E43" s="4"/>
    </row>
    <row r="44" spans="1:5" hidden="1" x14ac:dyDescent="0.3">
      <c r="A44" s="4"/>
      <c r="B44" s="4"/>
      <c r="C44" s="4"/>
      <c r="D44" s="4"/>
      <c r="E44" s="4"/>
    </row>
    <row r="45" spans="1:5" hidden="1" x14ac:dyDescent="0.3">
      <c r="A45" s="4"/>
      <c r="B45" s="4"/>
      <c r="C45" s="4"/>
      <c r="D45" s="4"/>
      <c r="E45" s="4"/>
    </row>
    <row r="46" spans="1:5" hidden="1" x14ac:dyDescent="0.3">
      <c r="A46" s="4"/>
      <c r="B46" s="4"/>
      <c r="C46" s="4"/>
      <c r="D46" s="4"/>
      <c r="E46" s="4"/>
    </row>
    <row r="47" spans="1:5" hidden="1" x14ac:dyDescent="0.3">
      <c r="A47" s="4"/>
      <c r="B47" s="4"/>
      <c r="C47" s="4"/>
      <c r="D47" s="4"/>
      <c r="E47" s="4"/>
    </row>
    <row r="48" spans="1:5" hidden="1" x14ac:dyDescent="0.3">
      <c r="A48" s="4"/>
      <c r="B48" s="4"/>
      <c r="C48" s="4"/>
      <c r="D48" s="4"/>
      <c r="E48" s="4"/>
    </row>
    <row r="49" spans="1:5" hidden="1" x14ac:dyDescent="0.3">
      <c r="A49" s="4"/>
      <c r="B49" s="4"/>
      <c r="C49" s="4"/>
      <c r="D49" s="4"/>
      <c r="E49" s="4"/>
    </row>
    <row r="50" spans="1:5" hidden="1" x14ac:dyDescent="0.3">
      <c r="A50" s="4"/>
      <c r="B50" s="4"/>
      <c r="C50" s="4"/>
      <c r="D50" s="4"/>
      <c r="E50" s="4"/>
    </row>
    <row r="51" spans="1:5" hidden="1" x14ac:dyDescent="0.3">
      <c r="A51" s="4"/>
      <c r="B51" s="4"/>
      <c r="C51" s="4"/>
      <c r="D51" s="4"/>
      <c r="E51" s="4"/>
    </row>
    <row r="52" spans="1:5" hidden="1" x14ac:dyDescent="0.3">
      <c r="A52" s="4"/>
      <c r="B52" s="4"/>
      <c r="C52" s="4"/>
      <c r="D52" s="4"/>
      <c r="E52" s="4"/>
    </row>
    <row r="53" spans="1:5" hidden="1" x14ac:dyDescent="0.3">
      <c r="A53" s="4"/>
      <c r="B53" s="4"/>
      <c r="C53" s="4"/>
      <c r="D53" s="4"/>
      <c r="E53" s="4"/>
    </row>
    <row r="54" spans="1:5" hidden="1" x14ac:dyDescent="0.3">
      <c r="A54" s="4"/>
      <c r="B54" s="4"/>
      <c r="C54" s="4"/>
      <c r="D54" s="4"/>
      <c r="E54" s="4"/>
    </row>
    <row r="55" spans="1:5" hidden="1" x14ac:dyDescent="0.3">
      <c r="A55" s="4"/>
      <c r="B55" s="4"/>
      <c r="C55" s="4"/>
      <c r="D55" s="4"/>
      <c r="E55" s="4"/>
    </row>
    <row r="56" spans="1:5" hidden="1" x14ac:dyDescent="0.3">
      <c r="A56" s="4"/>
      <c r="B56" s="4"/>
      <c r="C56" s="4"/>
      <c r="D56" s="4"/>
      <c r="E56" s="4"/>
    </row>
    <row r="57" spans="1:5" hidden="1" x14ac:dyDescent="0.3">
      <c r="A57" s="4"/>
      <c r="B57" s="4"/>
      <c r="C57" s="4"/>
      <c r="D57" s="4"/>
      <c r="E57" s="4"/>
    </row>
    <row r="58" spans="1:5" hidden="1" x14ac:dyDescent="0.3">
      <c r="A58" s="4"/>
      <c r="B58" s="4"/>
      <c r="C58" s="4"/>
      <c r="D58" s="4"/>
      <c r="E58" s="4"/>
    </row>
    <row r="59" spans="1:5" hidden="1" x14ac:dyDescent="0.3">
      <c r="A59" s="4"/>
      <c r="B59" s="4"/>
      <c r="C59" s="4"/>
      <c r="D59" s="4"/>
      <c r="E59" s="4"/>
    </row>
    <row r="60" spans="1:5" hidden="1" x14ac:dyDescent="0.3">
      <c r="A60" s="4"/>
      <c r="B60" s="4"/>
      <c r="C60" s="4"/>
      <c r="D60" s="4"/>
      <c r="E60" s="4"/>
    </row>
    <row r="61" spans="1:5" hidden="1" x14ac:dyDescent="0.3">
      <c r="A61" s="4"/>
      <c r="B61" s="4"/>
      <c r="C61" s="4"/>
      <c r="D61" s="4"/>
      <c r="E61" s="4"/>
    </row>
    <row r="62" spans="1:5" hidden="1" x14ac:dyDescent="0.3">
      <c r="A62" s="4"/>
      <c r="B62" s="4"/>
      <c r="C62" s="4"/>
      <c r="D62" s="4"/>
      <c r="E62" s="4"/>
    </row>
    <row r="63" spans="1:5" hidden="1" x14ac:dyDescent="0.3">
      <c r="A63" s="4"/>
      <c r="B63" s="4"/>
      <c r="C63" s="4"/>
      <c r="D63" s="4"/>
      <c r="E63" s="4"/>
    </row>
    <row r="64" spans="1:5" hidden="1" x14ac:dyDescent="0.3">
      <c r="A64" s="4"/>
      <c r="B64" s="4"/>
      <c r="C64" s="4"/>
      <c r="D64" s="4"/>
      <c r="E64" s="4"/>
    </row>
    <row r="65" spans="1:5" hidden="1" x14ac:dyDescent="0.3">
      <c r="A65" s="4"/>
      <c r="B65" s="4"/>
      <c r="C65" s="4"/>
      <c r="D65" s="4"/>
      <c r="E65" s="4"/>
    </row>
    <row r="66" spans="1:5" hidden="1" x14ac:dyDescent="0.3">
      <c r="A66" s="4"/>
      <c r="B66" s="4"/>
      <c r="C66" s="4"/>
      <c r="D66" s="4"/>
      <c r="E66" s="4"/>
    </row>
    <row r="67" spans="1:5" hidden="1" x14ac:dyDescent="0.3">
      <c r="A67" s="4"/>
      <c r="B67" s="4"/>
      <c r="C67" s="4"/>
      <c r="D67" s="4"/>
      <c r="E67" s="4"/>
    </row>
    <row r="68" spans="1:5" hidden="1" x14ac:dyDescent="0.3">
      <c r="A68" s="4"/>
      <c r="B68" s="4"/>
      <c r="C68" s="4"/>
      <c r="D68" s="4"/>
      <c r="E68" s="4"/>
    </row>
    <row r="69" spans="1:5" hidden="1" x14ac:dyDescent="0.3">
      <c r="A69" s="4"/>
      <c r="B69" s="4"/>
      <c r="C69" s="4"/>
      <c r="D69" s="4"/>
      <c r="E69" s="4"/>
    </row>
    <row r="70" spans="1:5" hidden="1" x14ac:dyDescent="0.3">
      <c r="A70" s="4"/>
      <c r="B70" s="4"/>
      <c r="C70" s="4"/>
      <c r="D70" s="4"/>
      <c r="E70" s="4"/>
    </row>
    <row r="71" spans="1:5" hidden="1" x14ac:dyDescent="0.3">
      <c r="A71" s="4"/>
      <c r="B71" s="4"/>
      <c r="C71" s="4"/>
      <c r="D71" s="4"/>
      <c r="E71" s="4"/>
    </row>
    <row r="72" spans="1:5" hidden="1" x14ac:dyDescent="0.3">
      <c r="A72" s="4"/>
      <c r="B72" s="4"/>
      <c r="C72" s="4"/>
      <c r="D72" s="4"/>
      <c r="E72" s="4"/>
    </row>
    <row r="73" spans="1:5" hidden="1" x14ac:dyDescent="0.3">
      <c r="A73" s="4"/>
      <c r="B73" s="4"/>
      <c r="C73" s="4"/>
      <c r="D73" s="4"/>
      <c r="E73" s="4"/>
    </row>
    <row r="74" spans="1:5" hidden="1" x14ac:dyDescent="0.3">
      <c r="A74" s="4"/>
      <c r="B74" s="4"/>
      <c r="C74" s="4"/>
      <c r="D74" s="4"/>
      <c r="E74" s="4"/>
    </row>
    <row r="75" spans="1:5" hidden="1" x14ac:dyDescent="0.3">
      <c r="A75" s="4"/>
      <c r="B75" s="4"/>
      <c r="C75" s="4"/>
      <c r="D75" s="4"/>
      <c r="E75" s="4"/>
    </row>
    <row r="76" spans="1:5" hidden="1" x14ac:dyDescent="0.3">
      <c r="A76" s="4"/>
      <c r="B76" s="4"/>
      <c r="C76" s="4"/>
      <c r="D76" s="4"/>
      <c r="E76" s="4"/>
    </row>
    <row r="77" spans="1:5" hidden="1" x14ac:dyDescent="0.3">
      <c r="A77" s="4"/>
      <c r="B77" s="4"/>
      <c r="C77" s="4"/>
      <c r="D77" s="4"/>
      <c r="E77" s="4"/>
    </row>
    <row r="78" spans="1:5" hidden="1" x14ac:dyDescent="0.3">
      <c r="A78" s="4"/>
      <c r="B78" s="4"/>
      <c r="C78" s="4"/>
      <c r="D78" s="4"/>
      <c r="E78" s="4"/>
    </row>
    <row r="79" spans="1:5" hidden="1" x14ac:dyDescent="0.3">
      <c r="A79" s="4"/>
      <c r="B79" s="4"/>
      <c r="C79" s="4"/>
      <c r="D79" s="4"/>
      <c r="E79" s="4"/>
    </row>
    <row r="80" spans="1:5" hidden="1" x14ac:dyDescent="0.3">
      <c r="A80" s="4"/>
      <c r="B80" s="4"/>
      <c r="C80" s="4"/>
      <c r="D80" s="4"/>
      <c r="E80" s="4"/>
    </row>
    <row r="81" spans="1:5" hidden="1" x14ac:dyDescent="0.3">
      <c r="A81" s="4"/>
      <c r="B81" s="4"/>
      <c r="C81" s="4"/>
      <c r="D81" s="4"/>
      <c r="E81" s="4"/>
    </row>
    <row r="82" spans="1:5" hidden="1" x14ac:dyDescent="0.3">
      <c r="A82" s="4"/>
      <c r="B82" s="4"/>
      <c r="C82" s="4"/>
      <c r="D82" s="4"/>
      <c r="E82" s="4"/>
    </row>
    <row r="83" spans="1:5" hidden="1" x14ac:dyDescent="0.3">
      <c r="A83" s="4"/>
      <c r="B83" s="4"/>
      <c r="C83" s="4"/>
      <c r="D83" s="4"/>
      <c r="E83" s="4"/>
    </row>
    <row r="84" spans="1:5" hidden="1" x14ac:dyDescent="0.3">
      <c r="A84" s="4"/>
      <c r="B84" s="4"/>
      <c r="C84" s="4"/>
      <c r="D84" s="4"/>
      <c r="E84" s="4"/>
    </row>
    <row r="85" spans="1:5" hidden="1" x14ac:dyDescent="0.3">
      <c r="A85" s="4"/>
      <c r="B85" s="4"/>
      <c r="C85" s="4"/>
      <c r="D85" s="4"/>
      <c r="E85" s="4"/>
    </row>
    <row r="86" spans="1:5" hidden="1" x14ac:dyDescent="0.3">
      <c r="A86" s="4"/>
      <c r="B86" s="4"/>
      <c r="C86" s="4"/>
      <c r="D86" s="4"/>
      <c r="E86" s="4"/>
    </row>
    <row r="87" spans="1:5" hidden="1" x14ac:dyDescent="0.3">
      <c r="A87" s="4"/>
      <c r="B87" s="4"/>
      <c r="C87" s="4"/>
      <c r="D87" s="4"/>
      <c r="E87" s="4"/>
    </row>
    <row r="88" spans="1:5" hidden="1" x14ac:dyDescent="0.3">
      <c r="A88" s="4"/>
      <c r="B88" s="4"/>
      <c r="C88" s="4"/>
      <c r="D88" s="4"/>
      <c r="E88" s="4"/>
    </row>
    <row r="89" spans="1:5" hidden="1" x14ac:dyDescent="0.3">
      <c r="A89" s="4"/>
      <c r="B89" s="4"/>
      <c r="C89" s="4"/>
      <c r="D89" s="4"/>
      <c r="E89" s="4"/>
    </row>
    <row r="90" spans="1:5" hidden="1" x14ac:dyDescent="0.3">
      <c r="A90" s="4"/>
      <c r="B90" s="4"/>
      <c r="C90" s="4"/>
      <c r="D90" s="4"/>
      <c r="E90" s="4"/>
    </row>
    <row r="91" spans="1:5" hidden="1" x14ac:dyDescent="0.3">
      <c r="A91" s="4"/>
      <c r="B91" s="4"/>
      <c r="C91" s="4"/>
      <c r="D91" s="4"/>
      <c r="E91" s="4"/>
    </row>
    <row r="92" spans="1:5" hidden="1" x14ac:dyDescent="0.3">
      <c r="A92" s="4"/>
      <c r="B92" s="4"/>
      <c r="C92" s="4"/>
      <c r="D92" s="4"/>
      <c r="E92" s="4"/>
    </row>
    <row r="93" spans="1:5" hidden="1" x14ac:dyDescent="0.3">
      <c r="A93" s="4"/>
      <c r="B93" s="4"/>
      <c r="C93" s="4"/>
      <c r="D93" s="4"/>
      <c r="E93" s="4"/>
    </row>
    <row r="94" spans="1:5" hidden="1" x14ac:dyDescent="0.3">
      <c r="A94" s="4"/>
      <c r="B94" s="4"/>
      <c r="C94" s="4"/>
      <c r="D94" s="4"/>
      <c r="E94" s="4"/>
    </row>
    <row r="95" spans="1:5" hidden="1" x14ac:dyDescent="0.3">
      <c r="A95" s="4"/>
      <c r="B95" s="4"/>
      <c r="C95" s="4"/>
      <c r="D95" s="4"/>
      <c r="E95" s="4"/>
    </row>
    <row r="96" spans="1:5" hidden="1" x14ac:dyDescent="0.3">
      <c r="A96" s="4"/>
      <c r="B96" s="4"/>
      <c r="C96" s="4"/>
      <c r="D96" s="4"/>
      <c r="E96" s="4"/>
    </row>
    <row r="97" spans="1:5" hidden="1" x14ac:dyDescent="0.3">
      <c r="A97" s="4"/>
      <c r="B97" s="4"/>
      <c r="C97" s="4"/>
      <c r="D97" s="4"/>
      <c r="E97" s="4"/>
    </row>
    <row r="98" spans="1:5" hidden="1" x14ac:dyDescent="0.3">
      <c r="A98" s="4"/>
      <c r="B98" s="4"/>
      <c r="C98" s="4"/>
      <c r="D98" s="4"/>
      <c r="E98" s="4"/>
    </row>
    <row r="99" spans="1:5" hidden="1" x14ac:dyDescent="0.3">
      <c r="A99" s="4"/>
      <c r="B99" s="4"/>
      <c r="C99" s="4"/>
      <c r="D99" s="4"/>
      <c r="E99" s="4"/>
    </row>
    <row r="100" spans="1:5" hidden="1" x14ac:dyDescent="0.3">
      <c r="A100" s="4"/>
      <c r="B100" s="4"/>
      <c r="C100" s="4"/>
      <c r="D100" s="4"/>
      <c r="E100" s="4"/>
    </row>
    <row r="101" spans="1:5" hidden="1" x14ac:dyDescent="0.3">
      <c r="A101" s="4"/>
      <c r="B101" s="4"/>
      <c r="C101" s="4"/>
      <c r="D101" s="4"/>
      <c r="E101" s="4"/>
    </row>
    <row r="102" spans="1:5" hidden="1" x14ac:dyDescent="0.3">
      <c r="A102" s="4"/>
      <c r="B102" s="4"/>
      <c r="C102" s="4"/>
      <c r="D102" s="4"/>
      <c r="E102" s="4"/>
    </row>
    <row r="103" spans="1:5" hidden="1" x14ac:dyDescent="0.3">
      <c r="A103" s="4"/>
      <c r="B103" s="4"/>
      <c r="C103" s="4"/>
      <c r="D103" s="4"/>
      <c r="E103" s="4"/>
    </row>
    <row r="104" spans="1:5" hidden="1" x14ac:dyDescent="0.3">
      <c r="A104" s="4"/>
      <c r="B104" s="4"/>
      <c r="C104" s="4"/>
      <c r="D104" s="4"/>
      <c r="E104" s="4"/>
    </row>
    <row r="105" spans="1:5" hidden="1" x14ac:dyDescent="0.3">
      <c r="A105" s="4"/>
      <c r="B105" s="4"/>
      <c r="C105" s="4"/>
      <c r="D105" s="4"/>
      <c r="E105" s="4"/>
    </row>
    <row r="106" spans="1:5" hidden="1" x14ac:dyDescent="0.3">
      <c r="A106" s="4"/>
      <c r="B106" s="4"/>
      <c r="C106" s="4"/>
      <c r="D106" s="4"/>
      <c r="E106" s="4"/>
    </row>
    <row r="107" spans="1:5" hidden="1" x14ac:dyDescent="0.3">
      <c r="A107" s="4"/>
      <c r="B107" s="4"/>
      <c r="C107" s="4"/>
      <c r="D107" s="4"/>
      <c r="E107" s="4"/>
    </row>
    <row r="108" spans="1:5" hidden="1" x14ac:dyDescent="0.3">
      <c r="A108" s="4"/>
      <c r="B108" s="4"/>
      <c r="C108" s="4"/>
      <c r="D108" s="4"/>
      <c r="E108" s="4"/>
    </row>
    <row r="109" spans="1:5" hidden="1" x14ac:dyDescent="0.3">
      <c r="A109" s="4"/>
      <c r="B109" s="4"/>
      <c r="C109" s="4"/>
      <c r="D109" s="4"/>
      <c r="E109" s="4"/>
    </row>
    <row r="110" spans="1:5" hidden="1" x14ac:dyDescent="0.3">
      <c r="A110" s="4"/>
      <c r="B110" s="4"/>
      <c r="C110" s="4"/>
      <c r="D110" s="4"/>
      <c r="E110" s="4"/>
    </row>
    <row r="111" spans="1:5" hidden="1" x14ac:dyDescent="0.3">
      <c r="A111" s="4"/>
      <c r="B111" s="4"/>
      <c r="C111" s="4"/>
      <c r="D111" s="4"/>
      <c r="E111" s="4"/>
    </row>
    <row r="112" spans="1:5" hidden="1" x14ac:dyDescent="0.3">
      <c r="A112" s="4"/>
      <c r="B112" s="4"/>
      <c r="C112" s="4"/>
      <c r="D112" s="4"/>
      <c r="E112" s="4"/>
    </row>
    <row r="113" spans="1:5" hidden="1" x14ac:dyDescent="0.3">
      <c r="A113" s="4"/>
      <c r="B113" s="4"/>
      <c r="C113" s="4"/>
      <c r="D113" s="4"/>
      <c r="E113" s="4"/>
    </row>
    <row r="114" spans="1:5" hidden="1" x14ac:dyDescent="0.3">
      <c r="A114" s="4"/>
      <c r="B114" s="4"/>
      <c r="C114" s="4"/>
      <c r="D114" s="4"/>
      <c r="E114" s="4"/>
    </row>
    <row r="115" spans="1:5" hidden="1" x14ac:dyDescent="0.3">
      <c r="A115" s="4"/>
      <c r="B115" s="4"/>
      <c r="C115" s="4"/>
      <c r="D115" s="4"/>
      <c r="E115" s="4"/>
    </row>
    <row r="116" spans="1:5" hidden="1" x14ac:dyDescent="0.3">
      <c r="A116" s="4"/>
      <c r="B116" s="4"/>
      <c r="C116" s="4"/>
      <c r="D116" s="4"/>
      <c r="E116" s="4"/>
    </row>
    <row r="117" spans="1:5" hidden="1" x14ac:dyDescent="0.3">
      <c r="A117" s="4"/>
      <c r="B117" s="4"/>
      <c r="C117" s="4"/>
      <c r="D117" s="4"/>
      <c r="E117" s="4"/>
    </row>
    <row r="118" spans="1:5" hidden="1" x14ac:dyDescent="0.3">
      <c r="A118" s="4"/>
      <c r="B118" s="4"/>
      <c r="C118" s="4"/>
      <c r="D118" s="4"/>
      <c r="E118" s="4"/>
    </row>
    <row r="119" spans="1:5" hidden="1" x14ac:dyDescent="0.3">
      <c r="A119" s="4"/>
      <c r="B119" s="4"/>
      <c r="C119" s="4"/>
      <c r="D119" s="4"/>
      <c r="E119" s="4"/>
    </row>
    <row r="120" spans="1:5" hidden="1" x14ac:dyDescent="0.3">
      <c r="A120" s="4"/>
      <c r="B120" s="4"/>
      <c r="C120" s="4"/>
      <c r="D120" s="4"/>
      <c r="E120" s="4"/>
    </row>
    <row r="121" spans="1:5" hidden="1" x14ac:dyDescent="0.3">
      <c r="A121" s="4"/>
      <c r="B121" s="4"/>
      <c r="C121" s="4"/>
      <c r="D121" s="4"/>
      <c r="E121" s="4"/>
    </row>
    <row r="122" spans="1:5" hidden="1" x14ac:dyDescent="0.3">
      <c r="A122" s="4"/>
      <c r="B122" s="4"/>
      <c r="C122" s="4"/>
      <c r="D122" s="4"/>
      <c r="E122" s="4"/>
    </row>
    <row r="123" spans="1:5" hidden="1" x14ac:dyDescent="0.3">
      <c r="A123" s="4"/>
      <c r="B123" s="4"/>
      <c r="C123" s="4"/>
      <c r="D123" s="4"/>
      <c r="E123" s="4"/>
    </row>
    <row r="124" spans="1:5" hidden="1" x14ac:dyDescent="0.3">
      <c r="A124" s="4"/>
      <c r="B124" s="4"/>
      <c r="C124" s="4"/>
      <c r="D124" s="4"/>
      <c r="E124" s="4"/>
    </row>
    <row r="125" spans="1:5" hidden="1" x14ac:dyDescent="0.3">
      <c r="A125" s="4"/>
      <c r="B125" s="4"/>
      <c r="C125" s="4"/>
      <c r="D125" s="4"/>
      <c r="E125" s="4"/>
    </row>
    <row r="126" spans="1:5" hidden="1" x14ac:dyDescent="0.3">
      <c r="A126" s="4"/>
      <c r="B126" s="4"/>
      <c r="C126" s="4"/>
      <c r="D126" s="4"/>
      <c r="E126" s="4"/>
    </row>
    <row r="127" spans="1:5" hidden="1" x14ac:dyDescent="0.3">
      <c r="A127" s="4"/>
      <c r="B127" s="4"/>
      <c r="C127" s="4"/>
      <c r="D127" s="4"/>
      <c r="E127" s="4"/>
    </row>
    <row r="128" spans="1:5" hidden="1" x14ac:dyDescent="0.3">
      <c r="A128" s="4"/>
      <c r="B128" s="4"/>
      <c r="C128" s="4"/>
      <c r="D128" s="4"/>
      <c r="E128" s="4"/>
    </row>
    <row r="129" spans="1:5" hidden="1" x14ac:dyDescent="0.3">
      <c r="A129" s="4"/>
      <c r="B129" s="4"/>
      <c r="C129" s="4"/>
      <c r="D129" s="4"/>
      <c r="E129" s="4"/>
    </row>
    <row r="130" spans="1:5" hidden="1" x14ac:dyDescent="0.3">
      <c r="A130" s="4"/>
      <c r="B130" s="4"/>
      <c r="C130" s="4"/>
      <c r="D130" s="4"/>
      <c r="E130" s="4"/>
    </row>
    <row r="131" spans="1:5" hidden="1" x14ac:dyDescent="0.3">
      <c r="A131" s="4"/>
      <c r="B131" s="4"/>
      <c r="C131" s="4"/>
      <c r="D131" s="4"/>
      <c r="E131" s="4"/>
    </row>
    <row r="132" spans="1:5" hidden="1" x14ac:dyDescent="0.3">
      <c r="A132" s="4"/>
      <c r="B132" s="4"/>
      <c r="C132" s="4"/>
      <c r="D132" s="4"/>
      <c r="E132" s="4"/>
    </row>
    <row r="133" spans="1:5" hidden="1" x14ac:dyDescent="0.3">
      <c r="A133" s="4"/>
      <c r="B133" s="4"/>
      <c r="C133" s="4"/>
      <c r="D133" s="4"/>
      <c r="E133" s="4"/>
    </row>
    <row r="134" spans="1:5" hidden="1" x14ac:dyDescent="0.3">
      <c r="A134" s="4"/>
      <c r="B134" s="4"/>
      <c r="C134" s="4"/>
      <c r="D134" s="4"/>
      <c r="E134" s="4"/>
    </row>
    <row r="135" spans="1:5" hidden="1" x14ac:dyDescent="0.3">
      <c r="A135" s="4"/>
      <c r="B135" s="4"/>
      <c r="C135" s="4"/>
      <c r="D135" s="4"/>
      <c r="E135" s="4"/>
    </row>
    <row r="136" spans="1:5" hidden="1" x14ac:dyDescent="0.3">
      <c r="A136" s="4"/>
      <c r="B136" s="4"/>
      <c r="C136" s="4"/>
      <c r="D136" s="4"/>
      <c r="E136" s="4"/>
    </row>
    <row r="137" spans="1:5" hidden="1" x14ac:dyDescent="0.3">
      <c r="A137" s="4"/>
      <c r="B137" s="4"/>
      <c r="C137" s="4"/>
      <c r="D137" s="4"/>
      <c r="E137" s="4"/>
    </row>
    <row r="138" spans="1:5" hidden="1" x14ac:dyDescent="0.3">
      <c r="A138" s="4"/>
      <c r="B138" s="4"/>
      <c r="C138" s="4"/>
      <c r="D138" s="4"/>
      <c r="E138" s="4"/>
    </row>
    <row r="139" spans="1:5" hidden="1" x14ac:dyDescent="0.3">
      <c r="A139" s="4"/>
      <c r="B139" s="4"/>
      <c r="C139" s="4"/>
      <c r="D139" s="4"/>
      <c r="E139" s="4"/>
    </row>
    <row r="140" spans="1:5" hidden="1" x14ac:dyDescent="0.3">
      <c r="A140" s="4"/>
      <c r="B140" s="4"/>
      <c r="C140" s="4"/>
      <c r="D140" s="4"/>
      <c r="E140" s="4"/>
    </row>
    <row r="141" spans="1:5" hidden="1" x14ac:dyDescent="0.3">
      <c r="A141" s="4"/>
      <c r="B141" s="4"/>
      <c r="C141" s="4"/>
      <c r="D141" s="4"/>
      <c r="E141" s="4"/>
    </row>
    <row r="142" spans="1:5" hidden="1" x14ac:dyDescent="0.3">
      <c r="A142" s="4"/>
      <c r="B142" s="4"/>
      <c r="C142" s="4"/>
      <c r="D142" s="4"/>
      <c r="E142" s="4"/>
    </row>
    <row r="143" spans="1:5" hidden="1" x14ac:dyDescent="0.3">
      <c r="A143" s="4"/>
      <c r="B143" s="4"/>
      <c r="C143" s="4"/>
      <c r="D143" s="4"/>
      <c r="E143" s="4"/>
    </row>
    <row r="144" spans="1:5" hidden="1" x14ac:dyDescent="0.3">
      <c r="A144" s="4"/>
      <c r="B144" s="4"/>
      <c r="C144" s="4"/>
      <c r="D144" s="4"/>
      <c r="E144" s="4"/>
    </row>
    <row r="145" spans="1:5" hidden="1" x14ac:dyDescent="0.3">
      <c r="A145" s="4"/>
      <c r="B145" s="4"/>
      <c r="C145" s="4"/>
      <c r="D145" s="4"/>
      <c r="E145" s="4"/>
    </row>
    <row r="146" spans="1:5" hidden="1" x14ac:dyDescent="0.3">
      <c r="A146" s="4"/>
      <c r="B146" s="4"/>
      <c r="C146" s="4"/>
      <c r="D146" s="4"/>
      <c r="E146" s="4"/>
    </row>
    <row r="147" spans="1:5" hidden="1" x14ac:dyDescent="0.3">
      <c r="A147" s="4"/>
      <c r="B147" s="4"/>
      <c r="C147" s="4"/>
      <c r="D147" s="4"/>
      <c r="E147" s="4"/>
    </row>
    <row r="148" spans="1:5" hidden="1" x14ac:dyDescent="0.3">
      <c r="A148" s="4"/>
      <c r="B148" s="4"/>
      <c r="C148" s="4"/>
      <c r="D148" s="4"/>
      <c r="E148" s="4"/>
    </row>
    <row r="149" spans="1:5" hidden="1" x14ac:dyDescent="0.3">
      <c r="A149" s="4"/>
      <c r="B149" s="4"/>
      <c r="C149" s="4"/>
      <c r="D149" s="4"/>
      <c r="E149" s="4"/>
    </row>
    <row r="150" spans="1:5" hidden="1" x14ac:dyDescent="0.3">
      <c r="A150" s="4"/>
      <c r="B150" s="4"/>
      <c r="C150" s="4"/>
      <c r="D150" s="4"/>
      <c r="E150" s="4"/>
    </row>
    <row r="151" spans="1:5" hidden="1" x14ac:dyDescent="0.3">
      <c r="A151" s="4"/>
      <c r="B151" s="4"/>
      <c r="C151" s="4"/>
      <c r="D151" s="4"/>
      <c r="E151" s="4"/>
    </row>
    <row r="152" spans="1:5" hidden="1" x14ac:dyDescent="0.3">
      <c r="A152" s="4"/>
      <c r="B152" s="4"/>
      <c r="C152" s="4"/>
      <c r="D152" s="4"/>
      <c r="E152" s="4"/>
    </row>
    <row r="153" spans="1:5" hidden="1" x14ac:dyDescent="0.3">
      <c r="A153" s="4"/>
      <c r="B153" s="4"/>
      <c r="C153" s="4"/>
      <c r="D153" s="4"/>
      <c r="E153" s="4"/>
    </row>
    <row r="154" spans="1:5" hidden="1" x14ac:dyDescent="0.3">
      <c r="A154" s="4"/>
      <c r="B154" s="4"/>
      <c r="C154" s="4"/>
      <c r="D154" s="4"/>
      <c r="E154" s="4"/>
    </row>
    <row r="155" spans="1:5" hidden="1" x14ac:dyDescent="0.3">
      <c r="A155" s="4"/>
      <c r="B155" s="4"/>
      <c r="C155" s="4"/>
      <c r="D155" s="4"/>
      <c r="E155" s="4"/>
    </row>
    <row r="156" spans="1:5" hidden="1" x14ac:dyDescent="0.3">
      <c r="A156" s="4"/>
      <c r="B156" s="4"/>
      <c r="C156" s="4"/>
      <c r="D156" s="4"/>
      <c r="E156" s="4"/>
    </row>
    <row r="157" spans="1:5" hidden="1" x14ac:dyDescent="0.3">
      <c r="A157" s="4"/>
      <c r="B157" s="4"/>
      <c r="C157" s="4"/>
      <c r="D157" s="4"/>
      <c r="E157" s="4"/>
    </row>
    <row r="158" spans="1:5" hidden="1" x14ac:dyDescent="0.3">
      <c r="A158" s="4"/>
      <c r="B158" s="4"/>
      <c r="C158" s="4"/>
      <c r="D158" s="4"/>
      <c r="E158" s="4"/>
    </row>
    <row r="159" spans="1:5" hidden="1" x14ac:dyDescent="0.3">
      <c r="A159" s="4"/>
      <c r="B159" s="4"/>
      <c r="C159" s="4"/>
      <c r="D159" s="4"/>
      <c r="E159" s="4"/>
    </row>
  </sheetData>
  <mergeCells count="1">
    <mergeCell ref="D1:F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48CEE-5892-458E-B385-17C7D93854C9}">
  <sheetPr codeName="Foglio3"/>
  <dimension ref="A1:W67"/>
  <sheetViews>
    <sheetView tabSelected="1" zoomScale="80" zoomScaleNormal="80" workbookViewId="0"/>
  </sheetViews>
  <sheetFormatPr defaultColWidth="0" defaultRowHeight="14.4" zeroHeight="1" x14ac:dyDescent="0.3"/>
  <cols>
    <col min="1" max="1" width="11.77734375" style="15" customWidth="1"/>
    <col min="2" max="2" width="9.21875" style="15" bestFit="1" customWidth="1"/>
    <col min="3" max="10" width="8.88671875" style="15" customWidth="1"/>
    <col min="11" max="11" width="9.21875" style="15" bestFit="1" customWidth="1"/>
    <col min="12" max="28" width="8.88671875" style="15" customWidth="1"/>
    <col min="29" max="16384" width="8.88671875" style="15" hidden="1"/>
  </cols>
  <sheetData>
    <row r="1" spans="1:23" x14ac:dyDescent="0.3">
      <c r="A1" s="2" t="s">
        <v>25</v>
      </c>
      <c r="B1" s="2">
        <v>500</v>
      </c>
      <c r="C1" s="15" t="s">
        <v>29</v>
      </c>
      <c r="D1" s="2" t="s">
        <v>25</v>
      </c>
      <c r="E1" s="2">
        <v>250</v>
      </c>
      <c r="F1" s="15" t="s">
        <v>29</v>
      </c>
      <c r="G1" s="2" t="s">
        <v>25</v>
      </c>
      <c r="H1" s="2">
        <v>250</v>
      </c>
      <c r="I1" s="15" t="s">
        <v>29</v>
      </c>
      <c r="J1" s="2" t="s">
        <v>25</v>
      </c>
      <c r="K1" s="2">
        <v>250</v>
      </c>
      <c r="L1" s="15" t="s">
        <v>29</v>
      </c>
      <c r="N1" s="50" t="s">
        <v>89</v>
      </c>
      <c r="O1" s="50"/>
      <c r="P1" s="50"/>
      <c r="Q1" s="50"/>
      <c r="R1" s="50"/>
      <c r="S1" s="50"/>
      <c r="T1" s="50"/>
    </row>
    <row r="2" spans="1:23" x14ac:dyDescent="0.3">
      <c r="A2" s="2" t="s">
        <v>27</v>
      </c>
      <c r="B2" s="2">
        <v>50</v>
      </c>
      <c r="C2" s="15" t="s">
        <v>29</v>
      </c>
      <c r="D2" s="2" t="s">
        <v>27</v>
      </c>
      <c r="E2" s="2">
        <v>16</v>
      </c>
      <c r="F2" s="15" t="s">
        <v>29</v>
      </c>
      <c r="G2" s="2" t="s">
        <v>27</v>
      </c>
      <c r="H2" s="2">
        <v>8</v>
      </c>
      <c r="I2" s="15" t="s">
        <v>29</v>
      </c>
      <c r="J2" s="2" t="s">
        <v>27</v>
      </c>
      <c r="K2" s="2">
        <v>16</v>
      </c>
      <c r="L2" s="15" t="s">
        <v>29</v>
      </c>
    </row>
    <row r="3" spans="1:23" x14ac:dyDescent="0.3">
      <c r="A3" s="1" t="s">
        <v>26</v>
      </c>
      <c r="B3" s="1">
        <f>1/((1/B2)-(1/B1))</f>
        <v>55.55555555555555</v>
      </c>
      <c r="C3" s="15" t="s">
        <v>29</v>
      </c>
      <c r="D3" s="1" t="s">
        <v>26</v>
      </c>
      <c r="E3" s="1">
        <f>1/((1/E2)-(1/E1))</f>
        <v>17.094017094017094</v>
      </c>
      <c r="F3" s="15" t="s">
        <v>29</v>
      </c>
      <c r="G3" s="1" t="s">
        <v>26</v>
      </c>
      <c r="H3" s="1">
        <f>1/((1/H2)-(1/H1))</f>
        <v>8.2644628099173563</v>
      </c>
      <c r="I3" s="15" t="s">
        <v>29</v>
      </c>
      <c r="J3" s="1" t="s">
        <v>26</v>
      </c>
      <c r="K3" s="1">
        <f>1/((1/K2)-(1/K1))</f>
        <v>17.094017094017094</v>
      </c>
      <c r="L3" s="15" t="s">
        <v>29</v>
      </c>
    </row>
    <row r="4" spans="1:23" x14ac:dyDescent="0.3"/>
    <row r="5" spans="1:23" x14ac:dyDescent="0.3">
      <c r="A5" s="34"/>
      <c r="B5" s="34"/>
      <c r="C5" s="34"/>
      <c r="D5" s="34"/>
      <c r="N5" s="50" t="s">
        <v>84</v>
      </c>
      <c r="O5" s="50"/>
      <c r="P5" s="50"/>
      <c r="Q5" s="50"/>
      <c r="R5" s="50"/>
      <c r="S5" s="50"/>
      <c r="T5" s="50"/>
      <c r="U5" s="50"/>
      <c r="V5" s="50"/>
      <c r="W5" s="50"/>
    </row>
    <row r="6" spans="1:23" x14ac:dyDescent="0.3"/>
    <row r="7" spans="1:23" x14ac:dyDescent="0.3">
      <c r="A7" s="16" t="s">
        <v>27</v>
      </c>
      <c r="B7" s="16">
        <f>B2</f>
        <v>50</v>
      </c>
      <c r="D7" s="16" t="s">
        <v>27</v>
      </c>
      <c r="E7" s="16">
        <f>E2</f>
        <v>16</v>
      </c>
      <c r="G7" s="16" t="s">
        <v>27</v>
      </c>
      <c r="H7" s="16">
        <f>H2</f>
        <v>8</v>
      </c>
    </row>
    <row r="8" spans="1:23" x14ac:dyDescent="0.3">
      <c r="A8" s="17" t="s">
        <v>28</v>
      </c>
      <c r="B8" s="17" t="s">
        <v>26</v>
      </c>
      <c r="D8" s="17" t="s">
        <v>28</v>
      </c>
      <c r="E8" s="17" t="s">
        <v>26</v>
      </c>
      <c r="G8" s="17" t="s">
        <v>28</v>
      </c>
      <c r="H8" s="17" t="s">
        <v>26</v>
      </c>
    </row>
    <row r="9" spans="1:23" x14ac:dyDescent="0.3">
      <c r="A9" s="17">
        <v>1200</v>
      </c>
      <c r="B9" s="17">
        <f>IF(((A9*$B$7)/(A9-$B$7))&gt;0,(A9*$B$7)/(A9-$B$7),0)</f>
        <v>52.173913043478258</v>
      </c>
      <c r="D9" s="17">
        <v>1200</v>
      </c>
      <c r="E9" s="17">
        <f>IF(((D9*$E$7)/(D9-$E$7))&gt;0,(D9*$E$7)/(D9-$E$7),0)</f>
        <v>16.216216216216218</v>
      </c>
      <c r="G9" s="17">
        <v>1200</v>
      </c>
      <c r="H9" s="17">
        <f>IF(((G9*$H$7)/(G9-$H$7))&gt;0,(G9*$H$7)/(G9-$H$7),0)</f>
        <v>8.053691275167786</v>
      </c>
    </row>
    <row r="10" spans="1:23" x14ac:dyDescent="0.3">
      <c r="A10" s="17">
        <f>A9-100</f>
        <v>1100</v>
      </c>
      <c r="B10" s="17">
        <f t="shared" ref="B10:B55" si="0">IF(((A10*$B$7)/(A10-$B$7))&gt;0,(A10*$B$7)/(A10-$B$7),0)</f>
        <v>52.38095238095238</v>
      </c>
      <c r="D10" s="17">
        <f>D9-100</f>
        <v>1100</v>
      </c>
      <c r="E10" s="17">
        <f t="shared" ref="E10:E55" si="1">IF(((D10*$E$7)/(D10-$E$7))&gt;0,(D10*$E$7)/(D10-$E$7),0)</f>
        <v>16.236162361623617</v>
      </c>
      <c r="G10" s="17">
        <f>G9-100</f>
        <v>1100</v>
      </c>
      <c r="H10" s="17">
        <f t="shared" ref="H10:H55" si="2">IF(((G10*$H$7)/(G10-$H$7))&gt;0,(G10*$H$7)/(G10-$H$7),0)</f>
        <v>8.0586080586080584</v>
      </c>
    </row>
    <row r="11" spans="1:23" x14ac:dyDescent="0.3">
      <c r="A11" s="17">
        <f t="shared" ref="A11:A18" si="3">A10-100</f>
        <v>1000</v>
      </c>
      <c r="B11" s="17">
        <f t="shared" si="0"/>
        <v>52.631578947368418</v>
      </c>
      <c r="D11" s="17">
        <f t="shared" ref="D11:D18" si="4">D10-100</f>
        <v>1000</v>
      </c>
      <c r="E11" s="17">
        <f t="shared" si="1"/>
        <v>16.260162601626018</v>
      </c>
      <c r="G11" s="17">
        <f t="shared" ref="G11:G18" si="5">G10-100</f>
        <v>1000</v>
      </c>
      <c r="H11" s="17">
        <f t="shared" si="2"/>
        <v>8.064516129032258</v>
      </c>
    </row>
    <row r="12" spans="1:23" x14ac:dyDescent="0.3">
      <c r="A12" s="17">
        <f t="shared" si="3"/>
        <v>900</v>
      </c>
      <c r="B12" s="17">
        <f t="shared" si="0"/>
        <v>52.941176470588232</v>
      </c>
      <c r="D12" s="17">
        <f t="shared" si="4"/>
        <v>900</v>
      </c>
      <c r="E12" s="17">
        <f t="shared" si="1"/>
        <v>16.289592760180994</v>
      </c>
      <c r="G12" s="17">
        <f t="shared" si="5"/>
        <v>900</v>
      </c>
      <c r="H12" s="17">
        <f t="shared" si="2"/>
        <v>8.071748878923767</v>
      </c>
    </row>
    <row r="13" spans="1:23" x14ac:dyDescent="0.3">
      <c r="A13" s="17">
        <f t="shared" si="3"/>
        <v>800</v>
      </c>
      <c r="B13" s="17">
        <f t="shared" si="0"/>
        <v>53.333333333333336</v>
      </c>
      <c r="D13" s="17">
        <f t="shared" si="4"/>
        <v>800</v>
      </c>
      <c r="E13" s="17">
        <f t="shared" si="1"/>
        <v>16.326530612244898</v>
      </c>
      <c r="G13" s="17">
        <f t="shared" si="5"/>
        <v>800</v>
      </c>
      <c r="H13" s="17">
        <f t="shared" si="2"/>
        <v>8.0808080808080813</v>
      </c>
    </row>
    <row r="14" spans="1:23" x14ac:dyDescent="0.3">
      <c r="A14" s="17">
        <f t="shared" si="3"/>
        <v>700</v>
      </c>
      <c r="B14" s="17">
        <f t="shared" si="0"/>
        <v>53.846153846153847</v>
      </c>
      <c r="D14" s="17">
        <f t="shared" si="4"/>
        <v>700</v>
      </c>
      <c r="E14" s="17">
        <f t="shared" si="1"/>
        <v>16.374269005847953</v>
      </c>
      <c r="G14" s="17">
        <f t="shared" si="5"/>
        <v>700</v>
      </c>
      <c r="H14" s="17">
        <f t="shared" si="2"/>
        <v>8.0924855491329488</v>
      </c>
    </row>
    <row r="15" spans="1:23" x14ac:dyDescent="0.3">
      <c r="A15" s="17">
        <f t="shared" si="3"/>
        <v>600</v>
      </c>
      <c r="B15" s="17">
        <f t="shared" si="0"/>
        <v>54.545454545454547</v>
      </c>
      <c r="D15" s="17">
        <f t="shared" si="4"/>
        <v>600</v>
      </c>
      <c r="E15" s="17">
        <f t="shared" si="1"/>
        <v>16.438356164383563</v>
      </c>
      <c r="G15" s="17">
        <f t="shared" si="5"/>
        <v>600</v>
      </c>
      <c r="H15" s="17">
        <f t="shared" si="2"/>
        <v>8.1081081081081088</v>
      </c>
    </row>
    <row r="16" spans="1:23" x14ac:dyDescent="0.3">
      <c r="A16" s="17">
        <f t="shared" si="3"/>
        <v>500</v>
      </c>
      <c r="B16" s="17">
        <f t="shared" si="0"/>
        <v>55.555555555555557</v>
      </c>
      <c r="D16" s="17">
        <f t="shared" si="4"/>
        <v>500</v>
      </c>
      <c r="E16" s="17">
        <f t="shared" si="1"/>
        <v>16.528925619834709</v>
      </c>
      <c r="G16" s="17">
        <f t="shared" si="5"/>
        <v>500</v>
      </c>
      <c r="H16" s="17">
        <f t="shared" si="2"/>
        <v>8.1300813008130088</v>
      </c>
    </row>
    <row r="17" spans="1:12" x14ac:dyDescent="0.3">
      <c r="A17" s="17">
        <f t="shared" si="3"/>
        <v>400</v>
      </c>
      <c r="B17" s="17">
        <f t="shared" si="0"/>
        <v>57.142857142857146</v>
      </c>
      <c r="D17" s="17">
        <f t="shared" si="4"/>
        <v>400</v>
      </c>
      <c r="E17" s="17">
        <f t="shared" si="1"/>
        <v>16.666666666666668</v>
      </c>
      <c r="G17" s="17">
        <f t="shared" si="5"/>
        <v>400</v>
      </c>
      <c r="H17" s="17">
        <f t="shared" si="2"/>
        <v>8.1632653061224492</v>
      </c>
    </row>
    <row r="18" spans="1:12" x14ac:dyDescent="0.3">
      <c r="A18" s="17">
        <f t="shared" si="3"/>
        <v>300</v>
      </c>
      <c r="B18" s="17">
        <f t="shared" si="0"/>
        <v>60</v>
      </c>
      <c r="D18" s="17">
        <f t="shared" si="4"/>
        <v>300</v>
      </c>
      <c r="E18" s="17">
        <f t="shared" si="1"/>
        <v>16.901408450704224</v>
      </c>
      <c r="G18" s="17">
        <f t="shared" si="5"/>
        <v>300</v>
      </c>
      <c r="H18" s="17">
        <f t="shared" si="2"/>
        <v>8.2191780821917817</v>
      </c>
    </row>
    <row r="19" spans="1:12" x14ac:dyDescent="0.3">
      <c r="A19" s="17">
        <f>A18-100</f>
        <v>200</v>
      </c>
      <c r="B19" s="17">
        <f t="shared" si="0"/>
        <v>66.666666666666671</v>
      </c>
      <c r="D19" s="17">
        <f>D18-100</f>
        <v>200</v>
      </c>
      <c r="E19" s="17">
        <f t="shared" si="1"/>
        <v>17.391304347826086</v>
      </c>
      <c r="G19" s="17">
        <f>G18-100</f>
        <v>200</v>
      </c>
      <c r="H19" s="17">
        <f t="shared" si="2"/>
        <v>8.3333333333333339</v>
      </c>
    </row>
    <row r="20" spans="1:12" x14ac:dyDescent="0.3">
      <c r="A20" s="17">
        <f>A19-100</f>
        <v>100</v>
      </c>
      <c r="B20" s="17">
        <f t="shared" si="0"/>
        <v>100</v>
      </c>
      <c r="D20" s="17">
        <f>D19-100</f>
        <v>100</v>
      </c>
      <c r="E20" s="17">
        <f t="shared" si="1"/>
        <v>19.047619047619047</v>
      </c>
      <c r="G20" s="17">
        <f>G19-100</f>
        <v>100</v>
      </c>
      <c r="H20" s="17">
        <f t="shared" si="2"/>
        <v>8.695652173913043</v>
      </c>
    </row>
    <row r="21" spans="1:12" x14ac:dyDescent="0.3">
      <c r="A21" s="17">
        <f>A20-5</f>
        <v>95</v>
      </c>
      <c r="B21" s="17">
        <f t="shared" si="0"/>
        <v>105.55555555555556</v>
      </c>
      <c r="D21" s="17">
        <f>D20-5</f>
        <v>95</v>
      </c>
      <c r="E21" s="17">
        <f t="shared" si="1"/>
        <v>19.240506329113924</v>
      </c>
      <c r="G21" s="17">
        <f>G20-5</f>
        <v>95</v>
      </c>
      <c r="H21" s="17">
        <f t="shared" si="2"/>
        <v>8.7356321839080469</v>
      </c>
    </row>
    <row r="22" spans="1:12" x14ac:dyDescent="0.3">
      <c r="A22" s="17">
        <f t="shared" ref="A22:A36" si="6">A21-5</f>
        <v>90</v>
      </c>
      <c r="B22" s="17">
        <f t="shared" si="0"/>
        <v>112.5</v>
      </c>
      <c r="D22" s="17">
        <f t="shared" ref="D22:D36" si="7">D21-5</f>
        <v>90</v>
      </c>
      <c r="E22" s="17">
        <f t="shared" si="1"/>
        <v>19.45945945945946</v>
      </c>
      <c r="G22" s="17">
        <f t="shared" ref="G22:G36" si="8">G21-5</f>
        <v>90</v>
      </c>
      <c r="H22" s="17">
        <f t="shared" si="2"/>
        <v>8.7804878048780495</v>
      </c>
    </row>
    <row r="23" spans="1:12" x14ac:dyDescent="0.3">
      <c r="A23" s="17">
        <f t="shared" si="6"/>
        <v>85</v>
      </c>
      <c r="B23" s="17">
        <f t="shared" si="0"/>
        <v>121.42857142857143</v>
      </c>
      <c r="D23" s="17">
        <f t="shared" si="7"/>
        <v>85</v>
      </c>
      <c r="E23" s="17">
        <f t="shared" si="1"/>
        <v>19.710144927536231</v>
      </c>
      <c r="G23" s="17">
        <f t="shared" si="8"/>
        <v>85</v>
      </c>
      <c r="H23" s="17">
        <f t="shared" si="2"/>
        <v>8.8311688311688314</v>
      </c>
    </row>
    <row r="24" spans="1:12" x14ac:dyDescent="0.3">
      <c r="A24" s="17">
        <f t="shared" si="6"/>
        <v>80</v>
      </c>
      <c r="B24" s="17">
        <f t="shared" si="0"/>
        <v>133.33333333333334</v>
      </c>
      <c r="D24" s="17">
        <f t="shared" si="7"/>
        <v>80</v>
      </c>
      <c r="E24" s="17">
        <f t="shared" si="1"/>
        <v>20</v>
      </c>
      <c r="G24" s="17">
        <f t="shared" si="8"/>
        <v>80</v>
      </c>
      <c r="H24" s="17">
        <f t="shared" si="2"/>
        <v>8.8888888888888893</v>
      </c>
    </row>
    <row r="25" spans="1:12" x14ac:dyDescent="0.3">
      <c r="A25" s="17">
        <f t="shared" si="6"/>
        <v>75</v>
      </c>
      <c r="B25" s="17">
        <f t="shared" si="0"/>
        <v>150</v>
      </c>
      <c r="D25" s="17">
        <f t="shared" si="7"/>
        <v>75</v>
      </c>
      <c r="E25" s="17">
        <f t="shared" si="1"/>
        <v>20.338983050847457</v>
      </c>
      <c r="G25" s="17">
        <f t="shared" si="8"/>
        <v>75</v>
      </c>
      <c r="H25" s="17">
        <f t="shared" si="2"/>
        <v>8.9552238805970141</v>
      </c>
    </row>
    <row r="26" spans="1:12" x14ac:dyDescent="0.3">
      <c r="A26" s="17">
        <f t="shared" si="6"/>
        <v>70</v>
      </c>
      <c r="B26" s="17">
        <f t="shared" si="0"/>
        <v>175</v>
      </c>
      <c r="D26" s="17">
        <f t="shared" si="7"/>
        <v>70</v>
      </c>
      <c r="E26" s="17">
        <f t="shared" si="1"/>
        <v>20.74074074074074</v>
      </c>
      <c r="G26" s="17">
        <f t="shared" si="8"/>
        <v>70</v>
      </c>
      <c r="H26" s="17">
        <f t="shared" si="2"/>
        <v>9.0322580645161299</v>
      </c>
    </row>
    <row r="27" spans="1:12" x14ac:dyDescent="0.3">
      <c r="A27" s="17">
        <f t="shared" si="6"/>
        <v>65</v>
      </c>
      <c r="B27" s="17">
        <f t="shared" si="0"/>
        <v>216.66666666666666</v>
      </c>
      <c r="D27" s="17">
        <f t="shared" si="7"/>
        <v>65</v>
      </c>
      <c r="E27" s="17">
        <f t="shared" si="1"/>
        <v>21.224489795918366</v>
      </c>
      <c r="G27" s="17">
        <f t="shared" si="8"/>
        <v>65</v>
      </c>
      <c r="H27" s="17">
        <f t="shared" si="2"/>
        <v>9.1228070175438596</v>
      </c>
    </row>
    <row r="28" spans="1:12" x14ac:dyDescent="0.3">
      <c r="A28" s="17">
        <f t="shared" si="6"/>
        <v>60</v>
      </c>
      <c r="B28" s="17">
        <f t="shared" si="0"/>
        <v>300</v>
      </c>
      <c r="D28" s="17">
        <f t="shared" si="7"/>
        <v>60</v>
      </c>
      <c r="E28" s="17">
        <f t="shared" si="1"/>
        <v>21.818181818181817</v>
      </c>
      <c r="G28" s="17">
        <f t="shared" si="8"/>
        <v>60</v>
      </c>
      <c r="H28" s="17">
        <f t="shared" si="2"/>
        <v>9.2307692307692299</v>
      </c>
    </row>
    <row r="29" spans="1:12" x14ac:dyDescent="0.3">
      <c r="A29" s="17">
        <f t="shared" si="6"/>
        <v>55</v>
      </c>
      <c r="B29" s="17">
        <f t="shared" si="0"/>
        <v>550</v>
      </c>
      <c r="D29" s="17">
        <f t="shared" si="7"/>
        <v>55</v>
      </c>
      <c r="E29" s="17">
        <f t="shared" si="1"/>
        <v>22.564102564102566</v>
      </c>
      <c r="G29" s="17">
        <f t="shared" si="8"/>
        <v>55</v>
      </c>
      <c r="H29" s="17">
        <f t="shared" si="2"/>
        <v>9.3617021276595747</v>
      </c>
    </row>
    <row r="30" spans="1:12" x14ac:dyDescent="0.3">
      <c r="A30" s="17">
        <f t="shared" si="6"/>
        <v>50</v>
      </c>
      <c r="B30" s="17" t="e">
        <f t="shared" si="0"/>
        <v>#DIV/0!</v>
      </c>
      <c r="D30" s="17">
        <f t="shared" si="7"/>
        <v>50</v>
      </c>
      <c r="E30" s="17">
        <f t="shared" si="1"/>
        <v>23.529411764705884</v>
      </c>
      <c r="G30" s="17">
        <f t="shared" si="8"/>
        <v>50</v>
      </c>
      <c r="H30" s="17">
        <f t="shared" si="2"/>
        <v>9.5238095238095237</v>
      </c>
    </row>
    <row r="31" spans="1:12" x14ac:dyDescent="0.3">
      <c r="A31" s="17">
        <f t="shared" si="6"/>
        <v>45</v>
      </c>
      <c r="B31" s="17">
        <f t="shared" si="0"/>
        <v>0</v>
      </c>
      <c r="D31" s="17">
        <f t="shared" si="7"/>
        <v>45</v>
      </c>
      <c r="E31" s="17">
        <f t="shared" si="1"/>
        <v>24.827586206896552</v>
      </c>
      <c r="G31" s="17">
        <f t="shared" si="8"/>
        <v>45</v>
      </c>
      <c r="H31" s="17">
        <f t="shared" si="2"/>
        <v>9.7297297297297298</v>
      </c>
      <c r="K31" s="2" t="s">
        <v>30</v>
      </c>
      <c r="L31" s="2">
        <v>100</v>
      </c>
    </row>
    <row r="32" spans="1:12" x14ac:dyDescent="0.3">
      <c r="A32" s="17">
        <f t="shared" si="6"/>
        <v>40</v>
      </c>
      <c r="B32" s="17">
        <f t="shared" si="0"/>
        <v>0</v>
      </c>
      <c r="D32" s="17">
        <f t="shared" si="7"/>
        <v>40</v>
      </c>
      <c r="E32" s="17">
        <f t="shared" si="1"/>
        <v>26.666666666666668</v>
      </c>
      <c r="G32" s="17">
        <f t="shared" si="8"/>
        <v>40</v>
      </c>
      <c r="H32" s="17">
        <f t="shared" si="2"/>
        <v>10</v>
      </c>
      <c r="K32" s="2" t="s">
        <v>27</v>
      </c>
      <c r="L32" s="2">
        <v>50</v>
      </c>
    </row>
    <row r="33" spans="1:13" x14ac:dyDescent="0.3">
      <c r="A33" s="17">
        <f t="shared" si="6"/>
        <v>35</v>
      </c>
      <c r="B33" s="17">
        <f t="shared" si="0"/>
        <v>0</v>
      </c>
      <c r="D33" s="17">
        <f t="shared" si="7"/>
        <v>35</v>
      </c>
      <c r="E33" s="17">
        <f t="shared" si="1"/>
        <v>29.473684210526315</v>
      </c>
      <c r="G33" s="17">
        <f t="shared" si="8"/>
        <v>35</v>
      </c>
      <c r="H33" s="17">
        <f t="shared" si="2"/>
        <v>10.37037037037037</v>
      </c>
    </row>
    <row r="34" spans="1:13" x14ac:dyDescent="0.3">
      <c r="A34" s="17">
        <f t="shared" si="6"/>
        <v>30</v>
      </c>
      <c r="B34" s="17">
        <f t="shared" si="0"/>
        <v>0</v>
      </c>
      <c r="D34" s="17">
        <f t="shared" si="7"/>
        <v>30</v>
      </c>
      <c r="E34" s="17">
        <f t="shared" si="1"/>
        <v>34.285714285714285</v>
      </c>
      <c r="G34" s="17">
        <f t="shared" si="8"/>
        <v>30</v>
      </c>
      <c r="H34" s="17">
        <f t="shared" si="2"/>
        <v>10.909090909090908</v>
      </c>
      <c r="K34" s="17" t="s">
        <v>28</v>
      </c>
      <c r="L34" s="17" t="s">
        <v>26</v>
      </c>
      <c r="M34" s="17" t="s">
        <v>31</v>
      </c>
    </row>
    <row r="35" spans="1:13" x14ac:dyDescent="0.3">
      <c r="A35" s="17">
        <f>A34-5</f>
        <v>25</v>
      </c>
      <c r="B35" s="17">
        <f t="shared" si="0"/>
        <v>0</v>
      </c>
      <c r="D35" s="17">
        <f>D34-5</f>
        <v>25</v>
      </c>
      <c r="E35" s="17">
        <f t="shared" si="1"/>
        <v>44.444444444444443</v>
      </c>
      <c r="G35" s="17">
        <f>G34-5</f>
        <v>25</v>
      </c>
      <c r="H35" s="17">
        <f>IF(((G35*$H$7)/(G35-$H$7))&gt;0,(G35*$H$7)/(G35-$H$7),0)</f>
        <v>11.764705882352942</v>
      </c>
      <c r="K35" s="17">
        <f>L31-15</f>
        <v>85</v>
      </c>
      <c r="L35" s="17">
        <f>IF(((K35*$L$32)/(K35-$L$32))&gt;0,(K35*$L$32)/(K35-$L$32),0)</f>
        <v>121.42857142857143</v>
      </c>
      <c r="M35" s="17">
        <f>$B$3</f>
        <v>55.55555555555555</v>
      </c>
    </row>
    <row r="36" spans="1:13" x14ac:dyDescent="0.3">
      <c r="A36" s="17">
        <f t="shared" si="6"/>
        <v>20</v>
      </c>
      <c r="B36" s="17">
        <f t="shared" si="0"/>
        <v>0</v>
      </c>
      <c r="D36" s="17">
        <f t="shared" si="7"/>
        <v>20</v>
      </c>
      <c r="E36" s="17">
        <f t="shared" si="1"/>
        <v>80</v>
      </c>
      <c r="G36" s="17">
        <f t="shared" si="8"/>
        <v>20</v>
      </c>
      <c r="H36" s="17">
        <f t="shared" si="2"/>
        <v>13.333333333333334</v>
      </c>
      <c r="K36" s="17">
        <f>K35+1</f>
        <v>86</v>
      </c>
      <c r="L36" s="17">
        <f t="shared" ref="L36:L65" si="9">IF(((K36*$L$32)/(K36-$L$32))&gt;0,(K36*$L$32)/(K36-$L$32),0)</f>
        <v>119.44444444444444</v>
      </c>
      <c r="M36" s="17">
        <f t="shared" ref="M36:M65" si="10">$B$3</f>
        <v>55.55555555555555</v>
      </c>
    </row>
    <row r="37" spans="1:13" x14ac:dyDescent="0.3">
      <c r="A37" s="17">
        <f>A36-1</f>
        <v>19</v>
      </c>
      <c r="B37" s="17">
        <f t="shared" si="0"/>
        <v>0</v>
      </c>
      <c r="D37" s="17">
        <f>D36-1</f>
        <v>19</v>
      </c>
      <c r="E37" s="17">
        <f t="shared" si="1"/>
        <v>101.33333333333333</v>
      </c>
      <c r="G37" s="17">
        <f>G36-1</f>
        <v>19</v>
      </c>
      <c r="H37" s="17">
        <f t="shared" si="2"/>
        <v>13.818181818181818</v>
      </c>
      <c r="K37" s="17">
        <f t="shared" ref="K37:K64" si="11">K36+1</f>
        <v>87</v>
      </c>
      <c r="L37" s="17">
        <f t="shared" si="9"/>
        <v>117.56756756756756</v>
      </c>
      <c r="M37" s="17">
        <f t="shared" si="10"/>
        <v>55.55555555555555</v>
      </c>
    </row>
    <row r="38" spans="1:13" x14ac:dyDescent="0.3">
      <c r="A38" s="17">
        <f t="shared" ref="A38:A53" si="12">A37-1</f>
        <v>18</v>
      </c>
      <c r="B38" s="17">
        <f t="shared" si="0"/>
        <v>0</v>
      </c>
      <c r="D38" s="17">
        <f t="shared" ref="D38:D53" si="13">D37-1</f>
        <v>18</v>
      </c>
      <c r="E38" s="17">
        <f t="shared" si="1"/>
        <v>144</v>
      </c>
      <c r="G38" s="17">
        <f t="shared" ref="G38:G53" si="14">G37-1</f>
        <v>18</v>
      </c>
      <c r="H38" s="17">
        <f t="shared" si="2"/>
        <v>14.4</v>
      </c>
      <c r="K38" s="17">
        <f t="shared" si="11"/>
        <v>88</v>
      </c>
      <c r="L38" s="17">
        <f t="shared" si="9"/>
        <v>115.78947368421052</v>
      </c>
      <c r="M38" s="17">
        <f>$B$3</f>
        <v>55.55555555555555</v>
      </c>
    </row>
    <row r="39" spans="1:13" x14ac:dyDescent="0.3">
      <c r="A39" s="17">
        <f t="shared" si="12"/>
        <v>17</v>
      </c>
      <c r="B39" s="17">
        <f t="shared" si="0"/>
        <v>0</v>
      </c>
      <c r="D39" s="17">
        <f t="shared" si="13"/>
        <v>17</v>
      </c>
      <c r="E39" s="17">
        <f t="shared" si="1"/>
        <v>272</v>
      </c>
      <c r="G39" s="17">
        <f t="shared" si="14"/>
        <v>17</v>
      </c>
      <c r="H39" s="17">
        <f t="shared" si="2"/>
        <v>15.111111111111111</v>
      </c>
      <c r="K39" s="17">
        <f t="shared" si="11"/>
        <v>89</v>
      </c>
      <c r="L39" s="17">
        <f t="shared" si="9"/>
        <v>114.1025641025641</v>
      </c>
      <c r="M39" s="17">
        <f t="shared" si="10"/>
        <v>55.55555555555555</v>
      </c>
    </row>
    <row r="40" spans="1:13" x14ac:dyDescent="0.3">
      <c r="A40" s="17">
        <f t="shared" si="12"/>
        <v>16</v>
      </c>
      <c r="B40" s="17">
        <f t="shared" si="0"/>
        <v>0</v>
      </c>
      <c r="D40" s="17">
        <f t="shared" si="13"/>
        <v>16</v>
      </c>
      <c r="E40" s="17" t="e">
        <f t="shared" si="1"/>
        <v>#DIV/0!</v>
      </c>
      <c r="G40" s="17">
        <f t="shared" si="14"/>
        <v>16</v>
      </c>
      <c r="H40" s="17">
        <f t="shared" si="2"/>
        <v>16</v>
      </c>
      <c r="K40" s="17">
        <f t="shared" si="11"/>
        <v>90</v>
      </c>
      <c r="L40" s="17">
        <f t="shared" si="9"/>
        <v>112.5</v>
      </c>
      <c r="M40" s="17">
        <f t="shared" si="10"/>
        <v>55.55555555555555</v>
      </c>
    </row>
    <row r="41" spans="1:13" x14ac:dyDescent="0.3">
      <c r="A41" s="17">
        <f t="shared" si="12"/>
        <v>15</v>
      </c>
      <c r="B41" s="17">
        <f t="shared" si="0"/>
        <v>0</v>
      </c>
      <c r="D41" s="17">
        <f t="shared" si="13"/>
        <v>15</v>
      </c>
      <c r="E41" s="17">
        <f t="shared" si="1"/>
        <v>0</v>
      </c>
      <c r="G41" s="17">
        <f t="shared" si="14"/>
        <v>15</v>
      </c>
      <c r="H41" s="17">
        <f t="shared" si="2"/>
        <v>17.142857142857142</v>
      </c>
      <c r="K41" s="17">
        <f t="shared" si="11"/>
        <v>91</v>
      </c>
      <c r="L41" s="17">
        <f t="shared" si="9"/>
        <v>110.97560975609755</v>
      </c>
      <c r="M41" s="17">
        <f t="shared" si="10"/>
        <v>55.55555555555555</v>
      </c>
    </row>
    <row r="42" spans="1:13" x14ac:dyDescent="0.3">
      <c r="A42" s="17">
        <f t="shared" si="12"/>
        <v>14</v>
      </c>
      <c r="B42" s="17">
        <f t="shared" si="0"/>
        <v>0</v>
      </c>
      <c r="D42" s="17">
        <f t="shared" si="13"/>
        <v>14</v>
      </c>
      <c r="E42" s="17">
        <f t="shared" si="1"/>
        <v>0</v>
      </c>
      <c r="G42" s="17">
        <f t="shared" si="14"/>
        <v>14</v>
      </c>
      <c r="H42" s="17">
        <f t="shared" si="2"/>
        <v>18.666666666666668</v>
      </c>
      <c r="K42" s="17">
        <f t="shared" si="11"/>
        <v>92</v>
      </c>
      <c r="L42" s="17">
        <f t="shared" si="9"/>
        <v>109.52380952380952</v>
      </c>
      <c r="M42" s="17">
        <f t="shared" si="10"/>
        <v>55.55555555555555</v>
      </c>
    </row>
    <row r="43" spans="1:13" x14ac:dyDescent="0.3">
      <c r="A43" s="17">
        <f t="shared" si="12"/>
        <v>13</v>
      </c>
      <c r="B43" s="17">
        <f t="shared" si="0"/>
        <v>0</v>
      </c>
      <c r="D43" s="17">
        <f t="shared" si="13"/>
        <v>13</v>
      </c>
      <c r="E43" s="17">
        <f t="shared" si="1"/>
        <v>0</v>
      </c>
      <c r="G43" s="17">
        <f t="shared" si="14"/>
        <v>13</v>
      </c>
      <c r="H43" s="17">
        <f t="shared" si="2"/>
        <v>20.8</v>
      </c>
      <c r="K43" s="17">
        <f t="shared" si="11"/>
        <v>93</v>
      </c>
      <c r="L43" s="17">
        <f t="shared" si="9"/>
        <v>108.13953488372093</v>
      </c>
      <c r="M43" s="17">
        <f t="shared" si="10"/>
        <v>55.55555555555555</v>
      </c>
    </row>
    <row r="44" spans="1:13" x14ac:dyDescent="0.3">
      <c r="A44" s="17">
        <f t="shared" si="12"/>
        <v>12</v>
      </c>
      <c r="B44" s="17">
        <f t="shared" si="0"/>
        <v>0</v>
      </c>
      <c r="D44" s="17">
        <f t="shared" si="13"/>
        <v>12</v>
      </c>
      <c r="E44" s="17">
        <f t="shared" si="1"/>
        <v>0</v>
      </c>
      <c r="G44" s="17">
        <f t="shared" si="14"/>
        <v>12</v>
      </c>
      <c r="H44" s="17">
        <f t="shared" si="2"/>
        <v>24</v>
      </c>
      <c r="K44" s="17">
        <f t="shared" si="11"/>
        <v>94</v>
      </c>
      <c r="L44" s="17">
        <f t="shared" si="9"/>
        <v>106.81818181818181</v>
      </c>
      <c r="M44" s="17">
        <f t="shared" si="10"/>
        <v>55.55555555555555</v>
      </c>
    </row>
    <row r="45" spans="1:13" x14ac:dyDescent="0.3">
      <c r="A45" s="17">
        <f t="shared" si="12"/>
        <v>11</v>
      </c>
      <c r="B45" s="17">
        <f t="shared" si="0"/>
        <v>0</v>
      </c>
      <c r="D45" s="17">
        <f t="shared" si="13"/>
        <v>11</v>
      </c>
      <c r="E45" s="17">
        <f t="shared" si="1"/>
        <v>0</v>
      </c>
      <c r="G45" s="17">
        <f t="shared" si="14"/>
        <v>11</v>
      </c>
      <c r="H45" s="17">
        <f t="shared" si="2"/>
        <v>29.333333333333332</v>
      </c>
      <c r="K45" s="17">
        <f t="shared" si="11"/>
        <v>95</v>
      </c>
      <c r="L45" s="17">
        <f t="shared" si="9"/>
        <v>105.55555555555556</v>
      </c>
      <c r="M45" s="17">
        <f t="shared" si="10"/>
        <v>55.55555555555555</v>
      </c>
    </row>
    <row r="46" spans="1:13" x14ac:dyDescent="0.3">
      <c r="A46" s="17">
        <f t="shared" si="12"/>
        <v>10</v>
      </c>
      <c r="B46" s="17">
        <f t="shared" si="0"/>
        <v>0</v>
      </c>
      <c r="D46" s="17">
        <f t="shared" si="13"/>
        <v>10</v>
      </c>
      <c r="E46" s="17">
        <f t="shared" si="1"/>
        <v>0</v>
      </c>
      <c r="G46" s="17">
        <f t="shared" si="14"/>
        <v>10</v>
      </c>
      <c r="H46" s="17">
        <f t="shared" si="2"/>
        <v>40</v>
      </c>
      <c r="K46" s="17">
        <f t="shared" si="11"/>
        <v>96</v>
      </c>
      <c r="L46" s="17">
        <f t="shared" si="9"/>
        <v>104.34782608695652</v>
      </c>
      <c r="M46" s="17">
        <f t="shared" si="10"/>
        <v>55.55555555555555</v>
      </c>
    </row>
    <row r="47" spans="1:13" x14ac:dyDescent="0.3">
      <c r="A47" s="17">
        <f t="shared" si="12"/>
        <v>9</v>
      </c>
      <c r="B47" s="17">
        <f t="shared" si="0"/>
        <v>0</v>
      </c>
      <c r="D47" s="17">
        <f t="shared" si="13"/>
        <v>9</v>
      </c>
      <c r="E47" s="17">
        <f t="shared" si="1"/>
        <v>0</v>
      </c>
      <c r="G47" s="17">
        <f t="shared" si="14"/>
        <v>9</v>
      </c>
      <c r="H47" s="17">
        <f t="shared" si="2"/>
        <v>72</v>
      </c>
      <c r="K47" s="17">
        <f t="shared" si="11"/>
        <v>97</v>
      </c>
      <c r="L47" s="17">
        <f t="shared" si="9"/>
        <v>103.19148936170212</v>
      </c>
      <c r="M47" s="17">
        <f t="shared" si="10"/>
        <v>55.55555555555555</v>
      </c>
    </row>
    <row r="48" spans="1:13" x14ac:dyDescent="0.3">
      <c r="A48" s="17">
        <f t="shared" si="12"/>
        <v>8</v>
      </c>
      <c r="B48" s="17">
        <f t="shared" si="0"/>
        <v>0</v>
      </c>
      <c r="D48" s="17">
        <f t="shared" si="13"/>
        <v>8</v>
      </c>
      <c r="E48" s="17">
        <f t="shared" si="1"/>
        <v>0</v>
      </c>
      <c r="G48" s="17">
        <f t="shared" si="14"/>
        <v>8</v>
      </c>
      <c r="H48" s="17" t="e">
        <f>IF(((G48*$H$7)/(G48-$H$7))&gt;0,(G48*$H$7)/(G48-$H$7),0)</f>
        <v>#DIV/0!</v>
      </c>
      <c r="K48" s="17">
        <f t="shared" si="11"/>
        <v>98</v>
      </c>
      <c r="L48" s="17">
        <f t="shared" si="9"/>
        <v>102.08333333333333</v>
      </c>
      <c r="M48" s="17">
        <f t="shared" si="10"/>
        <v>55.55555555555555</v>
      </c>
    </row>
    <row r="49" spans="1:13" x14ac:dyDescent="0.3">
      <c r="A49" s="17">
        <f t="shared" si="12"/>
        <v>7</v>
      </c>
      <c r="B49" s="17">
        <f t="shared" si="0"/>
        <v>0</v>
      </c>
      <c r="D49" s="17">
        <f t="shared" si="13"/>
        <v>7</v>
      </c>
      <c r="E49" s="17">
        <f t="shared" si="1"/>
        <v>0</v>
      </c>
      <c r="G49" s="17">
        <f t="shared" si="14"/>
        <v>7</v>
      </c>
      <c r="H49" s="17">
        <f t="shared" si="2"/>
        <v>0</v>
      </c>
      <c r="K49" s="17">
        <f t="shared" si="11"/>
        <v>99</v>
      </c>
      <c r="L49" s="17">
        <f t="shared" si="9"/>
        <v>101.0204081632653</v>
      </c>
      <c r="M49" s="17">
        <f t="shared" si="10"/>
        <v>55.55555555555555</v>
      </c>
    </row>
    <row r="50" spans="1:13" x14ac:dyDescent="0.3">
      <c r="A50" s="17">
        <f t="shared" si="12"/>
        <v>6</v>
      </c>
      <c r="B50" s="17">
        <f t="shared" si="0"/>
        <v>0</v>
      </c>
      <c r="D50" s="17">
        <f t="shared" si="13"/>
        <v>6</v>
      </c>
      <c r="E50" s="17">
        <f t="shared" si="1"/>
        <v>0</v>
      </c>
      <c r="G50" s="17">
        <f t="shared" si="14"/>
        <v>6</v>
      </c>
      <c r="H50" s="17">
        <f t="shared" si="2"/>
        <v>0</v>
      </c>
      <c r="K50" s="17">
        <f t="shared" si="11"/>
        <v>100</v>
      </c>
      <c r="L50" s="17">
        <f t="shared" si="9"/>
        <v>100</v>
      </c>
      <c r="M50" s="17">
        <f t="shared" si="10"/>
        <v>55.55555555555555</v>
      </c>
    </row>
    <row r="51" spans="1:13" x14ac:dyDescent="0.3">
      <c r="A51" s="17">
        <f>A50-1</f>
        <v>5</v>
      </c>
      <c r="B51" s="17">
        <f t="shared" si="0"/>
        <v>0</v>
      </c>
      <c r="D51" s="17">
        <f>D50-1</f>
        <v>5</v>
      </c>
      <c r="E51" s="17">
        <f t="shared" si="1"/>
        <v>0</v>
      </c>
      <c r="G51" s="17">
        <f>G50-1</f>
        <v>5</v>
      </c>
      <c r="H51" s="17">
        <f t="shared" si="2"/>
        <v>0</v>
      </c>
      <c r="K51" s="17">
        <f t="shared" si="11"/>
        <v>101</v>
      </c>
      <c r="L51" s="17">
        <f t="shared" si="9"/>
        <v>99.019607843137251</v>
      </c>
      <c r="M51" s="17">
        <f t="shared" si="10"/>
        <v>55.55555555555555</v>
      </c>
    </row>
    <row r="52" spans="1:13" x14ac:dyDescent="0.3">
      <c r="A52" s="17">
        <f t="shared" si="12"/>
        <v>4</v>
      </c>
      <c r="B52" s="17">
        <f t="shared" si="0"/>
        <v>0</v>
      </c>
      <c r="D52" s="17">
        <f t="shared" si="13"/>
        <v>4</v>
      </c>
      <c r="E52" s="17">
        <f t="shared" si="1"/>
        <v>0</v>
      </c>
      <c r="G52" s="17">
        <f t="shared" si="14"/>
        <v>4</v>
      </c>
      <c r="H52" s="17">
        <f t="shared" si="2"/>
        <v>0</v>
      </c>
      <c r="K52" s="17">
        <f t="shared" si="11"/>
        <v>102</v>
      </c>
      <c r="L52" s="17">
        <f t="shared" si="9"/>
        <v>98.07692307692308</v>
      </c>
      <c r="M52" s="17">
        <f t="shared" si="10"/>
        <v>55.55555555555555</v>
      </c>
    </row>
    <row r="53" spans="1:13" x14ac:dyDescent="0.3">
      <c r="A53" s="17">
        <f t="shared" si="12"/>
        <v>3</v>
      </c>
      <c r="B53" s="17">
        <f>IF(((A53*$B$7)/(A53-$B$7))&gt;0,(A53*$B$7)/(A53-$B$7),)</f>
        <v>0</v>
      </c>
      <c r="D53" s="17">
        <f t="shared" si="13"/>
        <v>3</v>
      </c>
      <c r="E53" s="17">
        <f t="shared" si="1"/>
        <v>0</v>
      </c>
      <c r="G53" s="17">
        <f t="shared" si="14"/>
        <v>3</v>
      </c>
      <c r="H53" s="17">
        <f t="shared" si="2"/>
        <v>0</v>
      </c>
      <c r="K53" s="17">
        <f t="shared" si="11"/>
        <v>103</v>
      </c>
      <c r="L53" s="17">
        <f t="shared" si="9"/>
        <v>97.169811320754718</v>
      </c>
      <c r="M53" s="17">
        <f t="shared" si="10"/>
        <v>55.55555555555555</v>
      </c>
    </row>
    <row r="54" spans="1:13" x14ac:dyDescent="0.3">
      <c r="A54" s="17">
        <f>A53-1</f>
        <v>2</v>
      </c>
      <c r="B54" s="17">
        <f>IF(((A54*$B$7)/(A54-$B$7))&gt;0,(A54*$B$7)/(A54-$B$7),0)</f>
        <v>0</v>
      </c>
      <c r="D54" s="17">
        <f>D53-1</f>
        <v>2</v>
      </c>
      <c r="E54" s="17">
        <f t="shared" si="1"/>
        <v>0</v>
      </c>
      <c r="G54" s="17">
        <f>G53-1</f>
        <v>2</v>
      </c>
      <c r="H54" s="17">
        <f t="shared" si="2"/>
        <v>0</v>
      </c>
      <c r="K54" s="17">
        <f t="shared" si="11"/>
        <v>104</v>
      </c>
      <c r="L54" s="17">
        <f t="shared" si="9"/>
        <v>96.296296296296291</v>
      </c>
      <c r="M54" s="17">
        <f t="shared" si="10"/>
        <v>55.55555555555555</v>
      </c>
    </row>
    <row r="55" spans="1:13" x14ac:dyDescent="0.3">
      <c r="A55" s="17">
        <f>A54-1</f>
        <v>1</v>
      </c>
      <c r="B55" s="17">
        <f t="shared" si="0"/>
        <v>0</v>
      </c>
      <c r="D55" s="17">
        <f>D54-1</f>
        <v>1</v>
      </c>
      <c r="E55" s="17">
        <f t="shared" si="1"/>
        <v>0</v>
      </c>
      <c r="G55" s="17">
        <f>G54-1</f>
        <v>1</v>
      </c>
      <c r="H55" s="17">
        <f t="shared" si="2"/>
        <v>0</v>
      </c>
      <c r="K55" s="17">
        <f t="shared" si="11"/>
        <v>105</v>
      </c>
      <c r="L55" s="17">
        <f t="shared" si="9"/>
        <v>95.454545454545453</v>
      </c>
      <c r="M55" s="17">
        <f t="shared" si="10"/>
        <v>55.55555555555555</v>
      </c>
    </row>
    <row r="56" spans="1:13" x14ac:dyDescent="0.3">
      <c r="K56" s="17">
        <f t="shared" si="11"/>
        <v>106</v>
      </c>
      <c r="L56" s="17">
        <f t="shared" si="9"/>
        <v>94.642857142857139</v>
      </c>
      <c r="M56" s="17">
        <f t="shared" si="10"/>
        <v>55.55555555555555</v>
      </c>
    </row>
    <row r="57" spans="1:13" x14ac:dyDescent="0.3">
      <c r="K57" s="17">
        <f t="shared" si="11"/>
        <v>107</v>
      </c>
      <c r="L57" s="17">
        <f t="shared" si="9"/>
        <v>93.859649122807014</v>
      </c>
      <c r="M57" s="17">
        <f t="shared" si="10"/>
        <v>55.55555555555555</v>
      </c>
    </row>
    <row r="58" spans="1:13" x14ac:dyDescent="0.3">
      <c r="K58" s="17">
        <f t="shared" si="11"/>
        <v>108</v>
      </c>
      <c r="L58" s="17">
        <f t="shared" si="9"/>
        <v>93.103448275862064</v>
      </c>
      <c r="M58" s="17">
        <f t="shared" si="10"/>
        <v>55.55555555555555</v>
      </c>
    </row>
    <row r="59" spans="1:13" x14ac:dyDescent="0.3">
      <c r="K59" s="17">
        <f t="shared" si="11"/>
        <v>109</v>
      </c>
      <c r="L59" s="17">
        <f t="shared" si="9"/>
        <v>92.372881355932208</v>
      </c>
      <c r="M59" s="17">
        <f t="shared" si="10"/>
        <v>55.55555555555555</v>
      </c>
    </row>
    <row r="60" spans="1:13" x14ac:dyDescent="0.3">
      <c r="K60" s="17">
        <f t="shared" si="11"/>
        <v>110</v>
      </c>
      <c r="L60" s="17">
        <f t="shared" si="9"/>
        <v>91.666666666666671</v>
      </c>
      <c r="M60" s="17">
        <f t="shared" si="10"/>
        <v>55.55555555555555</v>
      </c>
    </row>
    <row r="61" spans="1:13" x14ac:dyDescent="0.3">
      <c r="K61" s="17">
        <f t="shared" si="11"/>
        <v>111</v>
      </c>
      <c r="L61" s="17">
        <f t="shared" si="9"/>
        <v>90.983606557377044</v>
      </c>
      <c r="M61" s="17">
        <f t="shared" si="10"/>
        <v>55.55555555555555</v>
      </c>
    </row>
    <row r="62" spans="1:13" x14ac:dyDescent="0.3">
      <c r="K62" s="17">
        <f>K61+1</f>
        <v>112</v>
      </c>
      <c r="L62" s="17">
        <f t="shared" si="9"/>
        <v>90.322580645161295</v>
      </c>
      <c r="M62" s="17">
        <f t="shared" si="10"/>
        <v>55.55555555555555</v>
      </c>
    </row>
    <row r="63" spans="1:13" x14ac:dyDescent="0.3">
      <c r="K63" s="17">
        <f t="shared" si="11"/>
        <v>113</v>
      </c>
      <c r="L63" s="17">
        <f t="shared" si="9"/>
        <v>89.682539682539684</v>
      </c>
      <c r="M63" s="17">
        <f t="shared" si="10"/>
        <v>55.55555555555555</v>
      </c>
    </row>
    <row r="64" spans="1:13" x14ac:dyDescent="0.3">
      <c r="K64" s="17">
        <f t="shared" si="11"/>
        <v>114</v>
      </c>
      <c r="L64" s="17">
        <f t="shared" si="9"/>
        <v>89.0625</v>
      </c>
      <c r="M64" s="17">
        <f t="shared" si="10"/>
        <v>55.55555555555555</v>
      </c>
    </row>
    <row r="65" spans="11:13" x14ac:dyDescent="0.3">
      <c r="K65" s="17">
        <f>K64+1</f>
        <v>115</v>
      </c>
      <c r="L65" s="17">
        <f t="shared" si="9"/>
        <v>88.461538461538467</v>
      </c>
      <c r="M65" s="17">
        <f t="shared" si="10"/>
        <v>55.55555555555555</v>
      </c>
    </row>
    <row r="66" spans="11:13" x14ac:dyDescent="0.3"/>
    <row r="67" spans="11:13" x14ac:dyDescent="0.3"/>
  </sheetData>
  <mergeCells count="2">
    <mergeCell ref="N5:W5"/>
    <mergeCell ref="N1:T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89D2A-B8BC-407E-B61A-585D599651E5}">
  <dimension ref="A1:K56"/>
  <sheetViews>
    <sheetView tabSelected="1" topLeftCell="F1" workbookViewId="0"/>
  </sheetViews>
  <sheetFormatPr defaultColWidth="0" defaultRowHeight="14.4" zeroHeight="1" x14ac:dyDescent="0.3"/>
  <cols>
    <col min="1" max="19" width="8.88671875" customWidth="1"/>
    <col min="20" max="16384" width="8.88671875" hidden="1"/>
  </cols>
  <sheetData>
    <row r="1" spans="1:11" x14ac:dyDescent="0.3">
      <c r="A1" s="1" t="s">
        <v>25</v>
      </c>
      <c r="B1" s="1">
        <v>500</v>
      </c>
      <c r="E1" s="1" t="s">
        <v>25</v>
      </c>
      <c r="F1" s="1">
        <v>50</v>
      </c>
      <c r="I1" s="1" t="s">
        <v>25</v>
      </c>
      <c r="J1" s="1">
        <v>50</v>
      </c>
    </row>
    <row r="2" spans="1:11" x14ac:dyDescent="0.3">
      <c r="A2" s="1" t="s">
        <v>27</v>
      </c>
      <c r="B2" s="1">
        <v>50</v>
      </c>
      <c r="E2" s="1" t="s">
        <v>27</v>
      </c>
      <c r="F2" s="1">
        <v>16</v>
      </c>
      <c r="I2" s="1" t="s">
        <v>27</v>
      </c>
      <c r="J2" s="1">
        <v>24</v>
      </c>
    </row>
    <row r="3" spans="1:11" x14ac:dyDescent="0.3">
      <c r="A3" s="42" t="s">
        <v>26</v>
      </c>
      <c r="B3" s="42">
        <f>1/((1/B2)-(1/B1))</f>
        <v>55.55555555555555</v>
      </c>
      <c r="E3" s="42" t="s">
        <v>26</v>
      </c>
      <c r="F3" s="42">
        <f>1/((1/F2)-(1/F1))</f>
        <v>23.529411764705884</v>
      </c>
      <c r="I3" s="42" t="s">
        <v>26</v>
      </c>
      <c r="J3" s="42">
        <f>1/((1/J2)-(1/J1))</f>
        <v>46.15384615384616</v>
      </c>
    </row>
    <row r="4" spans="1:11" x14ac:dyDescent="0.3">
      <c r="A4" s="41"/>
      <c r="B4" s="41"/>
      <c r="E4" s="41"/>
      <c r="F4" s="41"/>
      <c r="I4" s="41"/>
      <c r="J4" s="41"/>
    </row>
    <row r="5" spans="1:11" x14ac:dyDescent="0.3">
      <c r="A5" s="34"/>
      <c r="B5" s="34"/>
      <c r="E5" s="34"/>
      <c r="F5" s="34"/>
      <c r="I5" s="34"/>
      <c r="J5" s="34"/>
    </row>
    <row r="6" spans="1:11" x14ac:dyDescent="0.3">
      <c r="A6" s="41"/>
      <c r="B6" s="41"/>
      <c r="E6" s="41"/>
      <c r="F6" s="41"/>
      <c r="I6" s="41"/>
      <c r="J6" s="41"/>
    </row>
    <row r="7" spans="1:11" x14ac:dyDescent="0.3">
      <c r="A7" s="16" t="s">
        <v>27</v>
      </c>
      <c r="B7" s="16">
        <f>B2</f>
        <v>50</v>
      </c>
      <c r="E7" s="16" t="s">
        <v>27</v>
      </c>
      <c r="F7" s="16">
        <f>F2</f>
        <v>16</v>
      </c>
      <c r="I7" s="16" t="s">
        <v>27</v>
      </c>
      <c r="J7" s="16">
        <f>J2</f>
        <v>24</v>
      </c>
    </row>
    <row r="8" spans="1:11" x14ac:dyDescent="0.3">
      <c r="A8" s="17" t="s">
        <v>28</v>
      </c>
      <c r="B8" s="17" t="s">
        <v>26</v>
      </c>
      <c r="C8" s="17" t="s">
        <v>68</v>
      </c>
      <c r="E8" s="17" t="s">
        <v>28</v>
      </c>
      <c r="F8" s="17" t="s">
        <v>26</v>
      </c>
      <c r="G8" s="17" t="s">
        <v>68</v>
      </c>
      <c r="I8" s="17" t="s">
        <v>28</v>
      </c>
      <c r="J8" s="17" t="s">
        <v>26</v>
      </c>
      <c r="K8" s="17" t="s">
        <v>68</v>
      </c>
    </row>
    <row r="9" spans="1:11" x14ac:dyDescent="0.3">
      <c r="A9" s="17">
        <v>1200</v>
      </c>
      <c r="B9" s="17">
        <f>IF(((A9*$B$7)/(A9-$B$7))&gt;0,(A9*$B$7)/(A9-$B$7),0)</f>
        <v>52.173913043478258</v>
      </c>
      <c r="C9" s="47">
        <f>-B9/A10</f>
        <v>-4.7430830039525688E-2</v>
      </c>
      <c r="E9" s="17">
        <v>1200</v>
      </c>
      <c r="F9" s="17">
        <f>IF(((E9*$F$7)/(E9-$F$7))&gt;0,(E9*$F$7)/(E9-$F$7),0)</f>
        <v>16.216216216216218</v>
      </c>
      <c r="G9" s="47">
        <f>-F9/E10</f>
        <v>-1.4742014742014743E-2</v>
      </c>
      <c r="I9" s="17">
        <v>1200</v>
      </c>
      <c r="J9" s="17">
        <f>IF(((I9*$J$7)/(I9-$J$7))&gt;0,(I9*$J$7)/(I9-$J$7),0)</f>
        <v>24.489795918367346</v>
      </c>
      <c r="K9" s="47">
        <f>-J9/I10</f>
        <v>-2.2263450834879406E-2</v>
      </c>
    </row>
    <row r="10" spans="1:11" x14ac:dyDescent="0.3">
      <c r="A10" s="17">
        <f>A9-100</f>
        <v>1100</v>
      </c>
      <c r="B10" s="17">
        <f t="shared" ref="B10:B55" si="0">IF(((A10*$B$7)/(A10-$B$7))&gt;0,(A10*$B$7)/(A10-$B$7),0)</f>
        <v>52.38095238095238</v>
      </c>
      <c r="C10" s="47">
        <f t="shared" ref="C10:C55" si="1">-B10/A11</f>
        <v>-5.2380952380952382E-2</v>
      </c>
      <c r="E10" s="17">
        <f>E9-100</f>
        <v>1100</v>
      </c>
      <c r="F10" s="17">
        <f t="shared" ref="F10:F55" si="2">IF(((E10*$F$7)/(E10-$F$7))&gt;0,(E10*$F$7)/(E10-$F$7),0)</f>
        <v>16.236162361623617</v>
      </c>
      <c r="G10" s="47">
        <f t="shared" ref="G10:G55" si="3">-F10/E11</f>
        <v>-1.6236162361623615E-2</v>
      </c>
      <c r="I10" s="17">
        <f>I9-100</f>
        <v>1100</v>
      </c>
      <c r="J10" s="17">
        <f t="shared" ref="J10:J55" si="4">IF(((I10*$J$7)/(I10-$J$7))&gt;0,(I10*$J$7)/(I10-$J$7),0)</f>
        <v>24.535315985130111</v>
      </c>
      <c r="K10" s="47">
        <f t="shared" ref="K10:K55" si="5">-J10/I11</f>
        <v>-2.4535315985130111E-2</v>
      </c>
    </row>
    <row r="11" spans="1:11" x14ac:dyDescent="0.3">
      <c r="A11" s="17">
        <f t="shared" ref="A11:A18" si="6">A10-100</f>
        <v>1000</v>
      </c>
      <c r="B11" s="17">
        <f t="shared" si="0"/>
        <v>52.631578947368418</v>
      </c>
      <c r="C11" s="47">
        <f t="shared" si="1"/>
        <v>-5.8479532163742687E-2</v>
      </c>
      <c r="E11" s="17">
        <f t="shared" ref="E11:E18" si="7">E10-100</f>
        <v>1000</v>
      </c>
      <c r="F11" s="17">
        <f t="shared" si="2"/>
        <v>16.260162601626018</v>
      </c>
      <c r="G11" s="47">
        <f t="shared" si="3"/>
        <v>-1.806684733514002E-2</v>
      </c>
      <c r="I11" s="17">
        <f t="shared" ref="I11:I18" si="8">I10-100</f>
        <v>1000</v>
      </c>
      <c r="J11" s="17">
        <f t="shared" si="4"/>
        <v>24.590163934426229</v>
      </c>
      <c r="K11" s="47">
        <f t="shared" si="5"/>
        <v>-2.7322404371584699E-2</v>
      </c>
    </row>
    <row r="12" spans="1:11" x14ac:dyDescent="0.3">
      <c r="A12" s="17">
        <f t="shared" si="6"/>
        <v>900</v>
      </c>
      <c r="B12" s="17">
        <f t="shared" si="0"/>
        <v>52.941176470588232</v>
      </c>
      <c r="C12" s="47">
        <f t="shared" si="1"/>
        <v>-6.6176470588235295E-2</v>
      </c>
      <c r="E12" s="17">
        <f t="shared" si="7"/>
        <v>900</v>
      </c>
      <c r="F12" s="17">
        <f>IF(((E12*$F$7)/(E12-$F$7))&gt;0,(E12*$F$7)/(E12-$F$7),0)</f>
        <v>16.289592760180994</v>
      </c>
      <c r="G12" s="47">
        <f t="shared" si="3"/>
        <v>-2.0361990950226241E-2</v>
      </c>
      <c r="I12" s="17">
        <f t="shared" si="8"/>
        <v>900</v>
      </c>
      <c r="J12" s="17">
        <f t="shared" si="4"/>
        <v>24.657534246575342</v>
      </c>
      <c r="K12" s="47">
        <f t="shared" si="5"/>
        <v>-3.0821917808219176E-2</v>
      </c>
    </row>
    <row r="13" spans="1:11" x14ac:dyDescent="0.3">
      <c r="A13" s="17">
        <f t="shared" si="6"/>
        <v>800</v>
      </c>
      <c r="B13" s="17">
        <f t="shared" si="0"/>
        <v>53.333333333333336</v>
      </c>
      <c r="C13" s="47">
        <f t="shared" si="1"/>
        <v>-7.6190476190476197E-2</v>
      </c>
      <c r="E13" s="17">
        <f t="shared" si="7"/>
        <v>800</v>
      </c>
      <c r="F13" s="17">
        <f t="shared" si="2"/>
        <v>16.326530612244898</v>
      </c>
      <c r="G13" s="47">
        <f t="shared" si="3"/>
        <v>-2.3323615160349854E-2</v>
      </c>
      <c r="I13" s="17">
        <f t="shared" si="8"/>
        <v>800</v>
      </c>
      <c r="J13" s="17">
        <f t="shared" si="4"/>
        <v>24.742268041237114</v>
      </c>
      <c r="K13" s="47">
        <f t="shared" si="5"/>
        <v>-3.5346097201767304E-2</v>
      </c>
    </row>
    <row r="14" spans="1:11" x14ac:dyDescent="0.3">
      <c r="A14" s="17">
        <f t="shared" si="6"/>
        <v>700</v>
      </c>
      <c r="B14" s="17">
        <f t="shared" si="0"/>
        <v>53.846153846153847</v>
      </c>
      <c r="C14" s="47">
        <f t="shared" si="1"/>
        <v>-8.9743589743589744E-2</v>
      </c>
      <c r="E14" s="17">
        <f t="shared" si="7"/>
        <v>700</v>
      </c>
      <c r="F14" s="17">
        <f t="shared" si="2"/>
        <v>16.374269005847953</v>
      </c>
      <c r="G14" s="47">
        <f t="shared" si="3"/>
        <v>-2.7290448343079921E-2</v>
      </c>
      <c r="I14" s="17">
        <f t="shared" si="8"/>
        <v>700</v>
      </c>
      <c r="J14" s="17">
        <f t="shared" si="4"/>
        <v>24.852071005917161</v>
      </c>
      <c r="K14" s="47">
        <f t="shared" si="5"/>
        <v>-4.142011834319527E-2</v>
      </c>
    </row>
    <row r="15" spans="1:11" x14ac:dyDescent="0.3">
      <c r="A15" s="17">
        <f t="shared" si="6"/>
        <v>600</v>
      </c>
      <c r="B15" s="17">
        <f t="shared" si="0"/>
        <v>54.545454545454547</v>
      </c>
      <c r="C15" s="47">
        <f t="shared" si="1"/>
        <v>-0.1090909090909091</v>
      </c>
      <c r="E15" s="17">
        <f t="shared" si="7"/>
        <v>600</v>
      </c>
      <c r="F15" s="17">
        <f t="shared" si="2"/>
        <v>16.438356164383563</v>
      </c>
      <c r="G15" s="47">
        <f t="shared" si="3"/>
        <v>-3.2876712328767127E-2</v>
      </c>
      <c r="I15" s="17">
        <f t="shared" si="8"/>
        <v>600</v>
      </c>
      <c r="J15" s="17">
        <f t="shared" si="4"/>
        <v>25</v>
      </c>
      <c r="K15" s="47">
        <f t="shared" si="5"/>
        <v>-0.05</v>
      </c>
    </row>
    <row r="16" spans="1:11" x14ac:dyDescent="0.3">
      <c r="A16" s="17">
        <f t="shared" si="6"/>
        <v>500</v>
      </c>
      <c r="B16" s="17">
        <f t="shared" si="0"/>
        <v>55.555555555555557</v>
      </c>
      <c r="C16" s="47">
        <f t="shared" si="1"/>
        <v>-0.1388888888888889</v>
      </c>
      <c r="E16" s="17">
        <f t="shared" si="7"/>
        <v>500</v>
      </c>
      <c r="F16" s="17">
        <f t="shared" si="2"/>
        <v>16.528925619834709</v>
      </c>
      <c r="G16" s="47">
        <f t="shared" si="3"/>
        <v>-4.1322314049586771E-2</v>
      </c>
      <c r="I16" s="17">
        <f t="shared" si="8"/>
        <v>500</v>
      </c>
      <c r="J16" s="17">
        <f t="shared" si="4"/>
        <v>25.210084033613445</v>
      </c>
      <c r="K16" s="47">
        <f t="shared" si="5"/>
        <v>-6.3025210084033612E-2</v>
      </c>
    </row>
    <row r="17" spans="1:11" x14ac:dyDescent="0.3">
      <c r="A17" s="17">
        <f t="shared" si="6"/>
        <v>400</v>
      </c>
      <c r="B17" s="17">
        <f t="shared" si="0"/>
        <v>57.142857142857146</v>
      </c>
      <c r="C17" s="47">
        <f t="shared" si="1"/>
        <v>-0.19047619047619049</v>
      </c>
      <c r="E17" s="17">
        <f t="shared" si="7"/>
        <v>400</v>
      </c>
      <c r="F17" s="17">
        <f t="shared" si="2"/>
        <v>16.666666666666668</v>
      </c>
      <c r="G17" s="47">
        <f t="shared" si="3"/>
        <v>-5.5555555555555559E-2</v>
      </c>
      <c r="I17" s="17">
        <f t="shared" si="8"/>
        <v>400</v>
      </c>
      <c r="J17" s="17">
        <f t="shared" si="4"/>
        <v>25.531914893617021</v>
      </c>
      <c r="K17" s="47">
        <f t="shared" si="5"/>
        <v>-8.5106382978723402E-2</v>
      </c>
    </row>
    <row r="18" spans="1:11" x14ac:dyDescent="0.3">
      <c r="A18" s="17">
        <f t="shared" si="6"/>
        <v>300</v>
      </c>
      <c r="B18" s="17">
        <f t="shared" si="0"/>
        <v>60</v>
      </c>
      <c r="C18" s="47">
        <f t="shared" si="1"/>
        <v>-0.3</v>
      </c>
      <c r="E18" s="17">
        <f t="shared" si="7"/>
        <v>300</v>
      </c>
      <c r="F18" s="17">
        <f t="shared" si="2"/>
        <v>16.901408450704224</v>
      </c>
      <c r="G18" s="47">
        <f t="shared" si="3"/>
        <v>-8.4507042253521125E-2</v>
      </c>
      <c r="I18" s="17">
        <f t="shared" si="8"/>
        <v>300</v>
      </c>
      <c r="J18" s="17">
        <f t="shared" si="4"/>
        <v>26.086956521739129</v>
      </c>
      <c r="K18" s="47">
        <f t="shared" si="5"/>
        <v>-0.13043478260869565</v>
      </c>
    </row>
    <row r="19" spans="1:11" x14ac:dyDescent="0.3">
      <c r="A19" s="17">
        <f>A18-100</f>
        <v>200</v>
      </c>
      <c r="B19" s="17">
        <f t="shared" si="0"/>
        <v>66.666666666666671</v>
      </c>
      <c r="C19" s="47">
        <f t="shared" si="1"/>
        <v>-0.66666666666666674</v>
      </c>
      <c r="E19" s="17">
        <f>E18-100</f>
        <v>200</v>
      </c>
      <c r="F19" s="17">
        <f t="shared" si="2"/>
        <v>17.391304347826086</v>
      </c>
      <c r="G19" s="47">
        <f t="shared" si="3"/>
        <v>-0.17391304347826086</v>
      </c>
      <c r="I19" s="17">
        <f>I18-100</f>
        <v>200</v>
      </c>
      <c r="J19" s="17">
        <f t="shared" si="4"/>
        <v>27.272727272727273</v>
      </c>
      <c r="K19" s="47">
        <f t="shared" si="5"/>
        <v>-0.27272727272727271</v>
      </c>
    </row>
    <row r="20" spans="1:11" x14ac:dyDescent="0.3">
      <c r="A20" s="17">
        <f>A19-100</f>
        <v>100</v>
      </c>
      <c r="B20" s="17">
        <f t="shared" si="0"/>
        <v>100</v>
      </c>
      <c r="C20" s="47">
        <f t="shared" si="1"/>
        <v>-1.0526315789473684</v>
      </c>
      <c r="E20" s="17">
        <f>E19-100</f>
        <v>100</v>
      </c>
      <c r="F20" s="17">
        <f t="shared" si="2"/>
        <v>19.047619047619047</v>
      </c>
      <c r="G20" s="47">
        <f t="shared" si="3"/>
        <v>-0.20050125313283207</v>
      </c>
      <c r="I20" s="17">
        <f>I19-100</f>
        <v>100</v>
      </c>
      <c r="J20" s="17">
        <f t="shared" si="4"/>
        <v>31.578947368421051</v>
      </c>
      <c r="K20" s="47">
        <f t="shared" si="5"/>
        <v>-0.33240997229916897</v>
      </c>
    </row>
    <row r="21" spans="1:11" x14ac:dyDescent="0.3">
      <c r="A21" s="17">
        <f>A20-5</f>
        <v>95</v>
      </c>
      <c r="B21" s="17">
        <f t="shared" si="0"/>
        <v>105.55555555555556</v>
      </c>
      <c r="C21" s="47">
        <f t="shared" si="1"/>
        <v>-1.1728395061728396</v>
      </c>
      <c r="E21" s="17">
        <f>E20-5</f>
        <v>95</v>
      </c>
      <c r="F21" s="17">
        <f t="shared" si="2"/>
        <v>19.240506329113924</v>
      </c>
      <c r="G21" s="47">
        <f t="shared" si="3"/>
        <v>-0.21378340365682139</v>
      </c>
      <c r="I21" s="17">
        <f>I20-5</f>
        <v>95</v>
      </c>
      <c r="J21" s="17">
        <f t="shared" si="4"/>
        <v>32.112676056338032</v>
      </c>
      <c r="K21" s="47">
        <f t="shared" si="5"/>
        <v>-0.35680751173708924</v>
      </c>
    </row>
    <row r="22" spans="1:11" x14ac:dyDescent="0.3">
      <c r="A22" s="17">
        <f t="shared" ref="A22:A36" si="9">A21-5</f>
        <v>90</v>
      </c>
      <c r="B22" s="17">
        <f t="shared" si="0"/>
        <v>112.5</v>
      </c>
      <c r="C22" s="47">
        <f t="shared" si="1"/>
        <v>-1.3235294117647058</v>
      </c>
      <c r="E22" s="17">
        <f t="shared" ref="E22:E36" si="10">E21-5</f>
        <v>90</v>
      </c>
      <c r="F22" s="17">
        <f t="shared" si="2"/>
        <v>19.45945945945946</v>
      </c>
      <c r="G22" s="47">
        <f t="shared" si="3"/>
        <v>-0.2289348171701113</v>
      </c>
      <c r="I22" s="17">
        <f t="shared" ref="I22:I36" si="11">I21-5</f>
        <v>90</v>
      </c>
      <c r="J22" s="17">
        <f t="shared" si="4"/>
        <v>32.727272727272727</v>
      </c>
      <c r="K22" s="47">
        <f t="shared" si="5"/>
        <v>-0.38502673796791442</v>
      </c>
    </row>
    <row r="23" spans="1:11" x14ac:dyDescent="0.3">
      <c r="A23" s="17">
        <f t="shared" si="9"/>
        <v>85</v>
      </c>
      <c r="B23" s="17">
        <f t="shared" si="0"/>
        <v>121.42857142857143</v>
      </c>
      <c r="C23" s="47">
        <f t="shared" si="1"/>
        <v>-1.5178571428571428</v>
      </c>
      <c r="E23" s="17">
        <f t="shared" si="10"/>
        <v>85</v>
      </c>
      <c r="F23" s="17">
        <f t="shared" si="2"/>
        <v>19.710144927536231</v>
      </c>
      <c r="G23" s="47">
        <f t="shared" si="3"/>
        <v>-0.24637681159420288</v>
      </c>
      <c r="I23" s="17">
        <f t="shared" si="11"/>
        <v>85</v>
      </c>
      <c r="J23" s="17">
        <f t="shared" si="4"/>
        <v>33.442622950819676</v>
      </c>
      <c r="K23" s="47">
        <f t="shared" si="5"/>
        <v>-0.41803278688524592</v>
      </c>
    </row>
    <row r="24" spans="1:11" x14ac:dyDescent="0.3">
      <c r="A24" s="17">
        <f t="shared" si="9"/>
        <v>80</v>
      </c>
      <c r="B24" s="17">
        <f t="shared" si="0"/>
        <v>133.33333333333334</v>
      </c>
      <c r="C24" s="47">
        <f t="shared" si="1"/>
        <v>-1.7777777777777779</v>
      </c>
      <c r="E24" s="17">
        <f t="shared" si="10"/>
        <v>80</v>
      </c>
      <c r="F24" s="17">
        <f t="shared" si="2"/>
        <v>20</v>
      </c>
      <c r="G24" s="47">
        <f t="shared" si="3"/>
        <v>-0.26666666666666666</v>
      </c>
      <c r="I24" s="17">
        <f t="shared" si="11"/>
        <v>80</v>
      </c>
      <c r="J24" s="17">
        <f t="shared" si="4"/>
        <v>34.285714285714285</v>
      </c>
      <c r="K24" s="47">
        <f t="shared" si="5"/>
        <v>-0.45714285714285713</v>
      </c>
    </row>
    <row r="25" spans="1:11" x14ac:dyDescent="0.3">
      <c r="A25" s="17">
        <f t="shared" si="9"/>
        <v>75</v>
      </c>
      <c r="B25" s="17">
        <f t="shared" si="0"/>
        <v>150</v>
      </c>
      <c r="C25" s="47">
        <f t="shared" si="1"/>
        <v>-2.1428571428571428</v>
      </c>
      <c r="E25" s="17">
        <f t="shared" si="10"/>
        <v>75</v>
      </c>
      <c r="F25" s="17">
        <f t="shared" si="2"/>
        <v>20.338983050847457</v>
      </c>
      <c r="G25" s="47">
        <f t="shared" si="3"/>
        <v>-0.29055690072639223</v>
      </c>
      <c r="I25" s="17">
        <f t="shared" si="11"/>
        <v>75</v>
      </c>
      <c r="J25" s="17">
        <f t="shared" si="4"/>
        <v>35.294117647058826</v>
      </c>
      <c r="K25" s="47">
        <f t="shared" si="5"/>
        <v>-0.50420168067226889</v>
      </c>
    </row>
    <row r="26" spans="1:11" x14ac:dyDescent="0.3">
      <c r="A26" s="17">
        <f t="shared" si="9"/>
        <v>70</v>
      </c>
      <c r="B26" s="17">
        <f t="shared" si="0"/>
        <v>175</v>
      </c>
      <c r="C26" s="47">
        <f t="shared" si="1"/>
        <v>-2.6923076923076925</v>
      </c>
      <c r="E26" s="17">
        <f t="shared" si="10"/>
        <v>70</v>
      </c>
      <c r="F26" s="17">
        <f t="shared" si="2"/>
        <v>20.74074074074074</v>
      </c>
      <c r="G26" s="47">
        <f t="shared" si="3"/>
        <v>-0.31908831908831908</v>
      </c>
      <c r="I26" s="17">
        <f t="shared" si="11"/>
        <v>70</v>
      </c>
      <c r="J26" s="17">
        <f t="shared" si="4"/>
        <v>36.521739130434781</v>
      </c>
      <c r="K26" s="47">
        <f t="shared" si="5"/>
        <v>-0.56187290969899661</v>
      </c>
    </row>
    <row r="27" spans="1:11" x14ac:dyDescent="0.3">
      <c r="A27" s="17">
        <f t="shared" si="9"/>
        <v>65</v>
      </c>
      <c r="B27" s="17">
        <f t="shared" si="0"/>
        <v>216.66666666666666</v>
      </c>
      <c r="C27" s="47">
        <f t="shared" si="1"/>
        <v>-3.6111111111111112</v>
      </c>
      <c r="E27" s="17">
        <f t="shared" si="10"/>
        <v>65</v>
      </c>
      <c r="F27" s="17">
        <f t="shared" si="2"/>
        <v>21.224489795918366</v>
      </c>
      <c r="G27" s="47">
        <f t="shared" si="3"/>
        <v>-0.35374149659863946</v>
      </c>
      <c r="I27" s="17">
        <f t="shared" si="11"/>
        <v>65</v>
      </c>
      <c r="J27" s="17">
        <f t="shared" si="4"/>
        <v>38.048780487804876</v>
      </c>
      <c r="K27" s="47">
        <f t="shared" si="5"/>
        <v>-0.63414634146341464</v>
      </c>
    </row>
    <row r="28" spans="1:11" x14ac:dyDescent="0.3">
      <c r="A28" s="17">
        <f t="shared" si="9"/>
        <v>60</v>
      </c>
      <c r="B28" s="17">
        <f t="shared" si="0"/>
        <v>300</v>
      </c>
      <c r="C28" s="47">
        <f t="shared" si="1"/>
        <v>-5.4545454545454541</v>
      </c>
      <c r="E28" s="17">
        <f t="shared" si="10"/>
        <v>60</v>
      </c>
      <c r="F28" s="17">
        <f t="shared" si="2"/>
        <v>21.818181818181817</v>
      </c>
      <c r="G28" s="47">
        <f t="shared" si="3"/>
        <v>-0.39669421487603301</v>
      </c>
      <c r="I28" s="17">
        <f t="shared" si="11"/>
        <v>60</v>
      </c>
      <c r="J28" s="17">
        <f t="shared" si="4"/>
        <v>40</v>
      </c>
      <c r="K28" s="47">
        <f t="shared" si="5"/>
        <v>-0.72727272727272729</v>
      </c>
    </row>
    <row r="29" spans="1:11" x14ac:dyDescent="0.3">
      <c r="A29" s="17">
        <f t="shared" si="9"/>
        <v>55</v>
      </c>
      <c r="B29" s="17">
        <f t="shared" si="0"/>
        <v>550</v>
      </c>
      <c r="C29" s="47">
        <f t="shared" si="1"/>
        <v>-11</v>
      </c>
      <c r="E29" s="17">
        <f t="shared" si="10"/>
        <v>55</v>
      </c>
      <c r="F29" s="17">
        <f t="shared" si="2"/>
        <v>22.564102564102566</v>
      </c>
      <c r="G29" s="47">
        <f t="shared" si="3"/>
        <v>-0.45128205128205129</v>
      </c>
      <c r="I29" s="17">
        <f t="shared" si="11"/>
        <v>55</v>
      </c>
      <c r="J29" s="17">
        <f t="shared" si="4"/>
        <v>42.58064516129032</v>
      </c>
      <c r="K29" s="47">
        <f t="shared" si="5"/>
        <v>-0.85161290322580641</v>
      </c>
    </row>
    <row r="30" spans="1:11" x14ac:dyDescent="0.3">
      <c r="A30" s="17">
        <f t="shared" si="9"/>
        <v>50</v>
      </c>
      <c r="B30" s="17" t="e">
        <f>IF(((A30*$B$7)/(A30-$B$7))&gt;0,(A30*$B$7)/(A30-$B$7),10000)</f>
        <v>#DIV/0!</v>
      </c>
      <c r="C30" s="47" t="e">
        <f t="shared" si="1"/>
        <v>#DIV/0!</v>
      </c>
      <c r="E30" s="17">
        <f t="shared" si="10"/>
        <v>50</v>
      </c>
      <c r="F30" s="17">
        <f t="shared" si="2"/>
        <v>23.529411764705884</v>
      </c>
      <c r="G30" s="47">
        <f t="shared" si="3"/>
        <v>-0.52287581699346408</v>
      </c>
      <c r="I30" s="17">
        <f t="shared" si="11"/>
        <v>50</v>
      </c>
      <c r="J30" s="17">
        <f t="shared" si="4"/>
        <v>46.153846153846153</v>
      </c>
      <c r="K30" s="47">
        <f t="shared" si="5"/>
        <v>-1.0256410256410255</v>
      </c>
    </row>
    <row r="31" spans="1:11" x14ac:dyDescent="0.3">
      <c r="A31" s="17">
        <f t="shared" si="9"/>
        <v>45</v>
      </c>
      <c r="B31" s="17">
        <f>IF(((A31*$B$7)/(A31-$B$7))&gt;0,(A31*$B$7)/(A31-$B$7),)</f>
        <v>0</v>
      </c>
      <c r="C31" s="47">
        <f t="shared" si="1"/>
        <v>0</v>
      </c>
      <c r="E31" s="17">
        <f t="shared" si="10"/>
        <v>45</v>
      </c>
      <c r="F31" s="17">
        <f t="shared" si="2"/>
        <v>24.827586206896552</v>
      </c>
      <c r="G31" s="47">
        <f t="shared" si="3"/>
        <v>-0.62068965517241381</v>
      </c>
      <c r="I31" s="17">
        <f t="shared" si="11"/>
        <v>45</v>
      </c>
      <c r="J31" s="17">
        <f t="shared" si="4"/>
        <v>51.428571428571431</v>
      </c>
      <c r="K31" s="47">
        <f t="shared" si="5"/>
        <v>-1.2857142857142858</v>
      </c>
    </row>
    <row r="32" spans="1:11" x14ac:dyDescent="0.3">
      <c r="A32" s="17">
        <f t="shared" si="9"/>
        <v>40</v>
      </c>
      <c r="B32" s="17">
        <f t="shared" si="0"/>
        <v>0</v>
      </c>
      <c r="C32" s="47">
        <f t="shared" si="1"/>
        <v>0</v>
      </c>
      <c r="E32" s="17">
        <f t="shared" si="10"/>
        <v>40</v>
      </c>
      <c r="F32" s="17">
        <f t="shared" si="2"/>
        <v>26.666666666666668</v>
      </c>
      <c r="G32" s="47">
        <f t="shared" si="3"/>
        <v>-0.76190476190476197</v>
      </c>
      <c r="I32" s="17">
        <f t="shared" si="11"/>
        <v>40</v>
      </c>
      <c r="J32" s="17">
        <f t="shared" si="4"/>
        <v>60</v>
      </c>
      <c r="K32" s="47">
        <f t="shared" si="5"/>
        <v>-1.7142857142857142</v>
      </c>
    </row>
    <row r="33" spans="1:11" x14ac:dyDescent="0.3">
      <c r="A33" s="17">
        <f t="shared" si="9"/>
        <v>35</v>
      </c>
      <c r="B33" s="17">
        <f t="shared" si="0"/>
        <v>0</v>
      </c>
      <c r="C33" s="47">
        <f t="shared" si="1"/>
        <v>0</v>
      </c>
      <c r="E33" s="17">
        <f t="shared" si="10"/>
        <v>35</v>
      </c>
      <c r="F33" s="17">
        <f t="shared" si="2"/>
        <v>29.473684210526315</v>
      </c>
      <c r="G33" s="47">
        <f t="shared" si="3"/>
        <v>-0.98245614035087714</v>
      </c>
      <c r="I33" s="17">
        <f t="shared" si="11"/>
        <v>35</v>
      </c>
      <c r="J33" s="17">
        <f t="shared" si="4"/>
        <v>76.36363636363636</v>
      </c>
      <c r="K33" s="47">
        <f t="shared" si="5"/>
        <v>-2.5454545454545454</v>
      </c>
    </row>
    <row r="34" spans="1:11" x14ac:dyDescent="0.3">
      <c r="A34" s="17">
        <f t="shared" si="9"/>
        <v>30</v>
      </c>
      <c r="B34" s="17">
        <f t="shared" si="0"/>
        <v>0</v>
      </c>
      <c r="C34" s="47">
        <f t="shared" si="1"/>
        <v>0</v>
      </c>
      <c r="E34" s="17">
        <f t="shared" si="10"/>
        <v>30</v>
      </c>
      <c r="F34" s="17">
        <f t="shared" si="2"/>
        <v>34.285714285714285</v>
      </c>
      <c r="G34" s="47">
        <f t="shared" si="3"/>
        <v>-1.3714285714285714</v>
      </c>
      <c r="I34" s="17">
        <f t="shared" si="11"/>
        <v>30</v>
      </c>
      <c r="J34" s="17">
        <f t="shared" si="4"/>
        <v>120</v>
      </c>
      <c r="K34" s="47">
        <f t="shared" si="5"/>
        <v>-4.8</v>
      </c>
    </row>
    <row r="35" spans="1:11" x14ac:dyDescent="0.3">
      <c r="A35" s="17">
        <f>A34-5</f>
        <v>25</v>
      </c>
      <c r="B35" s="17">
        <f t="shared" si="0"/>
        <v>0</v>
      </c>
      <c r="C35" s="47">
        <f t="shared" si="1"/>
        <v>0</v>
      </c>
      <c r="E35" s="17">
        <f>E34-5</f>
        <v>25</v>
      </c>
      <c r="F35" s="17">
        <f t="shared" si="2"/>
        <v>44.444444444444443</v>
      </c>
      <c r="G35" s="47">
        <f t="shared" si="3"/>
        <v>-2.2222222222222223</v>
      </c>
      <c r="I35" s="17">
        <f>I34-5</f>
        <v>25</v>
      </c>
      <c r="J35" s="17">
        <f t="shared" si="4"/>
        <v>600</v>
      </c>
      <c r="K35" s="47">
        <f t="shared" si="5"/>
        <v>-30</v>
      </c>
    </row>
    <row r="36" spans="1:11" x14ac:dyDescent="0.3">
      <c r="A36" s="17">
        <f t="shared" si="9"/>
        <v>20</v>
      </c>
      <c r="B36" s="17">
        <f t="shared" si="0"/>
        <v>0</v>
      </c>
      <c r="C36" s="47">
        <f t="shared" si="1"/>
        <v>0</v>
      </c>
      <c r="E36" s="17">
        <f t="shared" si="10"/>
        <v>20</v>
      </c>
      <c r="F36" s="17">
        <f t="shared" si="2"/>
        <v>80</v>
      </c>
      <c r="G36" s="47">
        <f t="shared" si="3"/>
        <v>-4.2105263157894735</v>
      </c>
      <c r="I36" s="17">
        <f t="shared" si="11"/>
        <v>20</v>
      </c>
      <c r="J36" s="17">
        <f t="shared" si="4"/>
        <v>0</v>
      </c>
      <c r="K36" s="47">
        <f t="shared" si="5"/>
        <v>0</v>
      </c>
    </row>
    <row r="37" spans="1:11" x14ac:dyDescent="0.3">
      <c r="A37" s="17">
        <f>A36-1</f>
        <v>19</v>
      </c>
      <c r="B37" s="17">
        <f t="shared" si="0"/>
        <v>0</v>
      </c>
      <c r="C37" s="47">
        <f t="shared" si="1"/>
        <v>0</v>
      </c>
      <c r="E37" s="17">
        <f>E36-1</f>
        <v>19</v>
      </c>
      <c r="F37" s="17">
        <f t="shared" si="2"/>
        <v>101.33333333333333</v>
      </c>
      <c r="G37" s="47">
        <f t="shared" si="3"/>
        <v>-5.6296296296296298</v>
      </c>
      <c r="I37" s="17">
        <f>I36-1</f>
        <v>19</v>
      </c>
      <c r="J37" s="17">
        <f t="shared" si="4"/>
        <v>0</v>
      </c>
      <c r="K37" s="47">
        <f t="shared" si="5"/>
        <v>0</v>
      </c>
    </row>
    <row r="38" spans="1:11" x14ac:dyDescent="0.3">
      <c r="A38" s="17">
        <f t="shared" ref="A38:A53" si="12">A37-1</f>
        <v>18</v>
      </c>
      <c r="B38" s="17">
        <f t="shared" si="0"/>
        <v>0</v>
      </c>
      <c r="C38" s="47">
        <f t="shared" si="1"/>
        <v>0</v>
      </c>
      <c r="E38" s="17">
        <f t="shared" ref="E38:E53" si="13">E37-1</f>
        <v>18</v>
      </c>
      <c r="F38" s="17">
        <f t="shared" si="2"/>
        <v>144</v>
      </c>
      <c r="G38" s="47">
        <f t="shared" si="3"/>
        <v>-8.4705882352941178</v>
      </c>
      <c r="I38" s="17">
        <f t="shared" ref="I38:I53" si="14">I37-1</f>
        <v>18</v>
      </c>
      <c r="J38" s="17">
        <f t="shared" si="4"/>
        <v>0</v>
      </c>
      <c r="K38" s="47">
        <f t="shared" si="5"/>
        <v>0</v>
      </c>
    </row>
    <row r="39" spans="1:11" x14ac:dyDescent="0.3">
      <c r="A39" s="17">
        <f t="shared" si="12"/>
        <v>17</v>
      </c>
      <c r="B39" s="17">
        <f t="shared" si="0"/>
        <v>0</v>
      </c>
      <c r="C39" s="47">
        <f t="shared" si="1"/>
        <v>0</v>
      </c>
      <c r="E39" s="17">
        <f t="shared" si="13"/>
        <v>17</v>
      </c>
      <c r="F39" s="17">
        <f t="shared" si="2"/>
        <v>272</v>
      </c>
      <c r="G39" s="47">
        <f t="shared" si="3"/>
        <v>-17</v>
      </c>
      <c r="I39" s="17">
        <f t="shared" si="14"/>
        <v>17</v>
      </c>
      <c r="J39" s="17">
        <f t="shared" si="4"/>
        <v>0</v>
      </c>
      <c r="K39" s="47">
        <f t="shared" si="5"/>
        <v>0</v>
      </c>
    </row>
    <row r="40" spans="1:11" x14ac:dyDescent="0.3">
      <c r="A40" s="17">
        <f t="shared" si="12"/>
        <v>16</v>
      </c>
      <c r="B40" s="17">
        <f t="shared" si="0"/>
        <v>0</v>
      </c>
      <c r="C40" s="47">
        <f t="shared" si="1"/>
        <v>0</v>
      </c>
      <c r="E40" s="17">
        <f t="shared" si="13"/>
        <v>16</v>
      </c>
      <c r="F40" s="17" t="e">
        <f t="shared" si="2"/>
        <v>#DIV/0!</v>
      </c>
      <c r="G40" s="47" t="e">
        <f t="shared" si="3"/>
        <v>#DIV/0!</v>
      </c>
      <c r="I40" s="17">
        <f t="shared" si="14"/>
        <v>16</v>
      </c>
      <c r="J40" s="17">
        <f t="shared" si="4"/>
        <v>0</v>
      </c>
      <c r="K40" s="47">
        <f t="shared" si="5"/>
        <v>0</v>
      </c>
    </row>
    <row r="41" spans="1:11" x14ac:dyDescent="0.3">
      <c r="A41" s="17">
        <f t="shared" si="12"/>
        <v>15</v>
      </c>
      <c r="B41" s="17">
        <f t="shared" si="0"/>
        <v>0</v>
      </c>
      <c r="C41" s="47">
        <f t="shared" si="1"/>
        <v>0</v>
      </c>
      <c r="E41" s="17">
        <f t="shared" si="13"/>
        <v>15</v>
      </c>
      <c r="F41" s="17">
        <f t="shared" si="2"/>
        <v>0</v>
      </c>
      <c r="G41" s="47">
        <f t="shared" si="3"/>
        <v>0</v>
      </c>
      <c r="I41" s="17">
        <f t="shared" si="14"/>
        <v>15</v>
      </c>
      <c r="J41" s="17">
        <f t="shared" si="4"/>
        <v>0</v>
      </c>
      <c r="K41" s="47">
        <f t="shared" si="5"/>
        <v>0</v>
      </c>
    </row>
    <row r="42" spans="1:11" x14ac:dyDescent="0.3">
      <c r="A42" s="17">
        <f t="shared" si="12"/>
        <v>14</v>
      </c>
      <c r="B42" s="17">
        <f t="shared" si="0"/>
        <v>0</v>
      </c>
      <c r="C42" s="47">
        <f t="shared" si="1"/>
        <v>0</v>
      </c>
      <c r="E42" s="17">
        <f t="shared" si="13"/>
        <v>14</v>
      </c>
      <c r="F42" s="17">
        <f t="shared" si="2"/>
        <v>0</v>
      </c>
      <c r="G42" s="47">
        <f t="shared" si="3"/>
        <v>0</v>
      </c>
      <c r="I42" s="17">
        <f t="shared" si="14"/>
        <v>14</v>
      </c>
      <c r="J42" s="17">
        <f t="shared" si="4"/>
        <v>0</v>
      </c>
      <c r="K42" s="47">
        <f t="shared" si="5"/>
        <v>0</v>
      </c>
    </row>
    <row r="43" spans="1:11" x14ac:dyDescent="0.3">
      <c r="A43" s="17">
        <f t="shared" si="12"/>
        <v>13</v>
      </c>
      <c r="B43" s="17">
        <f t="shared" si="0"/>
        <v>0</v>
      </c>
      <c r="C43" s="47">
        <f t="shared" si="1"/>
        <v>0</v>
      </c>
      <c r="E43" s="17">
        <f t="shared" si="13"/>
        <v>13</v>
      </c>
      <c r="F43" s="17">
        <f t="shared" si="2"/>
        <v>0</v>
      </c>
      <c r="G43" s="47">
        <f t="shared" si="3"/>
        <v>0</v>
      </c>
      <c r="I43" s="17">
        <f t="shared" si="14"/>
        <v>13</v>
      </c>
      <c r="J43" s="17">
        <f t="shared" si="4"/>
        <v>0</v>
      </c>
      <c r="K43" s="47">
        <f t="shared" si="5"/>
        <v>0</v>
      </c>
    </row>
    <row r="44" spans="1:11" x14ac:dyDescent="0.3">
      <c r="A44" s="17">
        <f t="shared" si="12"/>
        <v>12</v>
      </c>
      <c r="B44" s="17">
        <f t="shared" si="0"/>
        <v>0</v>
      </c>
      <c r="C44" s="47">
        <f t="shared" si="1"/>
        <v>0</v>
      </c>
      <c r="E44" s="17">
        <f t="shared" si="13"/>
        <v>12</v>
      </c>
      <c r="F44" s="17">
        <f t="shared" si="2"/>
        <v>0</v>
      </c>
      <c r="G44" s="47">
        <f t="shared" si="3"/>
        <v>0</v>
      </c>
      <c r="I44" s="17">
        <f t="shared" si="14"/>
        <v>12</v>
      </c>
      <c r="J44" s="17">
        <f t="shared" si="4"/>
        <v>0</v>
      </c>
      <c r="K44" s="47">
        <f t="shared" si="5"/>
        <v>0</v>
      </c>
    </row>
    <row r="45" spans="1:11" x14ac:dyDescent="0.3">
      <c r="A45" s="17">
        <f t="shared" si="12"/>
        <v>11</v>
      </c>
      <c r="B45" s="17">
        <f t="shared" si="0"/>
        <v>0</v>
      </c>
      <c r="C45" s="47">
        <f t="shared" si="1"/>
        <v>0</v>
      </c>
      <c r="E45" s="17">
        <f t="shared" si="13"/>
        <v>11</v>
      </c>
      <c r="F45" s="17">
        <f t="shared" si="2"/>
        <v>0</v>
      </c>
      <c r="G45" s="47">
        <f t="shared" si="3"/>
        <v>0</v>
      </c>
      <c r="I45" s="17">
        <f t="shared" si="14"/>
        <v>11</v>
      </c>
      <c r="J45" s="17">
        <f t="shared" si="4"/>
        <v>0</v>
      </c>
      <c r="K45" s="47">
        <f t="shared" si="5"/>
        <v>0</v>
      </c>
    </row>
    <row r="46" spans="1:11" x14ac:dyDescent="0.3">
      <c r="A46" s="17">
        <f t="shared" si="12"/>
        <v>10</v>
      </c>
      <c r="B46" s="17">
        <f t="shared" si="0"/>
        <v>0</v>
      </c>
      <c r="C46" s="47">
        <f t="shared" si="1"/>
        <v>0</v>
      </c>
      <c r="E46" s="17">
        <f t="shared" si="13"/>
        <v>10</v>
      </c>
      <c r="F46" s="17">
        <f t="shared" si="2"/>
        <v>0</v>
      </c>
      <c r="G46" s="47">
        <f t="shared" si="3"/>
        <v>0</v>
      </c>
      <c r="I46" s="17">
        <f t="shared" si="14"/>
        <v>10</v>
      </c>
      <c r="J46" s="17">
        <f t="shared" si="4"/>
        <v>0</v>
      </c>
      <c r="K46" s="47">
        <f t="shared" si="5"/>
        <v>0</v>
      </c>
    </row>
    <row r="47" spans="1:11" x14ac:dyDescent="0.3">
      <c r="A47" s="17">
        <f t="shared" si="12"/>
        <v>9</v>
      </c>
      <c r="B47" s="17">
        <f t="shared" si="0"/>
        <v>0</v>
      </c>
      <c r="C47" s="47">
        <f t="shared" si="1"/>
        <v>0</v>
      </c>
      <c r="E47" s="17">
        <f t="shared" si="13"/>
        <v>9</v>
      </c>
      <c r="F47" s="17">
        <f t="shared" si="2"/>
        <v>0</v>
      </c>
      <c r="G47" s="47">
        <f t="shared" si="3"/>
        <v>0</v>
      </c>
      <c r="I47" s="17">
        <f t="shared" si="14"/>
        <v>9</v>
      </c>
      <c r="J47" s="17">
        <f t="shared" si="4"/>
        <v>0</v>
      </c>
      <c r="K47" s="47">
        <f t="shared" si="5"/>
        <v>0</v>
      </c>
    </row>
    <row r="48" spans="1:11" x14ac:dyDescent="0.3">
      <c r="A48" s="17">
        <f t="shared" si="12"/>
        <v>8</v>
      </c>
      <c r="B48" s="17">
        <f t="shared" si="0"/>
        <v>0</v>
      </c>
      <c r="C48" s="47">
        <f t="shared" si="1"/>
        <v>0</v>
      </c>
      <c r="E48" s="17">
        <f t="shared" si="13"/>
        <v>8</v>
      </c>
      <c r="F48" s="17">
        <f t="shared" si="2"/>
        <v>0</v>
      </c>
      <c r="G48" s="47">
        <f t="shared" si="3"/>
        <v>0</v>
      </c>
      <c r="I48" s="17">
        <f t="shared" si="14"/>
        <v>8</v>
      </c>
      <c r="J48" s="17">
        <f t="shared" si="4"/>
        <v>0</v>
      </c>
      <c r="K48" s="47">
        <f t="shared" si="5"/>
        <v>0</v>
      </c>
    </row>
    <row r="49" spans="1:11" x14ac:dyDescent="0.3">
      <c r="A49" s="17">
        <f t="shared" si="12"/>
        <v>7</v>
      </c>
      <c r="B49" s="17">
        <f t="shared" si="0"/>
        <v>0</v>
      </c>
      <c r="C49" s="47">
        <f t="shared" si="1"/>
        <v>0</v>
      </c>
      <c r="E49" s="17">
        <f t="shared" si="13"/>
        <v>7</v>
      </c>
      <c r="F49" s="17">
        <f t="shared" si="2"/>
        <v>0</v>
      </c>
      <c r="G49" s="47">
        <f t="shared" si="3"/>
        <v>0</v>
      </c>
      <c r="I49" s="17">
        <f t="shared" si="14"/>
        <v>7</v>
      </c>
      <c r="J49" s="17">
        <f t="shared" si="4"/>
        <v>0</v>
      </c>
      <c r="K49" s="47">
        <f t="shared" si="5"/>
        <v>0</v>
      </c>
    </row>
    <row r="50" spans="1:11" x14ac:dyDescent="0.3">
      <c r="A50" s="17">
        <f t="shared" si="12"/>
        <v>6</v>
      </c>
      <c r="B50" s="17">
        <f t="shared" si="0"/>
        <v>0</v>
      </c>
      <c r="C50" s="47">
        <f t="shared" si="1"/>
        <v>0</v>
      </c>
      <c r="E50" s="17">
        <f t="shared" si="13"/>
        <v>6</v>
      </c>
      <c r="F50" s="17">
        <f t="shared" si="2"/>
        <v>0</v>
      </c>
      <c r="G50" s="47">
        <f t="shared" si="3"/>
        <v>0</v>
      </c>
      <c r="I50" s="17">
        <f t="shared" si="14"/>
        <v>6</v>
      </c>
      <c r="J50" s="17">
        <f t="shared" si="4"/>
        <v>0</v>
      </c>
      <c r="K50" s="47">
        <f t="shared" si="5"/>
        <v>0</v>
      </c>
    </row>
    <row r="51" spans="1:11" x14ac:dyDescent="0.3">
      <c r="A51" s="17">
        <f>A50-1</f>
        <v>5</v>
      </c>
      <c r="B51" s="17">
        <f t="shared" si="0"/>
        <v>0</v>
      </c>
      <c r="C51" s="47">
        <f t="shared" si="1"/>
        <v>0</v>
      </c>
      <c r="E51" s="17">
        <f>E50-1</f>
        <v>5</v>
      </c>
      <c r="F51" s="17">
        <f t="shared" si="2"/>
        <v>0</v>
      </c>
      <c r="G51" s="47">
        <f t="shared" si="3"/>
        <v>0</v>
      </c>
      <c r="I51" s="17">
        <f>I50-1</f>
        <v>5</v>
      </c>
      <c r="J51" s="17">
        <f t="shared" si="4"/>
        <v>0</v>
      </c>
      <c r="K51" s="47">
        <f t="shared" si="5"/>
        <v>0</v>
      </c>
    </row>
    <row r="52" spans="1:11" x14ac:dyDescent="0.3">
      <c r="A52" s="17">
        <f t="shared" si="12"/>
        <v>4</v>
      </c>
      <c r="B52" s="17">
        <f t="shared" si="0"/>
        <v>0</v>
      </c>
      <c r="C52" s="47">
        <f t="shared" si="1"/>
        <v>0</v>
      </c>
      <c r="E52" s="17">
        <f t="shared" si="13"/>
        <v>4</v>
      </c>
      <c r="F52" s="17">
        <f t="shared" si="2"/>
        <v>0</v>
      </c>
      <c r="G52" s="47">
        <f t="shared" si="3"/>
        <v>0</v>
      </c>
      <c r="I52" s="17">
        <f t="shared" si="14"/>
        <v>4</v>
      </c>
      <c r="J52" s="17">
        <f t="shared" si="4"/>
        <v>0</v>
      </c>
      <c r="K52" s="47">
        <f t="shared" si="5"/>
        <v>0</v>
      </c>
    </row>
    <row r="53" spans="1:11" x14ac:dyDescent="0.3">
      <c r="A53" s="17">
        <f t="shared" si="12"/>
        <v>3</v>
      </c>
      <c r="B53" s="17">
        <f>IF(((A53*$B$7)/(A53-$B$7))&gt;0,(A53*$B$7)/(A53-$B$7),)</f>
        <v>0</v>
      </c>
      <c r="C53" s="47">
        <f t="shared" si="1"/>
        <v>0</v>
      </c>
      <c r="E53" s="17">
        <f t="shared" si="13"/>
        <v>3</v>
      </c>
      <c r="F53" s="17">
        <f t="shared" si="2"/>
        <v>0</v>
      </c>
      <c r="G53" s="47">
        <f t="shared" si="3"/>
        <v>0</v>
      </c>
      <c r="I53" s="17">
        <f t="shared" si="14"/>
        <v>3</v>
      </c>
      <c r="J53" s="17">
        <f t="shared" si="4"/>
        <v>0</v>
      </c>
      <c r="K53" s="47">
        <f t="shared" si="5"/>
        <v>0</v>
      </c>
    </row>
    <row r="54" spans="1:11" x14ac:dyDescent="0.3">
      <c r="A54" s="17">
        <f>A53-1</f>
        <v>2</v>
      </c>
      <c r="B54" s="17">
        <f>IF(((A54*$B$7)/(A54-$B$7))&gt;0,(A54*$B$7)/(A54-$B$7),0)</f>
        <v>0</v>
      </c>
      <c r="C54" s="47">
        <f t="shared" si="1"/>
        <v>0</v>
      </c>
      <c r="E54" s="17">
        <f>E53-1</f>
        <v>2</v>
      </c>
      <c r="F54" s="17">
        <f t="shared" si="2"/>
        <v>0</v>
      </c>
      <c r="G54" s="47">
        <f t="shared" si="3"/>
        <v>0</v>
      </c>
      <c r="I54" s="17">
        <f>I53-1</f>
        <v>2</v>
      </c>
      <c r="J54" s="17">
        <f t="shared" si="4"/>
        <v>0</v>
      </c>
      <c r="K54" s="47">
        <f t="shared" si="5"/>
        <v>0</v>
      </c>
    </row>
    <row r="55" spans="1:11" x14ac:dyDescent="0.3">
      <c r="A55" s="17">
        <f>A54-1</f>
        <v>1</v>
      </c>
      <c r="B55" s="17">
        <f t="shared" si="0"/>
        <v>0</v>
      </c>
      <c r="C55" s="47" t="e">
        <f t="shared" si="1"/>
        <v>#DIV/0!</v>
      </c>
      <c r="E55" s="17">
        <f>E54-1</f>
        <v>1</v>
      </c>
      <c r="F55" s="17">
        <f t="shared" si="2"/>
        <v>0</v>
      </c>
      <c r="G55" s="47" t="e">
        <f t="shared" si="3"/>
        <v>#DIV/0!</v>
      </c>
      <c r="I55" s="17">
        <f>I54-1</f>
        <v>1</v>
      </c>
      <c r="J55" s="17">
        <f t="shared" si="4"/>
        <v>0</v>
      </c>
      <c r="K55" s="47" t="e">
        <f t="shared" si="5"/>
        <v>#DIV/0!</v>
      </c>
    </row>
    <row r="56" spans="1:11" x14ac:dyDescent="0.3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6832C-8E46-46C6-A861-26479167FF98}">
  <dimension ref="A1:V12"/>
  <sheetViews>
    <sheetView tabSelected="1" workbookViewId="0"/>
  </sheetViews>
  <sheetFormatPr defaultColWidth="0" defaultRowHeight="23.4" zeroHeight="1" x14ac:dyDescent="0.45"/>
  <cols>
    <col min="1" max="1" width="14.33203125" style="43" bestFit="1" customWidth="1"/>
    <col min="2" max="2" width="13.5546875" style="43" bestFit="1" customWidth="1"/>
    <col min="3" max="3" width="9.88671875" style="43" bestFit="1" customWidth="1"/>
    <col min="4" max="4" width="8.88671875" style="46" customWidth="1"/>
    <col min="5" max="5" width="8.88671875" style="43" customWidth="1"/>
    <col min="6" max="6" width="11.77734375" style="43" bestFit="1" customWidth="1"/>
    <col min="7" max="7" width="8.88671875" style="46" customWidth="1"/>
    <col min="8" max="9" width="8.88671875" style="43" customWidth="1"/>
    <col min="10" max="10" width="8.88671875" style="46" customWidth="1"/>
    <col min="11" max="11" width="14.33203125" style="43" bestFit="1" customWidth="1"/>
    <col min="12" max="12" width="11.77734375" style="43" bestFit="1" customWidth="1"/>
    <col min="13" max="13" width="8.88671875" style="43" customWidth="1"/>
    <col min="14" max="14" width="8.88671875" style="46" customWidth="1"/>
    <col min="15" max="15" width="8.88671875" style="43" customWidth="1"/>
    <col min="16" max="16" width="13.5546875" style="43" bestFit="1" customWidth="1"/>
    <col min="17" max="17" width="8.88671875" style="46" customWidth="1"/>
    <col min="18" max="19" width="8.88671875" style="43" customWidth="1"/>
    <col min="20" max="21" width="8.88671875" style="46" customWidth="1"/>
    <col min="22" max="22" width="8.88671875" style="46" hidden="1" customWidth="1"/>
    <col min="23" max="16384" width="8.88671875" style="43" hidden="1"/>
  </cols>
  <sheetData>
    <row r="1" spans="1:21" s="46" customFormat="1" x14ac:dyDescent="0.45"/>
    <row r="2" spans="1:21" s="46" customFormat="1" x14ac:dyDescent="0.45"/>
    <row r="3" spans="1:21" x14ac:dyDescent="0.45">
      <c r="A3" s="44" t="s">
        <v>130</v>
      </c>
      <c r="B3" s="44">
        <v>122.7</v>
      </c>
      <c r="C3" s="44" t="s">
        <v>131</v>
      </c>
      <c r="E3" s="44" t="s">
        <v>132</v>
      </c>
      <c r="F3" s="44">
        <v>1</v>
      </c>
      <c r="H3" s="44" t="s">
        <v>133</v>
      </c>
      <c r="I3" s="44">
        <v>0.5</v>
      </c>
      <c r="K3" s="44" t="s">
        <v>134</v>
      </c>
      <c r="L3" s="44">
        <v>24.998100000000001</v>
      </c>
      <c r="M3" s="44" t="s">
        <v>29</v>
      </c>
      <c r="O3" s="44" t="s">
        <v>136</v>
      </c>
      <c r="P3" s="44">
        <v>30</v>
      </c>
      <c r="Q3" s="46" t="s">
        <v>82</v>
      </c>
      <c r="R3" s="46"/>
      <c r="S3" s="44" t="s">
        <v>133</v>
      </c>
      <c r="T3" s="44">
        <v>0.5</v>
      </c>
    </row>
    <row r="4" spans="1:21" x14ac:dyDescent="0.45">
      <c r="A4" s="44" t="s">
        <v>132</v>
      </c>
      <c r="B4" s="44">
        <v>2</v>
      </c>
      <c r="C4" s="44"/>
      <c r="E4" s="46"/>
      <c r="F4" s="46"/>
      <c r="H4" s="46"/>
      <c r="I4" s="46"/>
      <c r="K4" s="44" t="s">
        <v>135</v>
      </c>
      <c r="L4" s="44">
        <v>49.99</v>
      </c>
      <c r="M4" s="44" t="s">
        <v>29</v>
      </c>
      <c r="O4" s="46"/>
      <c r="P4" s="46"/>
      <c r="R4" s="46"/>
      <c r="S4" s="46"/>
    </row>
    <row r="5" spans="1:21" s="46" customFormat="1" x14ac:dyDescent="0.45"/>
    <row r="6" spans="1:21" x14ac:dyDescent="0.45">
      <c r="A6" s="45" t="s">
        <v>134</v>
      </c>
      <c r="B6" s="45">
        <f>2*B4*SQRT(B3/PI())</f>
        <v>24.998119300379738</v>
      </c>
      <c r="C6" s="45" t="s">
        <v>29</v>
      </c>
      <c r="E6" s="45" t="s">
        <v>133</v>
      </c>
      <c r="F6" s="45">
        <f>1/(2*F3)</f>
        <v>0.5</v>
      </c>
      <c r="H6" s="45" t="s">
        <v>132</v>
      </c>
      <c r="I6" s="45">
        <f>I3*2</f>
        <v>1</v>
      </c>
      <c r="K6" s="45" t="s">
        <v>133</v>
      </c>
      <c r="L6" s="45">
        <f>L3/(2*L4)</f>
        <v>0.25003100620124025</v>
      </c>
      <c r="O6" s="45" t="s">
        <v>133</v>
      </c>
      <c r="P6" s="45">
        <f>SIN(P3*(PI()/180))</f>
        <v>0.49999999999999994</v>
      </c>
      <c r="S6" s="45" t="s">
        <v>136</v>
      </c>
      <c r="T6" s="45">
        <f>ASIN(T3)*(180/PI())</f>
        <v>30.000000000000004</v>
      </c>
      <c r="U6" s="46" t="s">
        <v>82</v>
      </c>
    </row>
    <row r="7" spans="1:21" x14ac:dyDescent="0.45">
      <c r="A7" s="45" t="s">
        <v>27</v>
      </c>
      <c r="B7" s="45">
        <f>B6/(B8*2)</f>
        <v>49.996238600759476</v>
      </c>
      <c r="C7" s="45" t="s">
        <v>29</v>
      </c>
      <c r="E7" s="46"/>
      <c r="F7" s="46"/>
      <c r="H7" s="46"/>
      <c r="I7" s="46"/>
      <c r="K7" s="46"/>
      <c r="L7" s="46"/>
      <c r="M7" s="46"/>
      <c r="O7" s="46"/>
      <c r="P7" s="46"/>
      <c r="R7" s="46"/>
      <c r="S7" s="46"/>
    </row>
    <row r="8" spans="1:21" x14ac:dyDescent="0.45">
      <c r="A8" s="45" t="s">
        <v>133</v>
      </c>
      <c r="B8" s="45">
        <f>1/(2*B4)</f>
        <v>0.25</v>
      </c>
      <c r="C8" s="45"/>
      <c r="E8" s="46"/>
      <c r="F8" s="46"/>
      <c r="H8" s="46"/>
      <c r="I8" s="46"/>
      <c r="K8" s="46"/>
      <c r="L8" s="46"/>
      <c r="M8" s="46"/>
      <c r="O8" s="46"/>
      <c r="P8" s="46"/>
      <c r="R8" s="46"/>
      <c r="S8" s="46"/>
    </row>
    <row r="9" spans="1:21" s="46" customFormat="1" x14ac:dyDescent="0.45"/>
    <row r="10" spans="1:21" s="46" customFormat="1" hidden="1" x14ac:dyDescent="0.45"/>
    <row r="11" spans="1:21" s="46" customFormat="1" hidden="1" x14ac:dyDescent="0.45"/>
    <row r="12" spans="1:21" s="46" customFormat="1" hidden="1" x14ac:dyDescent="0.45"/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C4460-F21B-4661-8245-73B19598B128}">
  <sheetPr codeName="Foglio4"/>
  <dimension ref="A1:AT44"/>
  <sheetViews>
    <sheetView tabSelected="1" workbookViewId="0"/>
  </sheetViews>
  <sheetFormatPr defaultColWidth="0" defaultRowHeight="21" zeroHeight="1" x14ac:dyDescent="0.4"/>
  <cols>
    <col min="1" max="1" width="12.5546875" style="7" bestFit="1" customWidth="1"/>
    <col min="2" max="2" width="18.5546875" style="7" bestFit="1" customWidth="1"/>
    <col min="3" max="3" width="15.6640625" style="7" bestFit="1" customWidth="1"/>
    <col min="4" max="4" width="6.109375" style="13" bestFit="1" customWidth="1"/>
    <col min="5" max="5" width="8.88671875" style="13" customWidth="1"/>
    <col min="6" max="6" width="12.5546875" style="13" bestFit="1" customWidth="1"/>
    <col min="7" max="8" width="18.5546875" style="13" bestFit="1" customWidth="1"/>
    <col min="9" max="9" width="8.88671875" style="13" customWidth="1"/>
    <col min="10" max="10" width="8.88671875" style="13" hidden="1" customWidth="1"/>
    <col min="11" max="46" width="0" style="13" hidden="1" customWidth="1"/>
    <col min="47" max="16384" width="8.88671875" style="7" hidden="1"/>
  </cols>
  <sheetData>
    <row r="1" spans="1:9" x14ac:dyDescent="0.4">
      <c r="A1" s="9"/>
      <c r="B1" s="12" t="s">
        <v>38</v>
      </c>
      <c r="C1" s="12" t="s">
        <v>39</v>
      </c>
      <c r="F1" s="9"/>
      <c r="G1" s="12" t="s">
        <v>38</v>
      </c>
      <c r="H1" s="12" t="s">
        <v>39</v>
      </c>
    </row>
    <row r="2" spans="1:9" x14ac:dyDescent="0.4">
      <c r="A2" s="10" t="s">
        <v>32</v>
      </c>
      <c r="B2" s="10">
        <v>1.5</v>
      </c>
      <c r="C2" s="10">
        <f>ne</f>
        <v>1.5</v>
      </c>
      <c r="F2" s="10" t="s">
        <v>32</v>
      </c>
      <c r="G2" s="10">
        <v>3.4</v>
      </c>
      <c r="H2" s="10">
        <f>G2</f>
        <v>3.4</v>
      </c>
    </row>
    <row r="3" spans="1:9" x14ac:dyDescent="0.4">
      <c r="A3" s="10" t="s">
        <v>33</v>
      </c>
      <c r="B3" s="10">
        <v>1</v>
      </c>
      <c r="C3" s="10">
        <f>n</f>
        <v>1</v>
      </c>
      <c r="F3" s="10" t="s">
        <v>33</v>
      </c>
      <c r="G3" s="10">
        <v>1</v>
      </c>
      <c r="H3" s="10">
        <f>G3</f>
        <v>1</v>
      </c>
    </row>
    <row r="4" spans="1:9" x14ac:dyDescent="0.4">
      <c r="A4" s="10" t="s">
        <v>34</v>
      </c>
      <c r="B4" s="10">
        <v>6</v>
      </c>
      <c r="C4" s="10">
        <v>0</v>
      </c>
      <c r="D4" s="13" t="s">
        <v>29</v>
      </c>
      <c r="F4" s="10" t="s">
        <v>34</v>
      </c>
      <c r="G4" s="10">
        <v>6</v>
      </c>
      <c r="H4" s="10">
        <v>0</v>
      </c>
      <c r="I4" s="13" t="s">
        <v>29</v>
      </c>
    </row>
    <row r="5" spans="1:9" x14ac:dyDescent="0.4">
      <c r="A5" s="10" t="s">
        <v>35</v>
      </c>
      <c r="B5" s="10">
        <v>100</v>
      </c>
      <c r="C5" s="10">
        <f>B5</f>
        <v>100</v>
      </c>
      <c r="D5" s="13" t="s">
        <v>29</v>
      </c>
      <c r="F5" s="10" t="s">
        <v>35</v>
      </c>
      <c r="G5" s="10">
        <v>100</v>
      </c>
      <c r="H5" s="10">
        <f>G5</f>
        <v>100</v>
      </c>
      <c r="I5" s="13" t="s">
        <v>29</v>
      </c>
    </row>
    <row r="6" spans="1:9" x14ac:dyDescent="0.4">
      <c r="A6" s="10" t="s">
        <v>36</v>
      </c>
      <c r="B6" s="10">
        <v>-100</v>
      </c>
      <c r="C6" s="10">
        <f>B6</f>
        <v>-100</v>
      </c>
      <c r="D6" s="13" t="s">
        <v>29</v>
      </c>
      <c r="F6" s="10" t="s">
        <v>36</v>
      </c>
      <c r="G6" s="10">
        <v>-100</v>
      </c>
      <c r="H6" s="10">
        <f>G6</f>
        <v>-100</v>
      </c>
      <c r="I6" s="13" t="s">
        <v>29</v>
      </c>
    </row>
    <row r="7" spans="1:9" x14ac:dyDescent="0.4">
      <c r="A7" s="11" t="s">
        <v>37</v>
      </c>
      <c r="B7" s="11">
        <f>((ne-n)/(n))*((1/B5)-(1/B6)+(((ne-1)/(ne))*((B4)/(B5*B6))))</f>
        <v>9.9000000000000008E-3</v>
      </c>
      <c r="C7" s="11">
        <f>((ne-n)/(n))*((1/C5)-(1/C6)+(((ne-1)/(ne))*((C4)/(C5*C6))))</f>
        <v>0.01</v>
      </c>
      <c r="D7" s="13" t="s">
        <v>29</v>
      </c>
      <c r="F7" s="11" t="s">
        <v>37</v>
      </c>
      <c r="G7" s="11">
        <f>((G2-G3)/(G3))*((1/G5)-(1/G6)+(((G2-1)/(G2))*((G4)/(G5*G6))))</f>
        <v>4.6983529411764709E-2</v>
      </c>
      <c r="H7" s="11">
        <f>((G2-G3)/(G3))*((1/G5)-(1/G6)+(((G2-1)/(G2))*((H4)/(G5*G6))))</f>
        <v>4.8000000000000001E-2</v>
      </c>
      <c r="I7" s="13" t="s">
        <v>29</v>
      </c>
    </row>
    <row r="8" spans="1:9" x14ac:dyDescent="0.4">
      <c r="A8" s="11" t="s">
        <v>27</v>
      </c>
      <c r="B8" s="11">
        <f>1/B7</f>
        <v>101.010101010101</v>
      </c>
      <c r="C8" s="11">
        <f>1/C7</f>
        <v>100</v>
      </c>
      <c r="D8" s="13" t="s">
        <v>29</v>
      </c>
      <c r="F8" s="11" t="s">
        <v>27</v>
      </c>
      <c r="G8" s="11">
        <f>1/G7</f>
        <v>21.284054487179485</v>
      </c>
      <c r="H8" s="11">
        <f>1/H7</f>
        <v>20.833333333333332</v>
      </c>
      <c r="I8" s="13" t="s">
        <v>29</v>
      </c>
    </row>
    <row r="9" spans="1:9" s="13" customFormat="1" x14ac:dyDescent="0.4"/>
    <row r="10" spans="1:9" s="13" customFormat="1" x14ac:dyDescent="0.4"/>
    <row r="11" spans="1:9" s="13" customFormat="1" x14ac:dyDescent="0.4"/>
    <row r="12" spans="1:9" s="13" customFormat="1" x14ac:dyDescent="0.4"/>
    <row r="13" spans="1:9" s="13" customFormat="1" x14ac:dyDescent="0.4">
      <c r="A13" s="6" t="s">
        <v>25</v>
      </c>
      <c r="B13" s="6">
        <v>200</v>
      </c>
      <c r="C13" s="6">
        <f>$B$13</f>
        <v>200</v>
      </c>
      <c r="D13" s="14" t="s">
        <v>29</v>
      </c>
      <c r="E13" s="14"/>
      <c r="F13" s="6" t="s">
        <v>25</v>
      </c>
      <c r="G13" s="6">
        <v>200</v>
      </c>
      <c r="H13" s="6">
        <f>$B$13</f>
        <v>200</v>
      </c>
      <c r="I13" s="14" t="s">
        <v>29</v>
      </c>
    </row>
    <row r="14" spans="1:9" s="13" customFormat="1" x14ac:dyDescent="0.4">
      <c r="A14" s="8" t="s">
        <v>27</v>
      </c>
      <c r="B14" s="8">
        <f>$B$8</f>
        <v>101.010101010101</v>
      </c>
      <c r="C14" s="8">
        <f>$C$8</f>
        <v>100</v>
      </c>
      <c r="D14" s="14" t="s">
        <v>29</v>
      </c>
      <c r="E14" s="14"/>
      <c r="F14" s="8" t="s">
        <v>27</v>
      </c>
      <c r="G14" s="8">
        <f>$G$8</f>
        <v>21.284054487179485</v>
      </c>
      <c r="H14" s="8">
        <f>$H$8</f>
        <v>20.833333333333332</v>
      </c>
      <c r="I14" s="14" t="s">
        <v>29</v>
      </c>
    </row>
    <row r="15" spans="1:9" s="13" customFormat="1" x14ac:dyDescent="0.4">
      <c r="A15" s="8" t="s">
        <v>26</v>
      </c>
      <c r="B15" s="8">
        <f>1/((1/B14)-(1/B13))</f>
        <v>204.08163265306121</v>
      </c>
      <c r="C15" s="8">
        <f>1/((1/C14)-(1/C13))</f>
        <v>200</v>
      </c>
      <c r="D15" s="14" t="s">
        <v>29</v>
      </c>
      <c r="E15" s="14"/>
      <c r="F15" s="8" t="s">
        <v>26</v>
      </c>
      <c r="G15" s="8">
        <f>1/((1/G14)-(1/G13))</f>
        <v>23.818864540716245</v>
      </c>
      <c r="H15" s="8">
        <f>1/((1/H14)-(1/H13))</f>
        <v>23.255813953488371</v>
      </c>
      <c r="I15" s="14" t="s">
        <v>29</v>
      </c>
    </row>
    <row r="16" spans="1:9" s="13" customFormat="1" x14ac:dyDescent="0.4">
      <c r="G16" s="14"/>
    </row>
    <row r="17" s="13" customFormat="1" hidden="1" x14ac:dyDescent="0.4"/>
    <row r="18" s="13" customFormat="1" hidden="1" x14ac:dyDescent="0.4"/>
    <row r="19" s="13" customFormat="1" hidden="1" x14ac:dyDescent="0.4"/>
    <row r="20" s="13" customFormat="1" hidden="1" x14ac:dyDescent="0.4"/>
    <row r="21" s="13" customFormat="1" hidden="1" x14ac:dyDescent="0.4"/>
    <row r="22" s="13" customFormat="1" hidden="1" x14ac:dyDescent="0.4"/>
    <row r="23" s="13" customFormat="1" hidden="1" x14ac:dyDescent="0.4"/>
    <row r="24" s="13" customFormat="1" hidden="1" x14ac:dyDescent="0.4"/>
    <row r="25" s="13" customFormat="1" hidden="1" x14ac:dyDescent="0.4"/>
    <row r="26" s="13" customFormat="1" hidden="1" x14ac:dyDescent="0.4"/>
    <row r="27" s="13" customFormat="1" hidden="1" x14ac:dyDescent="0.4"/>
    <row r="28" s="13" customFormat="1" hidden="1" x14ac:dyDescent="0.4"/>
    <row r="29" s="13" customFormat="1" hidden="1" x14ac:dyDescent="0.4"/>
    <row r="30" s="13" customFormat="1" hidden="1" x14ac:dyDescent="0.4"/>
    <row r="31" s="13" customFormat="1" hidden="1" x14ac:dyDescent="0.4"/>
    <row r="32" s="13" customFormat="1" hidden="1" x14ac:dyDescent="0.4"/>
    <row r="33" s="13" customFormat="1" hidden="1" x14ac:dyDescent="0.4"/>
    <row r="34" s="13" customFormat="1" hidden="1" x14ac:dyDescent="0.4"/>
    <row r="35" s="13" customFormat="1" hidden="1" x14ac:dyDescent="0.4"/>
    <row r="36" s="13" customFormat="1" hidden="1" x14ac:dyDescent="0.4"/>
    <row r="37" s="13" customFormat="1" hidden="1" x14ac:dyDescent="0.4"/>
    <row r="38" s="13" customFormat="1" hidden="1" x14ac:dyDescent="0.4"/>
    <row r="39" s="13" customFormat="1" hidden="1" x14ac:dyDescent="0.4"/>
    <row r="40" s="13" customFormat="1" hidden="1" x14ac:dyDescent="0.4"/>
    <row r="41" s="13" customFormat="1" hidden="1" x14ac:dyDescent="0.4"/>
    <row r="42" s="13" customFormat="1" hidden="1" x14ac:dyDescent="0.4"/>
    <row r="43" s="13" customFormat="1" hidden="1" x14ac:dyDescent="0.4"/>
    <row r="44" s="13" customFormat="1" hidden="1" x14ac:dyDescent="0.4"/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831A6-72EA-4AFC-966B-AB029BC1A6E5}">
  <dimension ref="A1:E10"/>
  <sheetViews>
    <sheetView tabSelected="1" workbookViewId="0"/>
  </sheetViews>
  <sheetFormatPr defaultColWidth="0" defaultRowHeight="23.4" zeroHeight="1" x14ac:dyDescent="0.45"/>
  <cols>
    <col min="1" max="1" width="11.6640625" style="26" customWidth="1"/>
    <col min="2" max="2" width="18.5546875" style="33" customWidth="1"/>
    <col min="3" max="3" width="20.33203125" style="33" customWidth="1"/>
    <col min="4" max="4" width="8.88671875" style="33" customWidth="1"/>
    <col min="5" max="5" width="8.88671875" style="26" customWidth="1"/>
    <col min="6" max="16384" width="8.88671875" style="33" hidden="1"/>
  </cols>
  <sheetData>
    <row r="1" spans="2:4" s="26" customFormat="1" x14ac:dyDescent="0.45"/>
    <row r="2" spans="2:4" x14ac:dyDescent="0.45">
      <c r="B2" s="28" t="s">
        <v>78</v>
      </c>
      <c r="C2" s="28">
        <v>1000</v>
      </c>
      <c r="D2" s="28" t="s">
        <v>29</v>
      </c>
    </row>
    <row r="3" spans="2:4" x14ac:dyDescent="0.45">
      <c r="B3" s="28" t="s">
        <v>79</v>
      </c>
      <c r="C3" s="28">
        <v>6.28</v>
      </c>
      <c r="D3" s="28" t="s">
        <v>29</v>
      </c>
    </row>
    <row r="4" spans="2:4" x14ac:dyDescent="0.45">
      <c r="B4" s="28" t="s">
        <v>80</v>
      </c>
      <c r="C4" s="28">
        <v>2000</v>
      </c>
      <c r="D4" s="28" t="s">
        <v>29</v>
      </c>
    </row>
    <row r="5" spans="2:4" x14ac:dyDescent="0.45">
      <c r="B5" s="29" t="s">
        <v>68</v>
      </c>
      <c r="C5" s="29">
        <f>C3/C2</f>
        <v>6.28E-3</v>
      </c>
      <c r="D5" s="29"/>
    </row>
    <row r="6" spans="2:4" x14ac:dyDescent="0.45">
      <c r="B6" s="29" t="s">
        <v>26</v>
      </c>
      <c r="C6" s="29">
        <f>C4*C5</f>
        <v>12.56</v>
      </c>
      <c r="D6" s="29" t="s">
        <v>29</v>
      </c>
    </row>
    <row r="7" spans="2:4" x14ac:dyDescent="0.45">
      <c r="B7" s="29" t="s">
        <v>27</v>
      </c>
      <c r="C7" s="29">
        <f>(C4*C6)/(C4+C6)</f>
        <v>12.481615454942959</v>
      </c>
      <c r="D7" s="29" t="s">
        <v>29</v>
      </c>
    </row>
    <row r="8" spans="2:4" x14ac:dyDescent="0.45">
      <c r="B8" s="29" t="s">
        <v>81</v>
      </c>
      <c r="C8" s="29">
        <f>2*ATAN(C2/(2*C4))*180/PI()</f>
        <v>28.072486935852954</v>
      </c>
      <c r="D8" s="29" t="s">
        <v>82</v>
      </c>
    </row>
    <row r="9" spans="2:4" x14ac:dyDescent="0.45">
      <c r="B9" s="29" t="s">
        <v>81</v>
      </c>
      <c r="C9" s="29">
        <f>2*ATAN(C3/(2*C6))*180/PI()</f>
        <v>28.072486935852954</v>
      </c>
      <c r="D9" s="29" t="s">
        <v>82</v>
      </c>
    </row>
    <row r="10" spans="2:4" s="26" customFormat="1" x14ac:dyDescent="0.45"/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7D538-4D51-44C2-88E2-CFC761FE0726}">
  <dimension ref="A1:P263"/>
  <sheetViews>
    <sheetView tabSelected="1" topLeftCell="A247" zoomScaleNormal="100" workbookViewId="0"/>
  </sheetViews>
  <sheetFormatPr defaultColWidth="0" defaultRowHeight="14.4" zeroHeight="1" x14ac:dyDescent="0.3"/>
  <cols>
    <col min="1" max="1" width="14.77734375" style="15" customWidth="1"/>
    <col min="2" max="2" width="14.33203125" style="15" bestFit="1" customWidth="1"/>
    <col min="3" max="3" width="16.88671875" style="15" bestFit="1" customWidth="1"/>
    <col min="4" max="4" width="15.109375" style="15" bestFit="1" customWidth="1"/>
    <col min="5" max="5" width="12" style="15" bestFit="1" customWidth="1"/>
    <col min="6" max="6" width="13.21875" style="15" bestFit="1" customWidth="1"/>
    <col min="7" max="7" width="8.88671875" style="15" customWidth="1"/>
    <col min="8" max="8" width="14.33203125" style="15" bestFit="1" customWidth="1"/>
    <col min="9" max="11" width="8.88671875" customWidth="1"/>
    <col min="12" max="13" width="8.88671875" style="15" customWidth="1"/>
    <col min="14" max="14" width="9" style="15" bestFit="1" customWidth="1"/>
    <col min="15" max="15" width="10" style="15" bestFit="1" customWidth="1"/>
    <col min="16" max="16" width="11" style="15" bestFit="1" customWidth="1"/>
    <col min="17" max="25" width="8.88671875" style="15" hidden="1" customWidth="1"/>
    <col min="26" max="16384" width="8.88671875" style="15" hidden="1"/>
  </cols>
  <sheetData>
    <row r="1" spans="1:16" x14ac:dyDescent="0.3">
      <c r="A1" s="3"/>
      <c r="B1" s="3"/>
      <c r="C1" s="2" t="s">
        <v>48</v>
      </c>
      <c r="D1" s="2" t="s">
        <v>50</v>
      </c>
      <c r="E1" s="21" t="s">
        <v>47</v>
      </c>
      <c r="F1" s="2" t="s">
        <v>49</v>
      </c>
      <c r="G1" s="5"/>
      <c r="H1" s="5"/>
      <c r="I1" s="57" t="str">
        <f>B2</f>
        <v>aca1600-60gm</v>
      </c>
      <c r="J1" s="57"/>
      <c r="K1" s="60" t="str">
        <f>B3</f>
        <v>aca1300-60g</v>
      </c>
      <c r="L1" s="57"/>
      <c r="M1" s="57" t="str">
        <f>B4</f>
        <v>daA2500-14um</v>
      </c>
      <c r="N1" s="57"/>
      <c r="O1" s="57" t="str">
        <f>B5</f>
        <v>acA1920-155gm</v>
      </c>
      <c r="P1" s="57"/>
    </row>
    <row r="2" spans="1:16" x14ac:dyDescent="0.3">
      <c r="A2" s="20" t="s">
        <v>43</v>
      </c>
      <c r="B2" s="20" t="s">
        <v>128</v>
      </c>
      <c r="C2" s="20">
        <v>47</v>
      </c>
      <c r="D2" s="20">
        <v>22</v>
      </c>
      <c r="E2" s="20">
        <v>4.5</v>
      </c>
      <c r="F2" s="20">
        <v>6800</v>
      </c>
      <c r="G2" s="5"/>
      <c r="H2" s="2" t="s">
        <v>62</v>
      </c>
      <c r="I2" s="23" t="s">
        <v>54</v>
      </c>
      <c r="J2" s="22" t="s">
        <v>56</v>
      </c>
      <c r="K2" s="17" t="s">
        <v>54</v>
      </c>
      <c r="L2" s="22" t="s">
        <v>56</v>
      </c>
      <c r="M2" s="17" t="s">
        <v>54</v>
      </c>
      <c r="N2" s="22" t="s">
        <v>56</v>
      </c>
      <c r="O2" s="17" t="s">
        <v>54</v>
      </c>
      <c r="P2" s="22" t="s">
        <v>56</v>
      </c>
    </row>
    <row r="3" spans="1:16" x14ac:dyDescent="0.3">
      <c r="A3" s="1" t="s">
        <v>44</v>
      </c>
      <c r="B3" s="1" t="s">
        <v>51</v>
      </c>
      <c r="C3" s="1">
        <v>54</v>
      </c>
      <c r="D3" s="1">
        <v>24</v>
      </c>
      <c r="E3" s="1">
        <v>5.3</v>
      </c>
      <c r="F3" s="1">
        <v>9200</v>
      </c>
      <c r="G3" s="5"/>
      <c r="H3" s="1">
        <v>0</v>
      </c>
      <c r="I3" s="17">
        <f>H3*($E$2^2)</f>
        <v>0</v>
      </c>
      <c r="J3" s="22">
        <f>MIN(($C$2/100)*I3,$F$2)</f>
        <v>0</v>
      </c>
      <c r="K3" s="17">
        <f>H3*$E$3*$E$3</f>
        <v>0</v>
      </c>
      <c r="L3" s="22">
        <f>MIN(($C$3/100)*K3,$F$3)</f>
        <v>0</v>
      </c>
      <c r="M3" s="17">
        <f>H3*$E$4*$E$4</f>
        <v>0</v>
      </c>
      <c r="N3" s="22">
        <f>MIN(($C$4/100)*M3,$F$4)</f>
        <v>0</v>
      </c>
      <c r="O3" s="17">
        <f>H3*$E$5*$E$5</f>
        <v>0</v>
      </c>
      <c r="P3" s="22">
        <f>MIN(($C$5/100)*O3,$F$5)</f>
        <v>0</v>
      </c>
    </row>
    <row r="4" spans="1:16" x14ac:dyDescent="0.3">
      <c r="A4" s="20" t="s">
        <v>45</v>
      </c>
      <c r="B4" s="20" t="s">
        <v>52</v>
      </c>
      <c r="C4" s="20">
        <v>57</v>
      </c>
      <c r="D4" s="20">
        <v>6</v>
      </c>
      <c r="E4" s="20">
        <v>2.2000000000000002</v>
      </c>
      <c r="F4" s="20">
        <v>6700</v>
      </c>
      <c r="G4" s="5"/>
      <c r="H4" s="1">
        <f>H3+1</f>
        <v>1</v>
      </c>
      <c r="I4" s="17">
        <f>H4*($E$2^2)</f>
        <v>20.25</v>
      </c>
      <c r="J4" s="22">
        <f>MIN(($C$2/100)*I4,$F$2)</f>
        <v>9.5175000000000001</v>
      </c>
      <c r="K4" s="17">
        <f t="shared" ref="K4:K12" si="0">H4*$E$3*$E$3</f>
        <v>28.09</v>
      </c>
      <c r="L4" s="22">
        <f t="shared" ref="L4:L12" si="1">MIN(($C$3/100)*K4,$F$3)</f>
        <v>15.168600000000001</v>
      </c>
      <c r="M4" s="17">
        <f t="shared" ref="M4:M12" si="2">H4*$E$4*$E$4</f>
        <v>4.8400000000000007</v>
      </c>
      <c r="N4" s="22">
        <f t="shared" ref="N4:N12" si="3">MIN(($C$4/100)*M4,$F$4)</f>
        <v>2.7588000000000004</v>
      </c>
      <c r="O4" s="17">
        <f t="shared" ref="O4:O12" si="4">H4*$E$5*$E$5</f>
        <v>34.339600000000004</v>
      </c>
      <c r="P4" s="22">
        <f t="shared" ref="P4:P12" si="5">MIN(($C$5/100)*O4,$F$5)</f>
        <v>24.03772</v>
      </c>
    </row>
    <row r="5" spans="1:16" x14ac:dyDescent="0.3">
      <c r="A5" s="1" t="s">
        <v>46</v>
      </c>
      <c r="B5" s="1" t="s">
        <v>53</v>
      </c>
      <c r="C5" s="1">
        <v>70</v>
      </c>
      <c r="D5" s="1">
        <v>6.6</v>
      </c>
      <c r="E5" s="1">
        <v>5.86</v>
      </c>
      <c r="F5" s="1">
        <v>32700</v>
      </c>
      <c r="G5" s="3"/>
      <c r="H5" s="1">
        <f t="shared" ref="H5:H11" si="6">H4+1</f>
        <v>2</v>
      </c>
      <c r="I5" s="17">
        <f t="shared" ref="I5:I12" si="7">H5*($E$2^2)</f>
        <v>40.5</v>
      </c>
      <c r="J5" s="22">
        <f t="shared" ref="J5:J12" si="8">MIN(($C$2/100)*I5,$F$2)</f>
        <v>19.035</v>
      </c>
      <c r="K5" s="17">
        <f t="shared" si="0"/>
        <v>56.18</v>
      </c>
      <c r="L5" s="22">
        <f t="shared" si="1"/>
        <v>30.337200000000003</v>
      </c>
      <c r="M5" s="17">
        <f t="shared" si="2"/>
        <v>9.6800000000000015</v>
      </c>
      <c r="N5" s="22">
        <f t="shared" si="3"/>
        <v>5.5176000000000007</v>
      </c>
      <c r="O5" s="17">
        <f t="shared" si="4"/>
        <v>68.679200000000009</v>
      </c>
      <c r="P5" s="22">
        <f t="shared" si="5"/>
        <v>48.07544</v>
      </c>
    </row>
    <row r="6" spans="1:16" x14ac:dyDescent="0.3">
      <c r="A6" s="3"/>
      <c r="B6" s="3"/>
      <c r="C6" s="3"/>
      <c r="D6" s="3"/>
      <c r="E6" s="3"/>
      <c r="F6" s="3"/>
      <c r="G6" s="3"/>
      <c r="H6" s="1">
        <f t="shared" si="6"/>
        <v>3</v>
      </c>
      <c r="I6" s="17">
        <f t="shared" si="7"/>
        <v>60.75</v>
      </c>
      <c r="J6" s="22">
        <f t="shared" si="8"/>
        <v>28.552499999999998</v>
      </c>
      <c r="K6" s="17">
        <f t="shared" si="0"/>
        <v>84.27</v>
      </c>
      <c r="L6" s="22">
        <f t="shared" si="1"/>
        <v>45.505800000000001</v>
      </c>
      <c r="M6" s="17">
        <f t="shared" si="2"/>
        <v>14.520000000000003</v>
      </c>
      <c r="N6" s="22">
        <f t="shared" si="3"/>
        <v>8.2764000000000006</v>
      </c>
      <c r="O6" s="17">
        <f t="shared" si="4"/>
        <v>103.01880000000001</v>
      </c>
      <c r="P6" s="22">
        <f t="shared" si="5"/>
        <v>72.113160000000008</v>
      </c>
    </row>
    <row r="7" spans="1:16" x14ac:dyDescent="0.3">
      <c r="A7" s="59" t="s">
        <v>65</v>
      </c>
      <c r="B7" s="3"/>
      <c r="C7" s="2" t="s">
        <v>59</v>
      </c>
      <c r="D7" s="2" t="s">
        <v>57</v>
      </c>
      <c r="E7" s="2" t="s">
        <v>58</v>
      </c>
      <c r="F7" s="3"/>
      <c r="G7" s="3"/>
      <c r="H7" s="1">
        <f t="shared" si="6"/>
        <v>4</v>
      </c>
      <c r="I7" s="17">
        <f t="shared" si="7"/>
        <v>81</v>
      </c>
      <c r="J7" s="22">
        <f t="shared" si="8"/>
        <v>38.07</v>
      </c>
      <c r="K7" s="17">
        <f t="shared" si="0"/>
        <v>112.36</v>
      </c>
      <c r="L7" s="22">
        <f t="shared" si="1"/>
        <v>60.674400000000006</v>
      </c>
      <c r="M7" s="17">
        <f t="shared" si="2"/>
        <v>19.360000000000003</v>
      </c>
      <c r="N7" s="22">
        <f t="shared" si="3"/>
        <v>11.035200000000001</v>
      </c>
      <c r="O7" s="17">
        <f t="shared" si="4"/>
        <v>137.35840000000002</v>
      </c>
      <c r="P7" s="22">
        <f t="shared" si="5"/>
        <v>96.150880000000001</v>
      </c>
    </row>
    <row r="8" spans="1:16" x14ac:dyDescent="0.3">
      <c r="A8" s="59"/>
      <c r="B8" s="24" t="str">
        <f>B2</f>
        <v>aca1600-60gm</v>
      </c>
      <c r="C8" s="24">
        <f>F2/D2</f>
        <v>309.09090909090907</v>
      </c>
      <c r="D8" s="24">
        <f>20*LOG10(C8)</f>
        <v>49.8017246376806</v>
      </c>
      <c r="E8" s="24">
        <f>LOG(C8,2)</f>
        <v>8.2718874123877661</v>
      </c>
      <c r="F8" s="5"/>
      <c r="G8" s="3"/>
      <c r="H8" s="1">
        <f t="shared" si="6"/>
        <v>5</v>
      </c>
      <c r="I8" s="17">
        <f t="shared" si="7"/>
        <v>101.25</v>
      </c>
      <c r="J8" s="22">
        <f t="shared" si="8"/>
        <v>47.587499999999999</v>
      </c>
      <c r="K8" s="17">
        <f t="shared" si="0"/>
        <v>140.44999999999999</v>
      </c>
      <c r="L8" s="22">
        <f t="shared" si="1"/>
        <v>75.843000000000004</v>
      </c>
      <c r="M8" s="17">
        <f t="shared" si="2"/>
        <v>24.200000000000003</v>
      </c>
      <c r="N8" s="22">
        <f t="shared" si="3"/>
        <v>13.794</v>
      </c>
      <c r="O8" s="17">
        <f t="shared" si="4"/>
        <v>171.69800000000001</v>
      </c>
      <c r="P8" s="22">
        <f t="shared" si="5"/>
        <v>120.18859999999999</v>
      </c>
    </row>
    <row r="9" spans="1:16" x14ac:dyDescent="0.3">
      <c r="A9" s="59"/>
      <c r="B9" s="17" t="str">
        <f>B3</f>
        <v>aca1300-60g</v>
      </c>
      <c r="C9" s="17">
        <f t="shared" ref="C9:C11" si="9">F3/D3</f>
        <v>383.33333333333331</v>
      </c>
      <c r="D9" s="17">
        <f t="shared" ref="D9:D11" si="10">20*LOG10(C9)</f>
        <v>51.671531712678984</v>
      </c>
      <c r="E9" s="17">
        <f t="shared" ref="E9:E11" si="11">LOG(C9,2)</f>
        <v>8.5824556451105813</v>
      </c>
      <c r="F9" s="5"/>
      <c r="G9" s="3"/>
      <c r="H9" s="1">
        <f t="shared" si="6"/>
        <v>6</v>
      </c>
      <c r="I9" s="17">
        <f t="shared" si="7"/>
        <v>121.5</v>
      </c>
      <c r="J9" s="22">
        <f t="shared" si="8"/>
        <v>57.104999999999997</v>
      </c>
      <c r="K9" s="17">
        <f t="shared" si="0"/>
        <v>168.54</v>
      </c>
      <c r="L9" s="22">
        <f t="shared" si="1"/>
        <v>91.011600000000001</v>
      </c>
      <c r="M9" s="17">
        <f t="shared" si="2"/>
        <v>29.040000000000006</v>
      </c>
      <c r="N9" s="22">
        <f t="shared" si="3"/>
        <v>16.552800000000001</v>
      </c>
      <c r="O9" s="17">
        <f t="shared" si="4"/>
        <v>206.03760000000003</v>
      </c>
      <c r="P9" s="22">
        <f t="shared" si="5"/>
        <v>144.22632000000002</v>
      </c>
    </row>
    <row r="10" spans="1:16" x14ac:dyDescent="0.3">
      <c r="A10" s="59"/>
      <c r="B10" s="24" t="str">
        <f>B4</f>
        <v>daA2500-14um</v>
      </c>
      <c r="C10" s="24">
        <f t="shared" si="9"/>
        <v>1116.6666666666667</v>
      </c>
      <c r="D10" s="24">
        <f t="shared" si="10"/>
        <v>60.958471046343661</v>
      </c>
      <c r="E10" s="24">
        <f t="shared" si="11"/>
        <v>10.124982879511341</v>
      </c>
      <c r="F10" s="5"/>
      <c r="G10" s="3"/>
      <c r="H10" s="1">
        <f t="shared" si="6"/>
        <v>7</v>
      </c>
      <c r="I10" s="17">
        <f t="shared" si="7"/>
        <v>141.75</v>
      </c>
      <c r="J10" s="22">
        <f t="shared" si="8"/>
        <v>66.622500000000002</v>
      </c>
      <c r="K10" s="17">
        <f t="shared" si="0"/>
        <v>196.63</v>
      </c>
      <c r="L10" s="22">
        <f t="shared" si="1"/>
        <v>106.1802</v>
      </c>
      <c r="M10" s="17">
        <f t="shared" si="2"/>
        <v>33.88000000000001</v>
      </c>
      <c r="N10" s="22">
        <f t="shared" si="3"/>
        <v>19.311600000000002</v>
      </c>
      <c r="O10" s="17">
        <f t="shared" si="4"/>
        <v>240.37720000000004</v>
      </c>
      <c r="P10" s="22">
        <f t="shared" si="5"/>
        <v>168.26404000000002</v>
      </c>
    </row>
    <row r="11" spans="1:16" x14ac:dyDescent="0.3">
      <c r="A11" s="59"/>
      <c r="B11" s="17" t="str">
        <f>B5</f>
        <v>acA1920-155gm</v>
      </c>
      <c r="C11" s="17">
        <f t="shared" si="9"/>
        <v>4954.545454545455</v>
      </c>
      <c r="D11" s="17">
        <f t="shared" si="10"/>
        <v>73.900076342368351</v>
      </c>
      <c r="E11" s="17">
        <f t="shared" si="11"/>
        <v>12.274536990801716</v>
      </c>
      <c r="F11" s="3"/>
      <c r="G11" s="3"/>
      <c r="H11" s="1">
        <f t="shared" si="6"/>
        <v>8</v>
      </c>
      <c r="I11" s="17">
        <f t="shared" si="7"/>
        <v>162</v>
      </c>
      <c r="J11" s="22">
        <f t="shared" si="8"/>
        <v>76.14</v>
      </c>
      <c r="K11" s="17">
        <f t="shared" si="0"/>
        <v>224.72</v>
      </c>
      <c r="L11" s="22">
        <f t="shared" si="1"/>
        <v>121.34880000000001</v>
      </c>
      <c r="M11" s="17">
        <f t="shared" si="2"/>
        <v>38.720000000000006</v>
      </c>
      <c r="N11" s="22">
        <f t="shared" si="3"/>
        <v>22.070400000000003</v>
      </c>
      <c r="O11" s="17">
        <f t="shared" si="4"/>
        <v>274.71680000000003</v>
      </c>
      <c r="P11" s="22">
        <f t="shared" si="5"/>
        <v>192.30176</v>
      </c>
    </row>
    <row r="12" spans="1:16" x14ac:dyDescent="0.3">
      <c r="A12" s="5"/>
      <c r="B12" s="3"/>
      <c r="C12" s="3"/>
      <c r="D12" s="3"/>
      <c r="E12" s="3"/>
      <c r="F12" s="3"/>
      <c r="G12" s="3"/>
      <c r="H12" s="1">
        <f>H11+1</f>
        <v>9</v>
      </c>
      <c r="I12" s="17">
        <f t="shared" si="7"/>
        <v>182.25</v>
      </c>
      <c r="J12" s="22">
        <f t="shared" si="8"/>
        <v>85.657499999999999</v>
      </c>
      <c r="K12" s="17">
        <f t="shared" si="0"/>
        <v>252.80999999999997</v>
      </c>
      <c r="L12" s="22">
        <f t="shared" si="1"/>
        <v>136.51739999999998</v>
      </c>
      <c r="M12" s="17">
        <f t="shared" si="2"/>
        <v>43.56</v>
      </c>
      <c r="N12" s="22">
        <f t="shared" si="3"/>
        <v>24.8292</v>
      </c>
      <c r="O12" s="17">
        <f t="shared" si="4"/>
        <v>309.05640000000005</v>
      </c>
      <c r="P12" s="22">
        <f t="shared" si="5"/>
        <v>216.33948000000004</v>
      </c>
    </row>
    <row r="13" spans="1:16" x14ac:dyDescent="0.3">
      <c r="A13" s="59" t="s">
        <v>65</v>
      </c>
      <c r="B13" s="3"/>
      <c r="C13" s="2" t="s">
        <v>55</v>
      </c>
      <c r="D13" s="2" t="s">
        <v>57</v>
      </c>
      <c r="E13" s="2" t="s">
        <v>58</v>
      </c>
      <c r="F13" s="58" t="s">
        <v>60</v>
      </c>
      <c r="G13" s="3"/>
      <c r="H13" s="1">
        <f>H3+10</f>
        <v>10</v>
      </c>
      <c r="I13" s="17">
        <f>H13*($E$2^2)</f>
        <v>202.5</v>
      </c>
      <c r="J13" s="22">
        <f>MIN(($C$2/100)*I13,$F$2)</f>
        <v>95.174999999999997</v>
      </c>
      <c r="K13" s="17">
        <f t="shared" ref="K13:K76" si="12">H13*$E$3*$E$3</f>
        <v>280.89999999999998</v>
      </c>
      <c r="L13" s="22">
        <f t="shared" ref="L13:L76" si="13">MIN(($C$3/100)*K13,$F$3)</f>
        <v>151.68600000000001</v>
      </c>
      <c r="M13" s="17">
        <f t="shared" ref="M13:M76" si="14">H13*$E$4*$E$4</f>
        <v>48.400000000000006</v>
      </c>
      <c r="N13" s="22">
        <f>MIN(($C$4/100)*M13,$F$4)</f>
        <v>27.588000000000001</v>
      </c>
      <c r="O13" s="17">
        <f t="shared" ref="O13:O76" si="15">H13*$E$5*$E$5</f>
        <v>343.39600000000002</v>
      </c>
      <c r="P13" s="22">
        <f t="shared" ref="P13:P76" si="16">MIN(($C$5/100)*O13,$F$5)</f>
        <v>240.37719999999999</v>
      </c>
    </row>
    <row r="14" spans="1:16" x14ac:dyDescent="0.3">
      <c r="A14" s="59"/>
      <c r="B14" s="24" t="str">
        <f>B2</f>
        <v>aca1600-60gm</v>
      </c>
      <c r="C14" s="24">
        <f>SQRT(F2)</f>
        <v>82.462112512353215</v>
      </c>
      <c r="D14" s="24">
        <f>20*LOG10(C14)</f>
        <v>38.325089127062363</v>
      </c>
      <c r="E14" s="24">
        <f>LOG(C14,2)</f>
        <v>6.3656595155125322</v>
      </c>
      <c r="F14" s="58"/>
      <c r="G14" s="5"/>
      <c r="H14" s="1">
        <f t="shared" ref="H14:H77" si="17">H13+10</f>
        <v>20</v>
      </c>
      <c r="I14" s="17">
        <f t="shared" ref="I14:I77" si="18">H14*($E$2^2)</f>
        <v>405</v>
      </c>
      <c r="J14" s="22">
        <f t="shared" ref="J14:J77" si="19">MIN(($C$2/100)*I14,$F$2)</f>
        <v>190.35</v>
      </c>
      <c r="K14" s="17">
        <f t="shared" si="12"/>
        <v>561.79999999999995</v>
      </c>
      <c r="L14" s="22">
        <f t="shared" si="13"/>
        <v>303.37200000000001</v>
      </c>
      <c r="M14" s="17">
        <f t="shared" si="14"/>
        <v>96.800000000000011</v>
      </c>
      <c r="N14" s="22">
        <f t="shared" ref="N14:N76" si="20">MIN(($C$4/100)*M14,$F$4)</f>
        <v>55.176000000000002</v>
      </c>
      <c r="O14" s="17">
        <f t="shared" si="15"/>
        <v>686.79200000000003</v>
      </c>
      <c r="P14" s="22">
        <f t="shared" si="16"/>
        <v>480.75439999999998</v>
      </c>
    </row>
    <row r="15" spans="1:16" x14ac:dyDescent="0.3">
      <c r="A15" s="59"/>
      <c r="B15" s="17" t="str">
        <f>B3</f>
        <v>aca1300-60g</v>
      </c>
      <c r="C15" s="17">
        <f>SQRT(F3)</f>
        <v>95.916630466254389</v>
      </c>
      <c r="D15" s="17">
        <f t="shared" ref="D15:D17" si="21">20*LOG10(C15)</f>
        <v>39.637878273455549</v>
      </c>
      <c r="E15" s="17">
        <f t="shared" ref="E15:E17" si="22">LOG(C15,2)</f>
        <v>6.5837090729158696</v>
      </c>
      <c r="F15" s="58"/>
      <c r="G15" s="5"/>
      <c r="H15" s="1">
        <f t="shared" si="17"/>
        <v>30</v>
      </c>
      <c r="I15" s="17">
        <f t="shared" si="18"/>
        <v>607.5</v>
      </c>
      <c r="J15" s="22">
        <f t="shared" si="19"/>
        <v>285.52499999999998</v>
      </c>
      <c r="K15" s="17">
        <f t="shared" si="12"/>
        <v>842.69999999999993</v>
      </c>
      <c r="L15" s="22">
        <f t="shared" si="13"/>
        <v>455.05799999999999</v>
      </c>
      <c r="M15" s="17">
        <f t="shared" si="14"/>
        <v>145.20000000000002</v>
      </c>
      <c r="N15" s="22">
        <f t="shared" si="20"/>
        <v>82.763999999999996</v>
      </c>
      <c r="O15" s="17">
        <f t="shared" si="15"/>
        <v>1030.1880000000001</v>
      </c>
      <c r="P15" s="22">
        <f t="shared" si="16"/>
        <v>721.13160000000005</v>
      </c>
    </row>
    <row r="16" spans="1:16" x14ac:dyDescent="0.3">
      <c r="A16" s="59"/>
      <c r="B16" s="24" t="str">
        <f>B4</f>
        <v>daA2500-14um</v>
      </c>
      <c r="C16" s="24">
        <f>SQRT(F4)</f>
        <v>81.853527718724493</v>
      </c>
      <c r="D16" s="24">
        <f t="shared" si="21"/>
        <v>38.260748027008262</v>
      </c>
      <c r="E16" s="24">
        <f t="shared" si="22"/>
        <v>6.3549726901162478</v>
      </c>
      <c r="F16" s="58"/>
      <c r="G16" s="3"/>
      <c r="H16" s="1">
        <f t="shared" si="17"/>
        <v>40</v>
      </c>
      <c r="I16" s="17">
        <f t="shared" si="18"/>
        <v>810</v>
      </c>
      <c r="J16" s="22">
        <f t="shared" si="19"/>
        <v>380.7</v>
      </c>
      <c r="K16" s="17">
        <f t="shared" si="12"/>
        <v>1123.5999999999999</v>
      </c>
      <c r="L16" s="22">
        <f t="shared" si="13"/>
        <v>606.74400000000003</v>
      </c>
      <c r="M16" s="17">
        <f t="shared" si="14"/>
        <v>193.60000000000002</v>
      </c>
      <c r="N16" s="22">
        <f t="shared" si="20"/>
        <v>110.352</v>
      </c>
      <c r="O16" s="17">
        <f t="shared" si="15"/>
        <v>1373.5840000000001</v>
      </c>
      <c r="P16" s="22">
        <f t="shared" si="16"/>
        <v>961.50879999999995</v>
      </c>
    </row>
    <row r="17" spans="1:16" x14ac:dyDescent="0.3">
      <c r="A17" s="59"/>
      <c r="B17" s="17" t="str">
        <f>B5</f>
        <v>acA1920-155gm</v>
      </c>
      <c r="C17" s="17">
        <f>SQRT(F5)</f>
        <v>180.83141320025123</v>
      </c>
      <c r="D17" s="17">
        <f t="shared" si="21"/>
        <v>45.145477526602861</v>
      </c>
      <c r="E17" s="17">
        <f t="shared" si="22"/>
        <v>7.4985015076364032</v>
      </c>
      <c r="F17" s="58"/>
      <c r="G17" s="3"/>
      <c r="H17" s="1">
        <f t="shared" si="17"/>
        <v>50</v>
      </c>
      <c r="I17" s="17">
        <f t="shared" si="18"/>
        <v>1012.5</v>
      </c>
      <c r="J17" s="22">
        <f t="shared" si="19"/>
        <v>475.875</v>
      </c>
      <c r="K17" s="17">
        <f t="shared" si="12"/>
        <v>1404.5</v>
      </c>
      <c r="L17" s="22">
        <f t="shared" si="13"/>
        <v>758.43000000000006</v>
      </c>
      <c r="M17" s="17">
        <f t="shared" si="14"/>
        <v>242.00000000000006</v>
      </c>
      <c r="N17" s="22">
        <f t="shared" si="20"/>
        <v>137.94000000000003</v>
      </c>
      <c r="O17" s="17">
        <f t="shared" si="15"/>
        <v>1716.98</v>
      </c>
      <c r="P17" s="22">
        <f t="shared" si="16"/>
        <v>1201.886</v>
      </c>
    </row>
    <row r="18" spans="1:16" x14ac:dyDescent="0.3">
      <c r="A18" s="5"/>
      <c r="E18" s="3"/>
      <c r="F18" s="3"/>
      <c r="G18" s="3"/>
      <c r="H18" s="1">
        <f t="shared" si="17"/>
        <v>60</v>
      </c>
      <c r="I18" s="17">
        <f t="shared" si="18"/>
        <v>1215</v>
      </c>
      <c r="J18" s="22">
        <f t="shared" si="19"/>
        <v>571.04999999999995</v>
      </c>
      <c r="K18" s="17">
        <f t="shared" si="12"/>
        <v>1685.3999999999999</v>
      </c>
      <c r="L18" s="22">
        <f t="shared" si="13"/>
        <v>910.11599999999999</v>
      </c>
      <c r="M18" s="17">
        <f t="shared" si="14"/>
        <v>290.40000000000003</v>
      </c>
      <c r="N18" s="22">
        <f t="shared" si="20"/>
        <v>165.52799999999999</v>
      </c>
      <c r="O18" s="17">
        <f t="shared" si="15"/>
        <v>2060.3760000000002</v>
      </c>
      <c r="P18" s="22">
        <f t="shared" si="16"/>
        <v>1442.2632000000001</v>
      </c>
    </row>
    <row r="19" spans="1:16" ht="14.4" customHeight="1" x14ac:dyDescent="0.3">
      <c r="A19" s="59" t="s">
        <v>64</v>
      </c>
      <c r="B19" s="2" t="s">
        <v>61</v>
      </c>
      <c r="C19" s="2" t="s">
        <v>66</v>
      </c>
      <c r="D19" s="2" t="s">
        <v>62</v>
      </c>
      <c r="E19" s="61" t="s">
        <v>129</v>
      </c>
      <c r="F19" s="48" t="s">
        <v>63</v>
      </c>
      <c r="G19" s="3"/>
      <c r="H19" s="1">
        <f t="shared" si="17"/>
        <v>70</v>
      </c>
      <c r="I19" s="17">
        <f t="shared" si="18"/>
        <v>1417.5</v>
      </c>
      <c r="J19" s="22">
        <f t="shared" si="19"/>
        <v>666.22499999999991</v>
      </c>
      <c r="K19" s="17">
        <f t="shared" si="12"/>
        <v>1966.3</v>
      </c>
      <c r="L19" s="22">
        <f t="shared" si="13"/>
        <v>1061.8020000000001</v>
      </c>
      <c r="M19" s="17">
        <f t="shared" si="14"/>
        <v>338.8</v>
      </c>
      <c r="N19" s="22">
        <f t="shared" si="20"/>
        <v>193.11599999999999</v>
      </c>
      <c r="O19" s="17">
        <f t="shared" si="15"/>
        <v>2403.7720000000004</v>
      </c>
      <c r="P19" s="22">
        <f t="shared" si="16"/>
        <v>1682.6404000000002</v>
      </c>
    </row>
    <row r="20" spans="1:16" x14ac:dyDescent="0.3">
      <c r="A20" s="59"/>
      <c r="B20" s="24" t="str">
        <f>B8</f>
        <v>aca1600-60gm</v>
      </c>
      <c r="C20" s="24">
        <f>D2/(C2/100)</f>
        <v>46.808510638297875</v>
      </c>
      <c r="D20" s="24">
        <f>C20/(E2*E2)</f>
        <v>2.311531389545574</v>
      </c>
      <c r="E20" s="61"/>
      <c r="F20" s="48"/>
      <c r="G20" s="3"/>
      <c r="H20" s="1">
        <f t="shared" si="17"/>
        <v>80</v>
      </c>
      <c r="I20" s="17">
        <f t="shared" si="18"/>
        <v>1620</v>
      </c>
      <c r="J20" s="22">
        <f t="shared" si="19"/>
        <v>761.4</v>
      </c>
      <c r="K20" s="17">
        <f t="shared" si="12"/>
        <v>2247.1999999999998</v>
      </c>
      <c r="L20" s="22">
        <f t="shared" si="13"/>
        <v>1213.4880000000001</v>
      </c>
      <c r="M20" s="17">
        <f t="shared" si="14"/>
        <v>387.20000000000005</v>
      </c>
      <c r="N20" s="22">
        <f t="shared" si="20"/>
        <v>220.70400000000001</v>
      </c>
      <c r="O20" s="17">
        <f t="shared" si="15"/>
        <v>2747.1680000000001</v>
      </c>
      <c r="P20" s="22">
        <f t="shared" si="16"/>
        <v>1923.0175999999999</v>
      </c>
    </row>
    <row r="21" spans="1:16" x14ac:dyDescent="0.3">
      <c r="A21" s="59"/>
      <c r="B21" s="17" t="str">
        <f>B9</f>
        <v>aca1300-60g</v>
      </c>
      <c r="C21" s="17">
        <f t="shared" ref="C21:C23" si="23">D3/(C3/100)</f>
        <v>44.444444444444443</v>
      </c>
      <c r="D21" s="17">
        <f t="shared" ref="D21:D22" si="24">C21/(E3*E3)</f>
        <v>1.5822158933586488</v>
      </c>
      <c r="E21" s="61"/>
      <c r="F21" s="48"/>
      <c r="G21" s="3"/>
      <c r="H21" s="1">
        <f t="shared" si="17"/>
        <v>90</v>
      </c>
      <c r="I21" s="17">
        <f t="shared" si="18"/>
        <v>1822.5</v>
      </c>
      <c r="J21" s="22">
        <f t="shared" si="19"/>
        <v>856.57499999999993</v>
      </c>
      <c r="K21" s="17">
        <f t="shared" si="12"/>
        <v>2528.1</v>
      </c>
      <c r="L21" s="22">
        <f t="shared" si="13"/>
        <v>1365.174</v>
      </c>
      <c r="M21" s="17">
        <f t="shared" si="14"/>
        <v>435.60000000000008</v>
      </c>
      <c r="N21" s="22">
        <f t="shared" si="20"/>
        <v>248.29200000000003</v>
      </c>
      <c r="O21" s="17">
        <f t="shared" si="15"/>
        <v>3090.5639999999999</v>
      </c>
      <c r="P21" s="22">
        <f t="shared" si="16"/>
        <v>2163.3947999999996</v>
      </c>
    </row>
    <row r="22" spans="1:16" x14ac:dyDescent="0.3">
      <c r="A22" s="59"/>
      <c r="B22" s="24" t="str">
        <f>B10</f>
        <v>daA2500-14um</v>
      </c>
      <c r="C22" s="24">
        <f t="shared" si="23"/>
        <v>10.526315789473685</v>
      </c>
      <c r="D22" s="24">
        <f t="shared" si="24"/>
        <v>2.1748586341887775</v>
      </c>
      <c r="E22" s="61"/>
      <c r="F22" s="48"/>
      <c r="G22" s="3"/>
      <c r="H22" s="1">
        <f t="shared" si="17"/>
        <v>100</v>
      </c>
      <c r="I22" s="17">
        <f t="shared" si="18"/>
        <v>2025</v>
      </c>
      <c r="J22" s="22">
        <f t="shared" si="19"/>
        <v>951.75</v>
      </c>
      <c r="K22" s="17">
        <f t="shared" si="12"/>
        <v>2809</v>
      </c>
      <c r="L22" s="22">
        <f t="shared" si="13"/>
        <v>1516.8600000000001</v>
      </c>
      <c r="M22" s="17">
        <f t="shared" si="14"/>
        <v>484.00000000000011</v>
      </c>
      <c r="N22" s="22">
        <f t="shared" si="20"/>
        <v>275.88000000000005</v>
      </c>
      <c r="O22" s="17">
        <f t="shared" si="15"/>
        <v>3433.96</v>
      </c>
      <c r="P22" s="22">
        <f t="shared" si="16"/>
        <v>2403.7719999999999</v>
      </c>
    </row>
    <row r="23" spans="1:16" x14ac:dyDescent="0.3">
      <c r="A23" s="59"/>
      <c r="B23" s="17" t="str">
        <f>B11</f>
        <v>acA1920-155gm</v>
      </c>
      <c r="C23" s="17">
        <f t="shared" si="23"/>
        <v>9.4285714285714288</v>
      </c>
      <c r="D23" s="17">
        <f>C23/(E5*E5)</f>
        <v>0.27456846988815908</v>
      </c>
      <c r="E23" s="61"/>
      <c r="F23" s="48"/>
      <c r="G23" s="3"/>
      <c r="H23" s="1">
        <f t="shared" si="17"/>
        <v>110</v>
      </c>
      <c r="I23" s="17">
        <f t="shared" si="18"/>
        <v>2227.5</v>
      </c>
      <c r="J23" s="22">
        <f t="shared" si="19"/>
        <v>1046.925</v>
      </c>
      <c r="K23" s="17">
        <f t="shared" si="12"/>
        <v>3089.9</v>
      </c>
      <c r="L23" s="22">
        <f t="shared" si="13"/>
        <v>1668.546</v>
      </c>
      <c r="M23" s="17">
        <f t="shared" si="14"/>
        <v>532.40000000000009</v>
      </c>
      <c r="N23" s="22">
        <f t="shared" si="20"/>
        <v>303.46800000000002</v>
      </c>
      <c r="O23" s="17">
        <f t="shared" si="15"/>
        <v>3777.3560000000002</v>
      </c>
      <c r="P23" s="22">
        <f t="shared" si="16"/>
        <v>2644.1491999999998</v>
      </c>
    </row>
    <row r="24" spans="1:16" x14ac:dyDescent="0.3">
      <c r="A24" s="59"/>
      <c r="B24" s="3"/>
      <c r="C24" s="3"/>
      <c r="D24" s="3"/>
      <c r="E24" s="61"/>
      <c r="F24" s="48"/>
      <c r="G24" s="3"/>
      <c r="H24" s="1">
        <f t="shared" si="17"/>
        <v>120</v>
      </c>
      <c r="I24" s="17">
        <f t="shared" si="18"/>
        <v>2430</v>
      </c>
      <c r="J24" s="22">
        <f t="shared" si="19"/>
        <v>1142.0999999999999</v>
      </c>
      <c r="K24" s="17">
        <f t="shared" si="12"/>
        <v>3370.7999999999997</v>
      </c>
      <c r="L24" s="22">
        <f t="shared" si="13"/>
        <v>1820.232</v>
      </c>
      <c r="M24" s="17">
        <f t="shared" si="14"/>
        <v>580.80000000000007</v>
      </c>
      <c r="N24" s="22">
        <f t="shared" si="20"/>
        <v>331.05599999999998</v>
      </c>
      <c r="O24" s="17">
        <f t="shared" si="15"/>
        <v>4120.7520000000004</v>
      </c>
      <c r="P24" s="22">
        <f t="shared" si="16"/>
        <v>2884.5264000000002</v>
      </c>
    </row>
    <row r="25" spans="1:16" x14ac:dyDescent="0.3">
      <c r="A25" s="5"/>
      <c r="B25" s="3"/>
      <c r="C25" s="3"/>
      <c r="D25" s="3"/>
      <c r="E25" s="3"/>
      <c r="F25" s="3"/>
      <c r="G25" s="3"/>
      <c r="H25" s="1">
        <f t="shared" si="17"/>
        <v>130</v>
      </c>
      <c r="I25" s="17">
        <f t="shared" si="18"/>
        <v>2632.5</v>
      </c>
      <c r="J25" s="22">
        <f t="shared" si="19"/>
        <v>1237.2749999999999</v>
      </c>
      <c r="K25" s="17">
        <f t="shared" si="12"/>
        <v>3651.7</v>
      </c>
      <c r="L25" s="22">
        <f t="shared" si="13"/>
        <v>1971.9180000000001</v>
      </c>
      <c r="M25" s="17">
        <f t="shared" si="14"/>
        <v>629.20000000000005</v>
      </c>
      <c r="N25" s="22">
        <f t="shared" si="20"/>
        <v>358.64400000000001</v>
      </c>
      <c r="O25" s="17">
        <f t="shared" si="15"/>
        <v>4464.148000000001</v>
      </c>
      <c r="P25" s="22">
        <f t="shared" si="16"/>
        <v>3124.9036000000006</v>
      </c>
    </row>
    <row r="26" spans="1:16" x14ac:dyDescent="0.3">
      <c r="A26" s="5"/>
      <c r="B26" s="3"/>
      <c r="C26" s="3"/>
      <c r="D26" s="3"/>
      <c r="E26" s="3"/>
      <c r="F26" s="3"/>
      <c r="G26" s="3"/>
      <c r="H26" s="1">
        <f t="shared" si="17"/>
        <v>140</v>
      </c>
      <c r="I26" s="17">
        <f t="shared" si="18"/>
        <v>2835</v>
      </c>
      <c r="J26" s="22">
        <f t="shared" si="19"/>
        <v>1332.4499999999998</v>
      </c>
      <c r="K26" s="17">
        <f t="shared" si="12"/>
        <v>3932.6</v>
      </c>
      <c r="L26" s="22">
        <f t="shared" si="13"/>
        <v>2123.6040000000003</v>
      </c>
      <c r="M26" s="17">
        <f t="shared" si="14"/>
        <v>677.6</v>
      </c>
      <c r="N26" s="22">
        <f t="shared" si="20"/>
        <v>386.23199999999997</v>
      </c>
      <c r="O26" s="17">
        <f t="shared" si="15"/>
        <v>4807.5440000000008</v>
      </c>
      <c r="P26" s="22">
        <f t="shared" si="16"/>
        <v>3365.2808000000005</v>
      </c>
    </row>
    <row r="27" spans="1:16" x14ac:dyDescent="0.3">
      <c r="A27" s="5"/>
      <c r="B27" s="3"/>
      <c r="C27" s="3"/>
      <c r="D27" s="3"/>
      <c r="E27" s="3"/>
      <c r="F27" s="3"/>
      <c r="G27" s="3"/>
      <c r="H27" s="1">
        <f t="shared" si="17"/>
        <v>150</v>
      </c>
      <c r="I27" s="17">
        <f t="shared" si="18"/>
        <v>3037.5</v>
      </c>
      <c r="J27" s="22">
        <f t="shared" si="19"/>
        <v>1427.625</v>
      </c>
      <c r="K27" s="17">
        <f t="shared" si="12"/>
        <v>4213.5</v>
      </c>
      <c r="L27" s="22">
        <f t="shared" si="13"/>
        <v>2275.29</v>
      </c>
      <c r="M27" s="17">
        <f t="shared" si="14"/>
        <v>726.00000000000011</v>
      </c>
      <c r="N27" s="22">
        <f t="shared" si="20"/>
        <v>413.82000000000005</v>
      </c>
      <c r="O27" s="17">
        <f t="shared" si="15"/>
        <v>5150.9400000000005</v>
      </c>
      <c r="P27" s="22">
        <f t="shared" si="16"/>
        <v>3605.6579999999999</v>
      </c>
    </row>
    <row r="28" spans="1:16" x14ac:dyDescent="0.3">
      <c r="A28" s="5"/>
      <c r="B28" s="3"/>
      <c r="C28" s="3"/>
      <c r="D28" s="3"/>
      <c r="E28" s="3"/>
      <c r="F28" s="3"/>
      <c r="G28" s="3"/>
      <c r="H28" s="1">
        <f t="shared" si="17"/>
        <v>160</v>
      </c>
      <c r="I28" s="17">
        <f t="shared" si="18"/>
        <v>3240</v>
      </c>
      <c r="J28" s="22">
        <f t="shared" si="19"/>
        <v>1522.8</v>
      </c>
      <c r="K28" s="17">
        <f t="shared" si="12"/>
        <v>4494.3999999999996</v>
      </c>
      <c r="L28" s="22">
        <f t="shared" si="13"/>
        <v>2426.9760000000001</v>
      </c>
      <c r="M28" s="17">
        <f t="shared" si="14"/>
        <v>774.40000000000009</v>
      </c>
      <c r="N28" s="22">
        <f t="shared" si="20"/>
        <v>441.40800000000002</v>
      </c>
      <c r="O28" s="17">
        <f t="shared" si="15"/>
        <v>5494.3360000000002</v>
      </c>
      <c r="P28" s="22">
        <f t="shared" si="16"/>
        <v>3846.0351999999998</v>
      </c>
    </row>
    <row r="29" spans="1:16" x14ac:dyDescent="0.3">
      <c r="A29" s="5"/>
      <c r="B29" s="3"/>
      <c r="C29" s="3"/>
      <c r="D29" s="3"/>
      <c r="E29" s="3"/>
      <c r="F29" s="3"/>
      <c r="G29" s="3"/>
      <c r="H29" s="1">
        <f t="shared" si="17"/>
        <v>170</v>
      </c>
      <c r="I29" s="17">
        <f t="shared" si="18"/>
        <v>3442.5</v>
      </c>
      <c r="J29" s="22">
        <f t="shared" si="19"/>
        <v>1617.9749999999999</v>
      </c>
      <c r="K29" s="17">
        <f t="shared" si="12"/>
        <v>4775.3</v>
      </c>
      <c r="L29" s="22">
        <f t="shared" si="13"/>
        <v>2578.6620000000003</v>
      </c>
      <c r="M29" s="17">
        <f t="shared" si="14"/>
        <v>822.80000000000018</v>
      </c>
      <c r="N29" s="22">
        <f t="shared" si="20"/>
        <v>468.99600000000004</v>
      </c>
      <c r="O29" s="17">
        <f t="shared" si="15"/>
        <v>5837.7320000000009</v>
      </c>
      <c r="P29" s="22">
        <f t="shared" si="16"/>
        <v>4086.4124000000002</v>
      </c>
    </row>
    <row r="30" spans="1:16" x14ac:dyDescent="0.3">
      <c r="A30" s="5"/>
      <c r="B30" s="3"/>
      <c r="C30" s="3"/>
      <c r="D30" s="3"/>
      <c r="E30" s="3"/>
      <c r="F30" s="3"/>
      <c r="G30" s="3"/>
      <c r="H30" s="1">
        <f t="shared" si="17"/>
        <v>180</v>
      </c>
      <c r="I30" s="17">
        <f t="shared" si="18"/>
        <v>3645</v>
      </c>
      <c r="J30" s="22">
        <f t="shared" si="19"/>
        <v>1713.1499999999999</v>
      </c>
      <c r="K30" s="17">
        <f t="shared" si="12"/>
        <v>5056.2</v>
      </c>
      <c r="L30" s="22">
        <f t="shared" si="13"/>
        <v>2730.348</v>
      </c>
      <c r="M30" s="17">
        <f t="shared" si="14"/>
        <v>871.20000000000016</v>
      </c>
      <c r="N30" s="22">
        <f t="shared" si="20"/>
        <v>496.58400000000006</v>
      </c>
      <c r="O30" s="17">
        <f t="shared" si="15"/>
        <v>6181.1279999999997</v>
      </c>
      <c r="P30" s="22">
        <f t="shared" si="16"/>
        <v>4326.7895999999992</v>
      </c>
    </row>
    <row r="31" spans="1:16" x14ac:dyDescent="0.3">
      <c r="A31" s="5"/>
      <c r="B31" s="3"/>
      <c r="C31" s="3"/>
      <c r="D31" s="3"/>
      <c r="E31" s="3"/>
      <c r="F31" s="3"/>
      <c r="G31" s="3"/>
      <c r="H31" s="1">
        <f t="shared" si="17"/>
        <v>190</v>
      </c>
      <c r="I31" s="17">
        <f t="shared" si="18"/>
        <v>3847.5</v>
      </c>
      <c r="J31" s="22">
        <f t="shared" si="19"/>
        <v>1808.3249999999998</v>
      </c>
      <c r="K31" s="17">
        <f t="shared" si="12"/>
        <v>5337.0999999999995</v>
      </c>
      <c r="L31" s="22">
        <f t="shared" si="13"/>
        <v>2882.0340000000001</v>
      </c>
      <c r="M31" s="17">
        <f t="shared" si="14"/>
        <v>919.60000000000025</v>
      </c>
      <c r="N31" s="22">
        <f t="shared" si="20"/>
        <v>524.17200000000014</v>
      </c>
      <c r="O31" s="17">
        <f t="shared" si="15"/>
        <v>6524.5240000000013</v>
      </c>
      <c r="P31" s="22">
        <f t="shared" si="16"/>
        <v>4567.1668000000009</v>
      </c>
    </row>
    <row r="32" spans="1:16" x14ac:dyDescent="0.3">
      <c r="A32" s="5"/>
      <c r="B32" s="3"/>
      <c r="C32" s="3"/>
      <c r="D32" s="3"/>
      <c r="E32" s="3"/>
      <c r="F32" s="3"/>
      <c r="G32" s="3"/>
      <c r="H32" s="1">
        <f t="shared" si="17"/>
        <v>200</v>
      </c>
      <c r="I32" s="17">
        <f t="shared" si="18"/>
        <v>4050</v>
      </c>
      <c r="J32" s="22">
        <f t="shared" si="19"/>
        <v>1903.5</v>
      </c>
      <c r="K32" s="17">
        <f t="shared" si="12"/>
        <v>5618</v>
      </c>
      <c r="L32" s="22">
        <f t="shared" si="13"/>
        <v>3033.7200000000003</v>
      </c>
      <c r="M32" s="17">
        <f t="shared" si="14"/>
        <v>968.00000000000023</v>
      </c>
      <c r="N32" s="22">
        <f t="shared" si="20"/>
        <v>551.7600000000001</v>
      </c>
      <c r="O32" s="17">
        <f t="shared" si="15"/>
        <v>6867.92</v>
      </c>
      <c r="P32" s="22">
        <f t="shared" si="16"/>
        <v>4807.5439999999999</v>
      </c>
    </row>
    <row r="33" spans="1:16" x14ac:dyDescent="0.3">
      <c r="A33" s="5"/>
      <c r="B33" s="3"/>
      <c r="C33" s="3"/>
      <c r="D33" s="3"/>
      <c r="E33" s="3"/>
      <c r="F33" s="3"/>
      <c r="G33" s="3"/>
      <c r="H33" s="1">
        <f t="shared" si="17"/>
        <v>210</v>
      </c>
      <c r="I33" s="17">
        <f t="shared" si="18"/>
        <v>4252.5</v>
      </c>
      <c r="J33" s="22">
        <f t="shared" si="19"/>
        <v>1998.675</v>
      </c>
      <c r="K33" s="17">
        <f t="shared" si="12"/>
        <v>5898.9</v>
      </c>
      <c r="L33" s="22">
        <f t="shared" si="13"/>
        <v>3185.4059999999999</v>
      </c>
      <c r="M33" s="17">
        <f t="shared" si="14"/>
        <v>1016.4000000000002</v>
      </c>
      <c r="N33" s="22">
        <f t="shared" si="20"/>
        <v>579.34800000000007</v>
      </c>
      <c r="O33" s="17">
        <f t="shared" si="15"/>
        <v>7211.3160000000016</v>
      </c>
      <c r="P33" s="22">
        <f t="shared" si="16"/>
        <v>5047.9212000000007</v>
      </c>
    </row>
    <row r="34" spans="1:16" x14ac:dyDescent="0.3">
      <c r="A34" s="5"/>
      <c r="B34" s="3"/>
      <c r="C34" s="3"/>
      <c r="D34" s="3"/>
      <c r="E34" s="3"/>
      <c r="F34" s="3"/>
      <c r="G34" s="3"/>
      <c r="H34" s="1">
        <f t="shared" si="17"/>
        <v>220</v>
      </c>
      <c r="I34" s="17">
        <f t="shared" si="18"/>
        <v>4455</v>
      </c>
      <c r="J34" s="22">
        <f t="shared" si="19"/>
        <v>2093.85</v>
      </c>
      <c r="K34" s="17">
        <f t="shared" si="12"/>
        <v>6179.8</v>
      </c>
      <c r="L34" s="22">
        <f t="shared" si="13"/>
        <v>3337.0920000000001</v>
      </c>
      <c r="M34" s="17">
        <f t="shared" si="14"/>
        <v>1064.8000000000002</v>
      </c>
      <c r="N34" s="22">
        <f t="shared" si="20"/>
        <v>606.93600000000004</v>
      </c>
      <c r="O34" s="17">
        <f t="shared" si="15"/>
        <v>7554.7120000000004</v>
      </c>
      <c r="P34" s="22">
        <f t="shared" si="16"/>
        <v>5288.2983999999997</v>
      </c>
    </row>
    <row r="35" spans="1:16" x14ac:dyDescent="0.3">
      <c r="A35" s="5"/>
      <c r="B35" s="3"/>
      <c r="C35" s="3"/>
      <c r="D35" s="3"/>
      <c r="E35" s="3"/>
      <c r="F35" s="3"/>
      <c r="G35" s="3"/>
      <c r="H35" s="1">
        <f t="shared" si="17"/>
        <v>230</v>
      </c>
      <c r="I35" s="17">
        <f t="shared" si="18"/>
        <v>4657.5</v>
      </c>
      <c r="J35" s="22">
        <f t="shared" si="19"/>
        <v>2189.0250000000001</v>
      </c>
      <c r="K35" s="17">
        <f t="shared" si="12"/>
        <v>6460.7</v>
      </c>
      <c r="L35" s="22">
        <f t="shared" si="13"/>
        <v>3488.7780000000002</v>
      </c>
      <c r="M35" s="17">
        <f t="shared" si="14"/>
        <v>1113.2000000000003</v>
      </c>
      <c r="N35" s="22">
        <f t="shared" si="20"/>
        <v>634.52400000000011</v>
      </c>
      <c r="O35" s="17">
        <f t="shared" si="15"/>
        <v>7898.1080000000011</v>
      </c>
      <c r="P35" s="22">
        <f t="shared" si="16"/>
        <v>5528.6756000000005</v>
      </c>
    </row>
    <row r="36" spans="1:16" x14ac:dyDescent="0.3">
      <c r="A36" s="5"/>
      <c r="B36" s="3"/>
      <c r="C36" s="3"/>
      <c r="D36" s="3"/>
      <c r="E36" s="3"/>
      <c r="F36" s="3"/>
      <c r="G36" s="3"/>
      <c r="H36" s="1">
        <f t="shared" si="17"/>
        <v>240</v>
      </c>
      <c r="I36" s="17">
        <f t="shared" si="18"/>
        <v>4860</v>
      </c>
      <c r="J36" s="22">
        <f t="shared" si="19"/>
        <v>2284.1999999999998</v>
      </c>
      <c r="K36" s="17">
        <f t="shared" si="12"/>
        <v>6741.5999999999995</v>
      </c>
      <c r="L36" s="22">
        <f t="shared" si="13"/>
        <v>3640.4639999999999</v>
      </c>
      <c r="M36" s="17">
        <f t="shared" si="14"/>
        <v>1161.6000000000001</v>
      </c>
      <c r="N36" s="22">
        <f t="shared" si="20"/>
        <v>662.11199999999997</v>
      </c>
      <c r="O36" s="17">
        <f t="shared" si="15"/>
        <v>8241.5040000000008</v>
      </c>
      <c r="P36" s="22">
        <f t="shared" si="16"/>
        <v>5769.0528000000004</v>
      </c>
    </row>
    <row r="37" spans="1:16" x14ac:dyDescent="0.3">
      <c r="A37" s="5"/>
      <c r="B37" s="3"/>
      <c r="C37" s="3"/>
      <c r="D37" s="3"/>
      <c r="E37" s="3"/>
      <c r="F37" s="3"/>
      <c r="G37" s="3"/>
      <c r="H37" s="1">
        <f t="shared" si="17"/>
        <v>250</v>
      </c>
      <c r="I37" s="17">
        <f t="shared" si="18"/>
        <v>5062.5</v>
      </c>
      <c r="J37" s="22">
        <f t="shared" si="19"/>
        <v>2379.375</v>
      </c>
      <c r="K37" s="17">
        <f t="shared" si="12"/>
        <v>7022.5</v>
      </c>
      <c r="L37" s="22">
        <f t="shared" si="13"/>
        <v>3792.15</v>
      </c>
      <c r="M37" s="17">
        <f t="shared" si="14"/>
        <v>1210</v>
      </c>
      <c r="N37" s="22">
        <f t="shared" si="20"/>
        <v>689.69999999999993</v>
      </c>
      <c r="O37" s="17">
        <f t="shared" si="15"/>
        <v>8584.9</v>
      </c>
      <c r="P37" s="22">
        <f t="shared" si="16"/>
        <v>6009.4299999999994</v>
      </c>
    </row>
    <row r="38" spans="1:16" x14ac:dyDescent="0.3">
      <c r="A38" s="5"/>
      <c r="B38" s="3"/>
      <c r="C38" s="3"/>
      <c r="D38" s="3"/>
      <c r="E38" s="3"/>
      <c r="F38" s="3"/>
      <c r="G38" s="3"/>
      <c r="H38" s="1">
        <f t="shared" si="17"/>
        <v>260</v>
      </c>
      <c r="I38" s="17">
        <f t="shared" si="18"/>
        <v>5265</v>
      </c>
      <c r="J38" s="22">
        <f t="shared" si="19"/>
        <v>2474.5499999999997</v>
      </c>
      <c r="K38" s="17">
        <f t="shared" si="12"/>
        <v>7303.4</v>
      </c>
      <c r="L38" s="22">
        <f t="shared" si="13"/>
        <v>3943.8360000000002</v>
      </c>
      <c r="M38" s="17">
        <f t="shared" si="14"/>
        <v>1258.4000000000001</v>
      </c>
      <c r="N38" s="22">
        <f t="shared" si="20"/>
        <v>717.28800000000001</v>
      </c>
      <c r="O38" s="17">
        <f t="shared" si="15"/>
        <v>8928.2960000000021</v>
      </c>
      <c r="P38" s="22">
        <f t="shared" si="16"/>
        <v>6249.8072000000011</v>
      </c>
    </row>
    <row r="39" spans="1:16" x14ac:dyDescent="0.3">
      <c r="A39" s="5"/>
      <c r="B39" s="3"/>
      <c r="C39" s="3"/>
      <c r="D39" s="3"/>
      <c r="E39" s="3"/>
      <c r="F39" s="3"/>
      <c r="G39" s="3"/>
      <c r="H39" s="1">
        <f t="shared" si="17"/>
        <v>270</v>
      </c>
      <c r="I39" s="17">
        <f t="shared" si="18"/>
        <v>5467.5</v>
      </c>
      <c r="J39" s="22">
        <f t="shared" si="19"/>
        <v>2569.7249999999999</v>
      </c>
      <c r="K39" s="17">
        <f t="shared" si="12"/>
        <v>7584.3</v>
      </c>
      <c r="L39" s="22">
        <f t="shared" si="13"/>
        <v>4095.5220000000004</v>
      </c>
      <c r="M39" s="17">
        <f t="shared" si="14"/>
        <v>1306.8000000000002</v>
      </c>
      <c r="N39" s="22">
        <f t="shared" si="20"/>
        <v>744.87600000000009</v>
      </c>
      <c r="O39" s="17">
        <f t="shared" si="15"/>
        <v>9271.6920000000009</v>
      </c>
      <c r="P39" s="22">
        <f t="shared" si="16"/>
        <v>6490.1844000000001</v>
      </c>
    </row>
    <row r="40" spans="1:16" x14ac:dyDescent="0.3">
      <c r="A40" s="5"/>
      <c r="B40" s="3"/>
      <c r="C40" s="3"/>
      <c r="D40" s="3"/>
      <c r="E40" s="3"/>
      <c r="F40" s="3"/>
      <c r="G40" s="3"/>
      <c r="H40" s="1">
        <f t="shared" si="17"/>
        <v>280</v>
      </c>
      <c r="I40" s="17">
        <f t="shared" si="18"/>
        <v>5670</v>
      </c>
      <c r="J40" s="22">
        <f t="shared" si="19"/>
        <v>2664.8999999999996</v>
      </c>
      <c r="K40" s="17">
        <f t="shared" si="12"/>
        <v>7865.2</v>
      </c>
      <c r="L40" s="22">
        <f t="shared" si="13"/>
        <v>4247.2080000000005</v>
      </c>
      <c r="M40" s="17">
        <f t="shared" si="14"/>
        <v>1355.2</v>
      </c>
      <c r="N40" s="22">
        <f t="shared" si="20"/>
        <v>772.46399999999994</v>
      </c>
      <c r="O40" s="17">
        <f t="shared" si="15"/>
        <v>9615.0880000000016</v>
      </c>
      <c r="P40" s="22">
        <f t="shared" si="16"/>
        <v>6730.5616000000009</v>
      </c>
    </row>
    <row r="41" spans="1:16" x14ac:dyDescent="0.3">
      <c r="A41" s="5"/>
      <c r="B41" s="3"/>
      <c r="C41" s="3"/>
      <c r="D41" s="3"/>
      <c r="E41" s="3"/>
      <c r="F41" s="3"/>
      <c r="G41" s="3"/>
      <c r="H41" s="1">
        <f t="shared" si="17"/>
        <v>290</v>
      </c>
      <c r="I41" s="17">
        <f t="shared" si="18"/>
        <v>5872.5</v>
      </c>
      <c r="J41" s="22">
        <f t="shared" si="19"/>
        <v>2760.0749999999998</v>
      </c>
      <c r="K41" s="17">
        <f t="shared" si="12"/>
        <v>8146.0999999999995</v>
      </c>
      <c r="L41" s="22">
        <f t="shared" si="13"/>
        <v>4398.8940000000002</v>
      </c>
      <c r="M41" s="17">
        <f t="shared" si="14"/>
        <v>1403.6000000000001</v>
      </c>
      <c r="N41" s="22">
        <f t="shared" si="20"/>
        <v>800.05200000000002</v>
      </c>
      <c r="O41" s="17">
        <f t="shared" si="15"/>
        <v>9958.4840000000004</v>
      </c>
      <c r="P41" s="22">
        <f t="shared" si="16"/>
        <v>6970.9387999999999</v>
      </c>
    </row>
    <row r="42" spans="1:16" x14ac:dyDescent="0.3">
      <c r="A42" s="5"/>
      <c r="B42" s="3"/>
      <c r="C42" s="3"/>
      <c r="D42" s="3"/>
      <c r="E42" s="3"/>
      <c r="F42" s="3"/>
      <c r="G42" s="3"/>
      <c r="H42" s="1">
        <f t="shared" si="17"/>
        <v>300</v>
      </c>
      <c r="I42" s="17">
        <f t="shared" si="18"/>
        <v>6075</v>
      </c>
      <c r="J42" s="22">
        <f t="shared" si="19"/>
        <v>2855.25</v>
      </c>
      <c r="K42" s="17">
        <f t="shared" si="12"/>
        <v>8427</v>
      </c>
      <c r="L42" s="22">
        <f t="shared" si="13"/>
        <v>4550.58</v>
      </c>
      <c r="M42" s="17">
        <f t="shared" si="14"/>
        <v>1452.0000000000002</v>
      </c>
      <c r="N42" s="22">
        <f t="shared" si="20"/>
        <v>827.6400000000001</v>
      </c>
      <c r="O42" s="17">
        <f t="shared" si="15"/>
        <v>10301.880000000001</v>
      </c>
      <c r="P42" s="22">
        <f t="shared" si="16"/>
        <v>7211.3159999999998</v>
      </c>
    </row>
    <row r="43" spans="1:16" x14ac:dyDescent="0.3">
      <c r="A43" s="5"/>
      <c r="B43" s="3"/>
      <c r="C43" s="3"/>
      <c r="D43" s="3"/>
      <c r="E43" s="3"/>
      <c r="F43" s="3"/>
      <c r="G43" s="3"/>
      <c r="H43" s="1">
        <f t="shared" si="17"/>
        <v>310</v>
      </c>
      <c r="I43" s="17">
        <f t="shared" si="18"/>
        <v>6277.5</v>
      </c>
      <c r="J43" s="22">
        <f t="shared" si="19"/>
        <v>2950.4249999999997</v>
      </c>
      <c r="K43" s="17">
        <f t="shared" si="12"/>
        <v>8707.9</v>
      </c>
      <c r="L43" s="22">
        <f t="shared" si="13"/>
        <v>4702.2660000000005</v>
      </c>
      <c r="M43" s="17">
        <f t="shared" si="14"/>
        <v>1500.4</v>
      </c>
      <c r="N43" s="22">
        <f t="shared" si="20"/>
        <v>855.22799999999995</v>
      </c>
      <c r="O43" s="17">
        <f t="shared" si="15"/>
        <v>10645.276000000002</v>
      </c>
      <c r="P43" s="22">
        <f t="shared" si="16"/>
        <v>7451.6932000000006</v>
      </c>
    </row>
    <row r="44" spans="1:16" x14ac:dyDescent="0.3">
      <c r="A44" s="5"/>
      <c r="B44" s="3"/>
      <c r="C44" s="3"/>
      <c r="D44" s="3"/>
      <c r="E44" s="3"/>
      <c r="F44" s="3"/>
      <c r="G44" s="3"/>
      <c r="H44" s="1">
        <f t="shared" si="17"/>
        <v>320</v>
      </c>
      <c r="I44" s="17">
        <f t="shared" si="18"/>
        <v>6480</v>
      </c>
      <c r="J44" s="22">
        <f t="shared" si="19"/>
        <v>3045.6</v>
      </c>
      <c r="K44" s="17">
        <f t="shared" si="12"/>
        <v>8988.7999999999993</v>
      </c>
      <c r="L44" s="22">
        <f t="shared" si="13"/>
        <v>4853.9520000000002</v>
      </c>
      <c r="M44" s="17">
        <f t="shared" si="14"/>
        <v>1548.8000000000002</v>
      </c>
      <c r="N44" s="22">
        <f t="shared" si="20"/>
        <v>882.81600000000003</v>
      </c>
      <c r="O44" s="17">
        <f t="shared" si="15"/>
        <v>10988.672</v>
      </c>
      <c r="P44" s="22">
        <f t="shared" si="16"/>
        <v>7692.0703999999996</v>
      </c>
    </row>
    <row r="45" spans="1:16" x14ac:dyDescent="0.3">
      <c r="A45" s="5"/>
      <c r="B45" s="3"/>
      <c r="C45" s="3"/>
      <c r="D45" s="3"/>
      <c r="E45" s="3"/>
      <c r="F45" s="3"/>
      <c r="G45" s="3"/>
      <c r="H45" s="1">
        <f t="shared" si="17"/>
        <v>330</v>
      </c>
      <c r="I45" s="17">
        <f t="shared" si="18"/>
        <v>6682.5</v>
      </c>
      <c r="J45" s="22">
        <f t="shared" si="19"/>
        <v>3140.7749999999996</v>
      </c>
      <c r="K45" s="17">
        <f t="shared" si="12"/>
        <v>9269.6999999999989</v>
      </c>
      <c r="L45" s="22">
        <f t="shared" si="13"/>
        <v>5005.6379999999999</v>
      </c>
      <c r="M45" s="17">
        <f t="shared" si="14"/>
        <v>1597.2000000000003</v>
      </c>
      <c r="N45" s="22">
        <f t="shared" si="20"/>
        <v>910.40400000000011</v>
      </c>
      <c r="O45" s="17">
        <f t="shared" si="15"/>
        <v>11332.068000000001</v>
      </c>
      <c r="P45" s="22">
        <f t="shared" si="16"/>
        <v>7932.4476000000004</v>
      </c>
    </row>
    <row r="46" spans="1:16" x14ac:dyDescent="0.3">
      <c r="A46" s="5"/>
      <c r="B46" s="3"/>
      <c r="C46" s="3"/>
      <c r="D46" s="3"/>
      <c r="E46" s="3"/>
      <c r="F46" s="3"/>
      <c r="G46" s="3"/>
      <c r="H46" s="1">
        <f t="shared" si="17"/>
        <v>340</v>
      </c>
      <c r="I46" s="17">
        <f t="shared" si="18"/>
        <v>6885</v>
      </c>
      <c r="J46" s="22">
        <f t="shared" si="19"/>
        <v>3235.95</v>
      </c>
      <c r="K46" s="17">
        <f t="shared" si="12"/>
        <v>9550.6</v>
      </c>
      <c r="L46" s="22">
        <f t="shared" si="13"/>
        <v>5157.3240000000005</v>
      </c>
      <c r="M46" s="17">
        <f t="shared" si="14"/>
        <v>1645.6000000000004</v>
      </c>
      <c r="N46" s="22">
        <f t="shared" si="20"/>
        <v>937.99200000000008</v>
      </c>
      <c r="O46" s="17">
        <f t="shared" si="15"/>
        <v>11675.464000000002</v>
      </c>
      <c r="P46" s="22">
        <f t="shared" si="16"/>
        <v>8172.8248000000003</v>
      </c>
    </row>
    <row r="47" spans="1:16" x14ac:dyDescent="0.3">
      <c r="A47" s="5"/>
      <c r="B47" s="3"/>
      <c r="C47" s="3"/>
      <c r="D47" s="3"/>
      <c r="E47" s="3"/>
      <c r="F47" s="3"/>
      <c r="G47" s="3"/>
      <c r="H47" s="1">
        <f t="shared" si="17"/>
        <v>350</v>
      </c>
      <c r="I47" s="17">
        <f t="shared" si="18"/>
        <v>7087.5</v>
      </c>
      <c r="J47" s="22">
        <f t="shared" si="19"/>
        <v>3331.125</v>
      </c>
      <c r="K47" s="17">
        <f t="shared" si="12"/>
        <v>9831.5</v>
      </c>
      <c r="L47" s="22">
        <f t="shared" si="13"/>
        <v>5309.01</v>
      </c>
      <c r="M47" s="17">
        <f t="shared" si="14"/>
        <v>1694.0000000000005</v>
      </c>
      <c r="N47" s="22">
        <f t="shared" si="20"/>
        <v>965.58000000000015</v>
      </c>
      <c r="O47" s="17">
        <f t="shared" si="15"/>
        <v>12018.86</v>
      </c>
      <c r="P47" s="22">
        <f t="shared" si="16"/>
        <v>8413.2019999999993</v>
      </c>
    </row>
    <row r="48" spans="1:16" x14ac:dyDescent="0.3">
      <c r="A48" s="5"/>
      <c r="B48" s="3"/>
      <c r="C48" s="3"/>
      <c r="D48" s="3"/>
      <c r="E48" s="3"/>
      <c r="F48" s="3"/>
      <c r="G48" s="3"/>
      <c r="H48" s="1">
        <f t="shared" si="17"/>
        <v>360</v>
      </c>
      <c r="I48" s="17">
        <f t="shared" si="18"/>
        <v>7290</v>
      </c>
      <c r="J48" s="22">
        <f t="shared" si="19"/>
        <v>3426.2999999999997</v>
      </c>
      <c r="K48" s="17">
        <f t="shared" si="12"/>
        <v>10112.4</v>
      </c>
      <c r="L48" s="22">
        <f t="shared" si="13"/>
        <v>5460.6959999999999</v>
      </c>
      <c r="M48" s="17">
        <f t="shared" si="14"/>
        <v>1742.4000000000003</v>
      </c>
      <c r="N48" s="22">
        <f t="shared" si="20"/>
        <v>993.16800000000012</v>
      </c>
      <c r="O48" s="17">
        <f t="shared" si="15"/>
        <v>12362.255999999999</v>
      </c>
      <c r="P48" s="22">
        <f t="shared" si="16"/>
        <v>8653.5791999999983</v>
      </c>
    </row>
    <row r="49" spans="1:16" x14ac:dyDescent="0.3">
      <c r="A49" s="5"/>
      <c r="B49" s="3"/>
      <c r="C49" s="3"/>
      <c r="D49" s="3"/>
      <c r="E49" s="3"/>
      <c r="F49" s="3"/>
      <c r="G49" s="3"/>
      <c r="H49" s="1">
        <f t="shared" si="17"/>
        <v>370</v>
      </c>
      <c r="I49" s="17">
        <f t="shared" si="18"/>
        <v>7492.5</v>
      </c>
      <c r="J49" s="22">
        <f t="shared" si="19"/>
        <v>3521.4749999999999</v>
      </c>
      <c r="K49" s="17">
        <f t="shared" si="12"/>
        <v>10393.299999999999</v>
      </c>
      <c r="L49" s="22">
        <f t="shared" si="13"/>
        <v>5612.3819999999996</v>
      </c>
      <c r="M49" s="17">
        <f t="shared" si="14"/>
        <v>1790.8000000000004</v>
      </c>
      <c r="N49" s="22">
        <f t="shared" si="20"/>
        <v>1020.7560000000002</v>
      </c>
      <c r="O49" s="17">
        <f t="shared" si="15"/>
        <v>12705.652000000002</v>
      </c>
      <c r="P49" s="22">
        <f t="shared" si="16"/>
        <v>8893.9564000000009</v>
      </c>
    </row>
    <row r="50" spans="1:16" x14ac:dyDescent="0.3">
      <c r="A50" s="5"/>
      <c r="B50" s="3"/>
      <c r="C50" s="3"/>
      <c r="D50" s="3"/>
      <c r="E50" s="3"/>
      <c r="F50" s="3"/>
      <c r="G50" s="3"/>
      <c r="H50" s="1">
        <f t="shared" si="17"/>
        <v>380</v>
      </c>
      <c r="I50" s="17">
        <f t="shared" si="18"/>
        <v>7695</v>
      </c>
      <c r="J50" s="22">
        <f t="shared" si="19"/>
        <v>3616.6499999999996</v>
      </c>
      <c r="K50" s="17">
        <f t="shared" si="12"/>
        <v>10674.199999999999</v>
      </c>
      <c r="L50" s="22">
        <f t="shared" si="13"/>
        <v>5764.0680000000002</v>
      </c>
      <c r="M50" s="17">
        <f t="shared" si="14"/>
        <v>1839.2000000000005</v>
      </c>
      <c r="N50" s="22">
        <f t="shared" si="20"/>
        <v>1048.3440000000003</v>
      </c>
      <c r="O50" s="17">
        <f t="shared" si="15"/>
        <v>13049.048000000003</v>
      </c>
      <c r="P50" s="22">
        <f t="shared" si="16"/>
        <v>9134.3336000000018</v>
      </c>
    </row>
    <row r="51" spans="1:16" x14ac:dyDescent="0.3">
      <c r="A51" s="5"/>
      <c r="B51" s="3"/>
      <c r="C51" s="3"/>
      <c r="D51" s="3"/>
      <c r="E51" s="3"/>
      <c r="F51" s="3"/>
      <c r="G51" s="3"/>
      <c r="H51" s="1">
        <f t="shared" si="17"/>
        <v>390</v>
      </c>
      <c r="I51" s="17">
        <f t="shared" si="18"/>
        <v>7897.5</v>
      </c>
      <c r="J51" s="22">
        <f t="shared" si="19"/>
        <v>3711.8249999999998</v>
      </c>
      <c r="K51" s="17">
        <f t="shared" si="12"/>
        <v>10955.1</v>
      </c>
      <c r="L51" s="22">
        <f t="shared" si="13"/>
        <v>5915.7540000000008</v>
      </c>
      <c r="M51" s="17">
        <f t="shared" si="14"/>
        <v>1887.6000000000004</v>
      </c>
      <c r="N51" s="22">
        <f t="shared" si="20"/>
        <v>1075.932</v>
      </c>
      <c r="O51" s="17">
        <f t="shared" si="15"/>
        <v>13392.444000000001</v>
      </c>
      <c r="P51" s="22">
        <f t="shared" si="16"/>
        <v>9374.7108000000007</v>
      </c>
    </row>
    <row r="52" spans="1:16" x14ac:dyDescent="0.3">
      <c r="A52" s="5"/>
      <c r="B52" s="3"/>
      <c r="C52" s="3"/>
      <c r="D52" s="3"/>
      <c r="E52" s="3"/>
      <c r="F52" s="3"/>
      <c r="G52" s="3"/>
      <c r="H52" s="1">
        <f t="shared" si="17"/>
        <v>400</v>
      </c>
      <c r="I52" s="17">
        <f t="shared" si="18"/>
        <v>8100</v>
      </c>
      <c r="J52" s="22">
        <f t="shared" si="19"/>
        <v>3807</v>
      </c>
      <c r="K52" s="17">
        <f t="shared" si="12"/>
        <v>11236</v>
      </c>
      <c r="L52" s="22">
        <f t="shared" si="13"/>
        <v>6067.4400000000005</v>
      </c>
      <c r="M52" s="17">
        <f t="shared" si="14"/>
        <v>1936.0000000000005</v>
      </c>
      <c r="N52" s="22">
        <f t="shared" si="20"/>
        <v>1103.5200000000002</v>
      </c>
      <c r="O52" s="17">
        <f t="shared" si="15"/>
        <v>13735.84</v>
      </c>
      <c r="P52" s="22">
        <f t="shared" si="16"/>
        <v>9615.0879999999997</v>
      </c>
    </row>
    <row r="53" spans="1:16" x14ac:dyDescent="0.3">
      <c r="A53" s="5"/>
      <c r="B53" s="3"/>
      <c r="C53" s="3"/>
      <c r="D53" s="3"/>
      <c r="E53" s="3"/>
      <c r="F53" s="3"/>
      <c r="G53" s="3"/>
      <c r="H53" s="1">
        <f t="shared" si="17"/>
        <v>410</v>
      </c>
      <c r="I53" s="17">
        <f t="shared" si="18"/>
        <v>8302.5</v>
      </c>
      <c r="J53" s="22">
        <f t="shared" si="19"/>
        <v>3902.1749999999997</v>
      </c>
      <c r="K53" s="17">
        <f t="shared" si="12"/>
        <v>11516.9</v>
      </c>
      <c r="L53" s="22">
        <f t="shared" si="13"/>
        <v>6219.1260000000002</v>
      </c>
      <c r="M53" s="17">
        <f t="shared" si="14"/>
        <v>1984.4000000000003</v>
      </c>
      <c r="N53" s="22">
        <f t="shared" si="20"/>
        <v>1131.1080000000002</v>
      </c>
      <c r="O53" s="17">
        <f t="shared" si="15"/>
        <v>14079.236000000001</v>
      </c>
      <c r="P53" s="22">
        <f t="shared" si="16"/>
        <v>9855.4652000000006</v>
      </c>
    </row>
    <row r="54" spans="1:16" x14ac:dyDescent="0.3">
      <c r="A54" s="5"/>
      <c r="B54" s="3"/>
      <c r="C54" s="3"/>
      <c r="D54" s="3"/>
      <c r="E54" s="3"/>
      <c r="F54" s="3"/>
      <c r="G54" s="3"/>
      <c r="H54" s="1">
        <f t="shared" si="17"/>
        <v>420</v>
      </c>
      <c r="I54" s="17">
        <f t="shared" si="18"/>
        <v>8505</v>
      </c>
      <c r="J54" s="22">
        <f t="shared" si="19"/>
        <v>3997.35</v>
      </c>
      <c r="K54" s="17">
        <f t="shared" si="12"/>
        <v>11797.8</v>
      </c>
      <c r="L54" s="22">
        <f t="shared" si="13"/>
        <v>6370.8119999999999</v>
      </c>
      <c r="M54" s="17">
        <f t="shared" si="14"/>
        <v>2032.8000000000004</v>
      </c>
      <c r="N54" s="22">
        <f t="shared" si="20"/>
        <v>1158.6960000000001</v>
      </c>
      <c r="O54" s="17">
        <f t="shared" si="15"/>
        <v>14422.632000000003</v>
      </c>
      <c r="P54" s="22">
        <f t="shared" si="16"/>
        <v>10095.842400000001</v>
      </c>
    </row>
    <row r="55" spans="1:16" x14ac:dyDescent="0.3">
      <c r="A55" s="5"/>
      <c r="B55" s="3"/>
      <c r="C55" s="3"/>
      <c r="D55" s="3"/>
      <c r="E55" s="3"/>
      <c r="F55" s="3"/>
      <c r="G55" s="3"/>
      <c r="H55" s="1">
        <f t="shared" si="17"/>
        <v>430</v>
      </c>
      <c r="I55" s="17">
        <f t="shared" si="18"/>
        <v>8707.5</v>
      </c>
      <c r="J55" s="22">
        <f t="shared" si="19"/>
        <v>4092.5249999999996</v>
      </c>
      <c r="K55" s="17">
        <f t="shared" si="12"/>
        <v>12078.699999999999</v>
      </c>
      <c r="L55" s="22">
        <f t="shared" si="13"/>
        <v>6522.4979999999996</v>
      </c>
      <c r="M55" s="17">
        <f t="shared" si="14"/>
        <v>2081.2000000000003</v>
      </c>
      <c r="N55" s="22">
        <f t="shared" si="20"/>
        <v>1186.2840000000001</v>
      </c>
      <c r="O55" s="17">
        <f t="shared" si="15"/>
        <v>14766.028000000002</v>
      </c>
      <c r="P55" s="22">
        <f t="shared" si="16"/>
        <v>10336.2196</v>
      </c>
    </row>
    <row r="56" spans="1:16" x14ac:dyDescent="0.3">
      <c r="A56" s="5"/>
      <c r="B56" s="3"/>
      <c r="C56" s="3"/>
      <c r="D56" s="3"/>
      <c r="E56" s="3"/>
      <c r="F56" s="3"/>
      <c r="G56" s="3"/>
      <c r="H56" s="1">
        <f t="shared" si="17"/>
        <v>440</v>
      </c>
      <c r="I56" s="17">
        <f t="shared" si="18"/>
        <v>8910</v>
      </c>
      <c r="J56" s="22">
        <f t="shared" si="19"/>
        <v>4187.7</v>
      </c>
      <c r="K56" s="17">
        <f t="shared" si="12"/>
        <v>12359.6</v>
      </c>
      <c r="L56" s="22">
        <f t="shared" si="13"/>
        <v>6674.1840000000002</v>
      </c>
      <c r="M56" s="17">
        <f t="shared" si="14"/>
        <v>2129.6000000000004</v>
      </c>
      <c r="N56" s="22">
        <f t="shared" si="20"/>
        <v>1213.8720000000001</v>
      </c>
      <c r="O56" s="17">
        <f t="shared" si="15"/>
        <v>15109.424000000001</v>
      </c>
      <c r="P56" s="22">
        <f t="shared" si="16"/>
        <v>10576.596799999999</v>
      </c>
    </row>
    <row r="57" spans="1:16" x14ac:dyDescent="0.3">
      <c r="A57" s="5"/>
      <c r="B57" s="3"/>
      <c r="C57" s="3"/>
      <c r="D57" s="3"/>
      <c r="E57" s="3"/>
      <c r="F57" s="3"/>
      <c r="G57" s="3"/>
      <c r="H57" s="1">
        <f t="shared" si="17"/>
        <v>450</v>
      </c>
      <c r="I57" s="17">
        <f t="shared" si="18"/>
        <v>9112.5</v>
      </c>
      <c r="J57" s="22">
        <f t="shared" si="19"/>
        <v>4282.875</v>
      </c>
      <c r="K57" s="17">
        <f t="shared" si="12"/>
        <v>12640.5</v>
      </c>
      <c r="L57" s="22">
        <f t="shared" si="13"/>
        <v>6825.8700000000008</v>
      </c>
      <c r="M57" s="17">
        <f t="shared" si="14"/>
        <v>2178.0000000000005</v>
      </c>
      <c r="N57" s="22">
        <f t="shared" si="20"/>
        <v>1241.4600000000003</v>
      </c>
      <c r="O57" s="17">
        <f t="shared" si="15"/>
        <v>15452.820000000002</v>
      </c>
      <c r="P57" s="22">
        <f t="shared" si="16"/>
        <v>10816.974</v>
      </c>
    </row>
    <row r="58" spans="1:16" x14ac:dyDescent="0.3">
      <c r="A58" s="5"/>
      <c r="B58" s="3"/>
      <c r="C58" s="3"/>
      <c r="D58" s="3"/>
      <c r="E58" s="3"/>
      <c r="F58" s="3"/>
      <c r="G58" s="3"/>
      <c r="H58" s="1">
        <f t="shared" si="17"/>
        <v>460</v>
      </c>
      <c r="I58" s="17">
        <f t="shared" si="18"/>
        <v>9315</v>
      </c>
      <c r="J58" s="22">
        <f t="shared" si="19"/>
        <v>4378.05</v>
      </c>
      <c r="K58" s="17">
        <f t="shared" si="12"/>
        <v>12921.4</v>
      </c>
      <c r="L58" s="22">
        <f t="shared" si="13"/>
        <v>6977.5560000000005</v>
      </c>
      <c r="M58" s="17">
        <f t="shared" si="14"/>
        <v>2226.4000000000005</v>
      </c>
      <c r="N58" s="22">
        <f t="shared" si="20"/>
        <v>1269.0480000000002</v>
      </c>
      <c r="O58" s="17">
        <f t="shared" si="15"/>
        <v>15796.216000000002</v>
      </c>
      <c r="P58" s="22">
        <f t="shared" si="16"/>
        <v>11057.351200000001</v>
      </c>
    </row>
    <row r="59" spans="1:16" x14ac:dyDescent="0.3">
      <c r="A59" s="5"/>
      <c r="B59" s="3"/>
      <c r="C59" s="3"/>
      <c r="D59" s="3"/>
      <c r="E59" s="3"/>
      <c r="F59" s="3"/>
      <c r="G59" s="3"/>
      <c r="H59" s="1">
        <f t="shared" si="17"/>
        <v>470</v>
      </c>
      <c r="I59" s="17">
        <f t="shared" si="18"/>
        <v>9517.5</v>
      </c>
      <c r="J59" s="22">
        <f t="shared" si="19"/>
        <v>4473.2249999999995</v>
      </c>
      <c r="K59" s="17">
        <f t="shared" si="12"/>
        <v>13202.3</v>
      </c>
      <c r="L59" s="22">
        <f t="shared" si="13"/>
        <v>7129.2420000000002</v>
      </c>
      <c r="M59" s="17">
        <f t="shared" si="14"/>
        <v>2274.8000000000002</v>
      </c>
      <c r="N59" s="22">
        <f t="shared" si="20"/>
        <v>1296.636</v>
      </c>
      <c r="O59" s="17">
        <f t="shared" si="15"/>
        <v>16139.612000000003</v>
      </c>
      <c r="P59" s="22">
        <f t="shared" si="16"/>
        <v>11297.728400000002</v>
      </c>
    </row>
    <row r="60" spans="1:16" x14ac:dyDescent="0.3">
      <c r="A60" s="5"/>
      <c r="B60" s="3"/>
      <c r="C60" s="3"/>
      <c r="D60" s="3"/>
      <c r="E60" s="3"/>
      <c r="F60" s="3"/>
      <c r="G60" s="3"/>
      <c r="H60" s="1">
        <f t="shared" si="17"/>
        <v>480</v>
      </c>
      <c r="I60" s="17">
        <f t="shared" si="18"/>
        <v>9720</v>
      </c>
      <c r="J60" s="22">
        <f t="shared" si="19"/>
        <v>4568.3999999999996</v>
      </c>
      <c r="K60" s="17">
        <f t="shared" si="12"/>
        <v>13483.199999999999</v>
      </c>
      <c r="L60" s="22">
        <f t="shared" si="13"/>
        <v>7280.9279999999999</v>
      </c>
      <c r="M60" s="17">
        <f t="shared" si="14"/>
        <v>2323.2000000000003</v>
      </c>
      <c r="N60" s="22">
        <f t="shared" si="20"/>
        <v>1324.2239999999999</v>
      </c>
      <c r="O60" s="17">
        <f t="shared" si="15"/>
        <v>16483.008000000002</v>
      </c>
      <c r="P60" s="22">
        <f t="shared" si="16"/>
        <v>11538.105600000001</v>
      </c>
    </row>
    <row r="61" spans="1:16" x14ac:dyDescent="0.3">
      <c r="A61" s="5"/>
      <c r="B61" s="3"/>
      <c r="C61" s="3"/>
      <c r="D61" s="3"/>
      <c r="E61" s="3"/>
      <c r="F61" s="3"/>
      <c r="G61" s="3"/>
      <c r="H61" s="1">
        <f t="shared" si="17"/>
        <v>490</v>
      </c>
      <c r="I61" s="17">
        <f t="shared" si="18"/>
        <v>9922.5</v>
      </c>
      <c r="J61" s="22">
        <f t="shared" si="19"/>
        <v>4663.5749999999998</v>
      </c>
      <c r="K61" s="17">
        <f t="shared" si="12"/>
        <v>13764.1</v>
      </c>
      <c r="L61" s="22">
        <f t="shared" si="13"/>
        <v>7432.6140000000005</v>
      </c>
      <c r="M61" s="17">
        <f t="shared" si="14"/>
        <v>2371.6000000000004</v>
      </c>
      <c r="N61" s="22">
        <f t="shared" si="20"/>
        <v>1351.8120000000001</v>
      </c>
      <c r="O61" s="17">
        <f t="shared" si="15"/>
        <v>16826.404000000002</v>
      </c>
      <c r="P61" s="22">
        <f t="shared" si="16"/>
        <v>11778.482800000002</v>
      </c>
    </row>
    <row r="62" spans="1:16" x14ac:dyDescent="0.3">
      <c r="A62" s="5"/>
      <c r="B62" s="3"/>
      <c r="C62" s="3"/>
      <c r="D62" s="3"/>
      <c r="E62" s="3"/>
      <c r="F62" s="3"/>
      <c r="G62" s="3"/>
      <c r="H62" s="1">
        <f t="shared" si="17"/>
        <v>500</v>
      </c>
      <c r="I62" s="17">
        <f t="shared" si="18"/>
        <v>10125</v>
      </c>
      <c r="J62" s="22">
        <f t="shared" si="19"/>
        <v>4758.75</v>
      </c>
      <c r="K62" s="17">
        <f t="shared" si="12"/>
        <v>14045</v>
      </c>
      <c r="L62" s="22">
        <f t="shared" si="13"/>
        <v>7584.3</v>
      </c>
      <c r="M62" s="17">
        <f t="shared" si="14"/>
        <v>2420</v>
      </c>
      <c r="N62" s="22">
        <f t="shared" si="20"/>
        <v>1379.3999999999999</v>
      </c>
      <c r="O62" s="17">
        <f t="shared" si="15"/>
        <v>17169.8</v>
      </c>
      <c r="P62" s="22">
        <f t="shared" si="16"/>
        <v>12018.859999999999</v>
      </c>
    </row>
    <row r="63" spans="1:16" x14ac:dyDescent="0.3">
      <c r="A63" s="5"/>
      <c r="B63" s="3"/>
      <c r="C63" s="3"/>
      <c r="D63" s="3"/>
      <c r="E63" s="3"/>
      <c r="F63" s="3"/>
      <c r="G63" s="3"/>
      <c r="H63" s="1">
        <f t="shared" si="17"/>
        <v>510</v>
      </c>
      <c r="I63" s="17">
        <f t="shared" si="18"/>
        <v>10327.5</v>
      </c>
      <c r="J63" s="22">
        <f t="shared" si="19"/>
        <v>4853.9249999999993</v>
      </c>
      <c r="K63" s="17">
        <f t="shared" si="12"/>
        <v>14325.9</v>
      </c>
      <c r="L63" s="22">
        <f t="shared" si="13"/>
        <v>7735.9859999999999</v>
      </c>
      <c r="M63" s="17">
        <f t="shared" si="14"/>
        <v>2468.4</v>
      </c>
      <c r="N63" s="22">
        <f t="shared" si="20"/>
        <v>1406.9879999999998</v>
      </c>
      <c r="O63" s="17">
        <f t="shared" si="15"/>
        <v>17513.196000000004</v>
      </c>
      <c r="P63" s="22">
        <f t="shared" si="16"/>
        <v>12259.237200000001</v>
      </c>
    </row>
    <row r="64" spans="1:16" x14ac:dyDescent="0.3">
      <c r="A64" s="5"/>
      <c r="B64" s="3"/>
      <c r="C64" s="3"/>
      <c r="D64" s="3"/>
      <c r="E64" s="3"/>
      <c r="F64" s="3"/>
      <c r="G64" s="3"/>
      <c r="H64" s="1">
        <f t="shared" si="17"/>
        <v>520</v>
      </c>
      <c r="I64" s="17">
        <f t="shared" si="18"/>
        <v>10530</v>
      </c>
      <c r="J64" s="22">
        <f t="shared" si="19"/>
        <v>4949.0999999999995</v>
      </c>
      <c r="K64" s="17">
        <f t="shared" si="12"/>
        <v>14606.8</v>
      </c>
      <c r="L64" s="22">
        <f t="shared" si="13"/>
        <v>7887.6720000000005</v>
      </c>
      <c r="M64" s="17">
        <f t="shared" si="14"/>
        <v>2516.8000000000002</v>
      </c>
      <c r="N64" s="22">
        <f t="shared" si="20"/>
        <v>1434.576</v>
      </c>
      <c r="O64" s="17">
        <f t="shared" si="15"/>
        <v>17856.592000000004</v>
      </c>
      <c r="P64" s="22">
        <f t="shared" si="16"/>
        <v>12499.614400000002</v>
      </c>
    </row>
    <row r="65" spans="1:16" x14ac:dyDescent="0.3">
      <c r="A65" s="5"/>
      <c r="B65" s="3"/>
      <c r="C65" s="3"/>
      <c r="D65" s="3"/>
      <c r="E65" s="3"/>
      <c r="F65" s="3"/>
      <c r="G65" s="3"/>
      <c r="H65" s="1">
        <f t="shared" si="17"/>
        <v>530</v>
      </c>
      <c r="I65" s="17">
        <f t="shared" si="18"/>
        <v>10732.5</v>
      </c>
      <c r="J65" s="22">
        <f t="shared" si="19"/>
        <v>5044.2749999999996</v>
      </c>
      <c r="K65" s="17">
        <f t="shared" si="12"/>
        <v>14887.699999999999</v>
      </c>
      <c r="L65" s="22">
        <f t="shared" si="13"/>
        <v>8039.3580000000002</v>
      </c>
      <c r="M65" s="17">
        <f t="shared" si="14"/>
        <v>2565.2000000000003</v>
      </c>
      <c r="N65" s="22">
        <f t="shared" si="20"/>
        <v>1462.164</v>
      </c>
      <c r="O65" s="17">
        <f t="shared" si="15"/>
        <v>18199.988000000001</v>
      </c>
      <c r="P65" s="22">
        <f t="shared" si="16"/>
        <v>12739.991599999999</v>
      </c>
    </row>
    <row r="66" spans="1:16" x14ac:dyDescent="0.3">
      <c r="A66" s="5"/>
      <c r="B66" s="3"/>
      <c r="C66" s="3"/>
      <c r="D66" s="3"/>
      <c r="E66" s="3"/>
      <c r="F66" s="3"/>
      <c r="G66" s="3"/>
      <c r="H66" s="1">
        <f t="shared" si="17"/>
        <v>540</v>
      </c>
      <c r="I66" s="17">
        <f t="shared" si="18"/>
        <v>10935</v>
      </c>
      <c r="J66" s="22">
        <f t="shared" si="19"/>
        <v>5139.45</v>
      </c>
      <c r="K66" s="17">
        <f t="shared" si="12"/>
        <v>15168.6</v>
      </c>
      <c r="L66" s="22">
        <f t="shared" si="13"/>
        <v>8191.0440000000008</v>
      </c>
      <c r="M66" s="17">
        <f t="shared" si="14"/>
        <v>2613.6000000000004</v>
      </c>
      <c r="N66" s="22">
        <f t="shared" si="20"/>
        <v>1489.7520000000002</v>
      </c>
      <c r="O66" s="17">
        <f t="shared" si="15"/>
        <v>18543.384000000002</v>
      </c>
      <c r="P66" s="22">
        <f t="shared" si="16"/>
        <v>12980.3688</v>
      </c>
    </row>
    <row r="67" spans="1:16" x14ac:dyDescent="0.3">
      <c r="A67" s="5"/>
      <c r="B67" s="3"/>
      <c r="C67" s="3"/>
      <c r="D67" s="3"/>
      <c r="E67" s="3"/>
      <c r="F67" s="3"/>
      <c r="G67" s="3"/>
      <c r="H67" s="1">
        <f t="shared" si="17"/>
        <v>550</v>
      </c>
      <c r="I67" s="17">
        <f t="shared" si="18"/>
        <v>11137.5</v>
      </c>
      <c r="J67" s="22">
        <f t="shared" si="19"/>
        <v>5234.625</v>
      </c>
      <c r="K67" s="17">
        <f t="shared" si="12"/>
        <v>15449.5</v>
      </c>
      <c r="L67" s="22">
        <f t="shared" si="13"/>
        <v>8342.7300000000014</v>
      </c>
      <c r="M67" s="17">
        <f t="shared" si="14"/>
        <v>2662</v>
      </c>
      <c r="N67" s="22">
        <f t="shared" si="20"/>
        <v>1517.34</v>
      </c>
      <c r="O67" s="17">
        <f t="shared" si="15"/>
        <v>18886.780000000002</v>
      </c>
      <c r="P67" s="22">
        <f t="shared" si="16"/>
        <v>13220.746000000001</v>
      </c>
    </row>
    <row r="68" spans="1:16" x14ac:dyDescent="0.3">
      <c r="A68" s="5"/>
      <c r="B68" s="3"/>
      <c r="C68" s="3"/>
      <c r="D68" s="3"/>
      <c r="E68" s="3"/>
      <c r="F68" s="3"/>
      <c r="G68" s="3"/>
      <c r="H68" s="1">
        <f t="shared" si="17"/>
        <v>560</v>
      </c>
      <c r="I68" s="17">
        <f t="shared" si="18"/>
        <v>11340</v>
      </c>
      <c r="J68" s="22">
        <f t="shared" si="19"/>
        <v>5329.7999999999993</v>
      </c>
      <c r="K68" s="17">
        <f t="shared" si="12"/>
        <v>15730.4</v>
      </c>
      <c r="L68" s="22">
        <f t="shared" si="13"/>
        <v>8494.4160000000011</v>
      </c>
      <c r="M68" s="17">
        <f t="shared" si="14"/>
        <v>2710.4</v>
      </c>
      <c r="N68" s="22">
        <f t="shared" si="20"/>
        <v>1544.9279999999999</v>
      </c>
      <c r="O68" s="17">
        <f t="shared" si="15"/>
        <v>19230.176000000003</v>
      </c>
      <c r="P68" s="22">
        <f t="shared" si="16"/>
        <v>13461.123200000002</v>
      </c>
    </row>
    <row r="69" spans="1:16" x14ac:dyDescent="0.3">
      <c r="A69" s="5"/>
      <c r="B69" s="3"/>
      <c r="C69" s="3"/>
      <c r="D69" s="3"/>
      <c r="E69" s="3"/>
      <c r="F69" s="3"/>
      <c r="G69" s="3"/>
      <c r="H69" s="1">
        <f t="shared" si="17"/>
        <v>570</v>
      </c>
      <c r="I69" s="17">
        <f t="shared" si="18"/>
        <v>11542.5</v>
      </c>
      <c r="J69" s="22">
        <f t="shared" si="19"/>
        <v>5424.9749999999995</v>
      </c>
      <c r="K69" s="17">
        <f t="shared" si="12"/>
        <v>16011.3</v>
      </c>
      <c r="L69" s="22">
        <f t="shared" si="13"/>
        <v>8646.1020000000008</v>
      </c>
      <c r="M69" s="17">
        <f t="shared" si="14"/>
        <v>2758.8</v>
      </c>
      <c r="N69" s="22">
        <f t="shared" si="20"/>
        <v>1572.5160000000001</v>
      </c>
      <c r="O69" s="17">
        <f t="shared" si="15"/>
        <v>19573.572000000004</v>
      </c>
      <c r="P69" s="22">
        <f t="shared" si="16"/>
        <v>13701.500400000003</v>
      </c>
    </row>
    <row r="70" spans="1:16" x14ac:dyDescent="0.3">
      <c r="A70" s="5"/>
      <c r="B70" s="3"/>
      <c r="C70" s="3"/>
      <c r="D70" s="3"/>
      <c r="E70" s="3"/>
      <c r="F70" s="3"/>
      <c r="G70" s="3"/>
      <c r="H70" s="1">
        <f t="shared" si="17"/>
        <v>580</v>
      </c>
      <c r="I70" s="17">
        <f t="shared" si="18"/>
        <v>11745</v>
      </c>
      <c r="J70" s="22">
        <f t="shared" si="19"/>
        <v>5520.15</v>
      </c>
      <c r="K70" s="17">
        <f t="shared" si="12"/>
        <v>16292.199999999999</v>
      </c>
      <c r="L70" s="22">
        <f t="shared" si="13"/>
        <v>8797.7880000000005</v>
      </c>
      <c r="M70" s="17">
        <f t="shared" si="14"/>
        <v>2807.2000000000003</v>
      </c>
      <c r="N70" s="22">
        <f t="shared" si="20"/>
        <v>1600.104</v>
      </c>
      <c r="O70" s="17">
        <f t="shared" si="15"/>
        <v>19916.968000000001</v>
      </c>
      <c r="P70" s="22">
        <f t="shared" si="16"/>
        <v>13941.8776</v>
      </c>
    </row>
    <row r="71" spans="1:16" x14ac:dyDescent="0.3">
      <c r="A71" s="5"/>
      <c r="B71" s="3"/>
      <c r="C71" s="3"/>
      <c r="D71" s="3"/>
      <c r="E71" s="3"/>
      <c r="F71" s="3"/>
      <c r="G71" s="3"/>
      <c r="H71" s="1">
        <f t="shared" si="17"/>
        <v>590</v>
      </c>
      <c r="I71" s="17">
        <f t="shared" si="18"/>
        <v>11947.5</v>
      </c>
      <c r="J71" s="22">
        <f t="shared" si="19"/>
        <v>5615.3249999999998</v>
      </c>
      <c r="K71" s="17">
        <f t="shared" si="12"/>
        <v>16573.099999999999</v>
      </c>
      <c r="L71" s="22">
        <f t="shared" si="13"/>
        <v>8949.4740000000002</v>
      </c>
      <c r="M71" s="17">
        <f t="shared" si="14"/>
        <v>2855.6000000000004</v>
      </c>
      <c r="N71" s="22">
        <f t="shared" si="20"/>
        <v>1627.692</v>
      </c>
      <c r="O71" s="17">
        <f t="shared" si="15"/>
        <v>20260.364000000001</v>
      </c>
      <c r="P71" s="22">
        <f t="shared" si="16"/>
        <v>14182.254800000001</v>
      </c>
    </row>
    <row r="72" spans="1:16" x14ac:dyDescent="0.3">
      <c r="A72" s="5"/>
      <c r="B72" s="3"/>
      <c r="C72" s="3"/>
      <c r="D72" s="3"/>
      <c r="E72" s="3"/>
      <c r="F72" s="3"/>
      <c r="G72" s="3"/>
      <c r="H72" s="1">
        <f t="shared" si="17"/>
        <v>600</v>
      </c>
      <c r="I72" s="17">
        <f t="shared" si="18"/>
        <v>12150</v>
      </c>
      <c r="J72" s="22">
        <f t="shared" si="19"/>
        <v>5710.5</v>
      </c>
      <c r="K72" s="17">
        <f t="shared" si="12"/>
        <v>16854</v>
      </c>
      <c r="L72" s="22">
        <f t="shared" si="13"/>
        <v>9101.16</v>
      </c>
      <c r="M72" s="17">
        <f t="shared" si="14"/>
        <v>2904.0000000000005</v>
      </c>
      <c r="N72" s="22">
        <f t="shared" si="20"/>
        <v>1655.2800000000002</v>
      </c>
      <c r="O72" s="17">
        <f t="shared" si="15"/>
        <v>20603.760000000002</v>
      </c>
      <c r="P72" s="22">
        <f t="shared" si="16"/>
        <v>14422.632</v>
      </c>
    </row>
    <row r="73" spans="1:16" x14ac:dyDescent="0.3">
      <c r="A73" s="5"/>
      <c r="B73" s="3"/>
      <c r="C73" s="3"/>
      <c r="D73" s="3"/>
      <c r="E73" s="3"/>
      <c r="F73" s="3"/>
      <c r="G73" s="3"/>
      <c r="H73" s="1">
        <f t="shared" si="17"/>
        <v>610</v>
      </c>
      <c r="I73" s="17">
        <f t="shared" si="18"/>
        <v>12352.5</v>
      </c>
      <c r="J73" s="22">
        <f t="shared" si="19"/>
        <v>5805.6749999999993</v>
      </c>
      <c r="K73" s="17">
        <f t="shared" si="12"/>
        <v>17134.899999999998</v>
      </c>
      <c r="L73" s="22">
        <f t="shared" si="13"/>
        <v>9200</v>
      </c>
      <c r="M73" s="17">
        <f t="shared" si="14"/>
        <v>2952.4</v>
      </c>
      <c r="N73" s="22">
        <f t="shared" si="20"/>
        <v>1682.8679999999999</v>
      </c>
      <c r="O73" s="17">
        <f t="shared" si="15"/>
        <v>20947.156000000003</v>
      </c>
      <c r="P73" s="22">
        <f t="shared" si="16"/>
        <v>14663.0092</v>
      </c>
    </row>
    <row r="74" spans="1:16" x14ac:dyDescent="0.3">
      <c r="A74" s="5"/>
      <c r="B74" s="3"/>
      <c r="C74" s="3"/>
      <c r="D74" s="3"/>
      <c r="E74" s="3"/>
      <c r="F74" s="3"/>
      <c r="G74" s="3"/>
      <c r="H74" s="1">
        <f t="shared" si="17"/>
        <v>620</v>
      </c>
      <c r="I74" s="17">
        <f t="shared" si="18"/>
        <v>12555</v>
      </c>
      <c r="J74" s="22">
        <f t="shared" si="19"/>
        <v>5900.8499999999995</v>
      </c>
      <c r="K74" s="17">
        <f t="shared" si="12"/>
        <v>17415.8</v>
      </c>
      <c r="L74" s="22">
        <f t="shared" si="13"/>
        <v>9200</v>
      </c>
      <c r="M74" s="17">
        <f t="shared" si="14"/>
        <v>3000.8</v>
      </c>
      <c r="N74" s="22">
        <f t="shared" si="20"/>
        <v>1710.4559999999999</v>
      </c>
      <c r="O74" s="17">
        <f t="shared" si="15"/>
        <v>21290.552000000003</v>
      </c>
      <c r="P74" s="22">
        <f t="shared" si="16"/>
        <v>14903.386400000001</v>
      </c>
    </row>
    <row r="75" spans="1:16" x14ac:dyDescent="0.3">
      <c r="A75" s="5"/>
      <c r="B75" s="3"/>
      <c r="C75" s="3"/>
      <c r="D75" s="3"/>
      <c r="E75" s="3"/>
      <c r="F75" s="3"/>
      <c r="G75" s="3"/>
      <c r="H75" s="1">
        <f t="shared" si="17"/>
        <v>630</v>
      </c>
      <c r="I75" s="17">
        <f t="shared" si="18"/>
        <v>12757.5</v>
      </c>
      <c r="J75" s="22">
        <f t="shared" si="19"/>
        <v>5996.0249999999996</v>
      </c>
      <c r="K75" s="17">
        <f t="shared" si="12"/>
        <v>17696.7</v>
      </c>
      <c r="L75" s="22">
        <f t="shared" si="13"/>
        <v>9200</v>
      </c>
      <c r="M75" s="17">
        <f t="shared" si="14"/>
        <v>3049.2000000000003</v>
      </c>
      <c r="N75" s="22">
        <f t="shared" si="20"/>
        <v>1738.0440000000001</v>
      </c>
      <c r="O75" s="17">
        <f t="shared" si="15"/>
        <v>21633.948000000004</v>
      </c>
      <c r="P75" s="22">
        <f t="shared" si="16"/>
        <v>15143.763600000002</v>
      </c>
    </row>
    <row r="76" spans="1:16" x14ac:dyDescent="0.3">
      <c r="A76" s="5"/>
      <c r="B76" s="3"/>
      <c r="C76" s="3"/>
      <c r="D76" s="3"/>
      <c r="E76" s="3"/>
      <c r="F76" s="3"/>
      <c r="G76" s="3"/>
      <c r="H76" s="1">
        <f t="shared" si="17"/>
        <v>640</v>
      </c>
      <c r="I76" s="17">
        <f t="shared" si="18"/>
        <v>12960</v>
      </c>
      <c r="J76" s="22">
        <f t="shared" si="19"/>
        <v>6091.2</v>
      </c>
      <c r="K76" s="17">
        <f t="shared" si="12"/>
        <v>17977.599999999999</v>
      </c>
      <c r="L76" s="22">
        <f t="shared" si="13"/>
        <v>9200</v>
      </c>
      <c r="M76" s="17">
        <f t="shared" si="14"/>
        <v>3097.6000000000004</v>
      </c>
      <c r="N76" s="22">
        <f t="shared" si="20"/>
        <v>1765.6320000000001</v>
      </c>
      <c r="O76" s="17">
        <f t="shared" si="15"/>
        <v>21977.344000000001</v>
      </c>
      <c r="P76" s="22">
        <f t="shared" si="16"/>
        <v>15384.140799999999</v>
      </c>
    </row>
    <row r="77" spans="1:16" x14ac:dyDescent="0.3">
      <c r="A77" s="5"/>
      <c r="B77" s="3"/>
      <c r="C77" s="3"/>
      <c r="D77" s="3"/>
      <c r="E77" s="3"/>
      <c r="F77" s="3"/>
      <c r="G77" s="3"/>
      <c r="H77" s="1">
        <f t="shared" si="17"/>
        <v>650</v>
      </c>
      <c r="I77" s="17">
        <f t="shared" si="18"/>
        <v>13162.5</v>
      </c>
      <c r="J77" s="22">
        <f t="shared" si="19"/>
        <v>6186.375</v>
      </c>
      <c r="K77" s="17">
        <f t="shared" ref="K77:K140" si="25">H77*$E$3*$E$3</f>
        <v>18258.5</v>
      </c>
      <c r="L77" s="22">
        <f t="shared" ref="L77:L140" si="26">MIN(($C$3/100)*K77,$F$3)</f>
        <v>9200</v>
      </c>
      <c r="M77" s="17">
        <f t="shared" ref="M77:M140" si="27">H77*$E$4*$E$4</f>
        <v>3146.0000000000009</v>
      </c>
      <c r="N77" s="22">
        <f t="shared" ref="N77:N140" si="28">MIN(($C$4/100)*M77,$F$4)</f>
        <v>1793.2200000000003</v>
      </c>
      <c r="O77" s="17">
        <f t="shared" ref="O77:O140" si="29">H77*$E$5*$E$5</f>
        <v>22320.74</v>
      </c>
      <c r="P77" s="22">
        <f t="shared" ref="P77:P140" si="30">MIN(($C$5/100)*O77,$F$5)</f>
        <v>15624.518</v>
      </c>
    </row>
    <row r="78" spans="1:16" x14ac:dyDescent="0.3">
      <c r="A78" s="5"/>
      <c r="B78" s="3"/>
      <c r="C78" s="3"/>
      <c r="D78" s="3"/>
      <c r="E78" s="3"/>
      <c r="F78" s="3"/>
      <c r="G78" s="3"/>
      <c r="H78" s="1">
        <f t="shared" ref="H78:H141" si="31">H77+10</f>
        <v>660</v>
      </c>
      <c r="I78" s="17">
        <f t="shared" ref="I78:I141" si="32">H78*($E$2^2)</f>
        <v>13365</v>
      </c>
      <c r="J78" s="22">
        <f t="shared" ref="J78:J141" si="33">MIN(($C$2/100)*I78,$F$2)</f>
        <v>6281.5499999999993</v>
      </c>
      <c r="K78" s="17">
        <f t="shared" si="25"/>
        <v>18539.399999999998</v>
      </c>
      <c r="L78" s="22">
        <f t="shared" si="26"/>
        <v>9200</v>
      </c>
      <c r="M78" s="17">
        <f t="shared" si="27"/>
        <v>3194.4000000000005</v>
      </c>
      <c r="N78" s="22">
        <f t="shared" si="28"/>
        <v>1820.8080000000002</v>
      </c>
      <c r="O78" s="17">
        <f t="shared" si="29"/>
        <v>22664.136000000002</v>
      </c>
      <c r="P78" s="22">
        <f t="shared" si="30"/>
        <v>15864.895200000001</v>
      </c>
    </row>
    <row r="79" spans="1:16" x14ac:dyDescent="0.3">
      <c r="A79" s="5"/>
      <c r="B79" s="3"/>
      <c r="C79" s="3"/>
      <c r="D79" s="3"/>
      <c r="E79" s="3"/>
      <c r="F79" s="3"/>
      <c r="G79" s="3"/>
      <c r="H79" s="1">
        <f t="shared" si="31"/>
        <v>670</v>
      </c>
      <c r="I79" s="17">
        <f t="shared" si="32"/>
        <v>13567.5</v>
      </c>
      <c r="J79" s="22">
        <f t="shared" si="33"/>
        <v>6376.7249999999995</v>
      </c>
      <c r="K79" s="17">
        <f t="shared" si="25"/>
        <v>18820.3</v>
      </c>
      <c r="L79" s="22">
        <f t="shared" si="26"/>
        <v>9200</v>
      </c>
      <c r="M79" s="17">
        <f t="shared" si="27"/>
        <v>3242.8000000000006</v>
      </c>
      <c r="N79" s="22">
        <f t="shared" si="28"/>
        <v>1848.3960000000002</v>
      </c>
      <c r="O79" s="17">
        <f t="shared" si="29"/>
        <v>23007.532000000003</v>
      </c>
      <c r="P79" s="22">
        <f t="shared" si="30"/>
        <v>16105.272400000002</v>
      </c>
    </row>
    <row r="80" spans="1:16" x14ac:dyDescent="0.3">
      <c r="A80" s="5"/>
      <c r="B80" s="3"/>
      <c r="C80" s="3"/>
      <c r="D80" s="3"/>
      <c r="E80" s="3"/>
      <c r="F80" s="3"/>
      <c r="G80" s="3"/>
      <c r="H80" s="1">
        <f t="shared" si="31"/>
        <v>680</v>
      </c>
      <c r="I80" s="17">
        <f t="shared" si="32"/>
        <v>13770</v>
      </c>
      <c r="J80" s="22">
        <f t="shared" si="33"/>
        <v>6471.9</v>
      </c>
      <c r="K80" s="17">
        <f t="shared" si="25"/>
        <v>19101.2</v>
      </c>
      <c r="L80" s="22">
        <f t="shared" si="26"/>
        <v>9200</v>
      </c>
      <c r="M80" s="17">
        <f t="shared" si="27"/>
        <v>3291.2000000000007</v>
      </c>
      <c r="N80" s="22">
        <f t="shared" si="28"/>
        <v>1875.9840000000002</v>
      </c>
      <c r="O80" s="17">
        <f t="shared" si="29"/>
        <v>23350.928000000004</v>
      </c>
      <c r="P80" s="22">
        <f t="shared" si="30"/>
        <v>16345.649600000001</v>
      </c>
    </row>
    <row r="81" spans="1:16" x14ac:dyDescent="0.3">
      <c r="A81" s="5"/>
      <c r="B81" s="3"/>
      <c r="C81" s="3"/>
      <c r="D81" s="3"/>
      <c r="E81" s="3"/>
      <c r="F81" s="3"/>
      <c r="G81" s="3"/>
      <c r="H81" s="1">
        <f t="shared" si="31"/>
        <v>690</v>
      </c>
      <c r="I81" s="17">
        <f t="shared" si="32"/>
        <v>13972.5</v>
      </c>
      <c r="J81" s="22">
        <f t="shared" si="33"/>
        <v>6567.0749999999998</v>
      </c>
      <c r="K81" s="17">
        <f t="shared" si="25"/>
        <v>19382.099999999999</v>
      </c>
      <c r="L81" s="22">
        <f t="shared" si="26"/>
        <v>9200</v>
      </c>
      <c r="M81" s="17">
        <f t="shared" si="27"/>
        <v>3339.6000000000008</v>
      </c>
      <c r="N81" s="22">
        <f t="shared" si="28"/>
        <v>1903.5720000000003</v>
      </c>
      <c r="O81" s="17">
        <f t="shared" si="29"/>
        <v>23694.324000000001</v>
      </c>
      <c r="P81" s="22">
        <f t="shared" si="30"/>
        <v>16586.0268</v>
      </c>
    </row>
    <row r="82" spans="1:16" x14ac:dyDescent="0.3">
      <c r="A82" s="5"/>
      <c r="B82" s="3"/>
      <c r="C82" s="3"/>
      <c r="D82" s="3"/>
      <c r="E82" s="3"/>
      <c r="F82" s="3"/>
      <c r="G82" s="3"/>
      <c r="H82" s="1">
        <f t="shared" si="31"/>
        <v>700</v>
      </c>
      <c r="I82" s="17">
        <f t="shared" si="32"/>
        <v>14175</v>
      </c>
      <c r="J82" s="22">
        <f t="shared" si="33"/>
        <v>6662.25</v>
      </c>
      <c r="K82" s="17">
        <f t="shared" si="25"/>
        <v>19663</v>
      </c>
      <c r="L82" s="22">
        <f t="shared" si="26"/>
        <v>9200</v>
      </c>
      <c r="M82" s="17">
        <f t="shared" si="27"/>
        <v>3388.0000000000009</v>
      </c>
      <c r="N82" s="22">
        <f t="shared" si="28"/>
        <v>1931.1600000000003</v>
      </c>
      <c r="O82" s="17">
        <f t="shared" si="29"/>
        <v>24037.72</v>
      </c>
      <c r="P82" s="22">
        <f t="shared" si="30"/>
        <v>16826.403999999999</v>
      </c>
    </row>
    <row r="83" spans="1:16" x14ac:dyDescent="0.3">
      <c r="A83" s="5"/>
      <c r="B83" s="3"/>
      <c r="C83" s="3"/>
      <c r="D83" s="3"/>
      <c r="E83" s="3"/>
      <c r="F83" s="3"/>
      <c r="G83" s="3"/>
      <c r="H83" s="1">
        <f t="shared" si="31"/>
        <v>710</v>
      </c>
      <c r="I83" s="17">
        <f t="shared" si="32"/>
        <v>14377.5</v>
      </c>
      <c r="J83" s="22">
        <f t="shared" si="33"/>
        <v>6757.4249999999993</v>
      </c>
      <c r="K83" s="17">
        <f t="shared" si="25"/>
        <v>19943.899999999998</v>
      </c>
      <c r="L83" s="22">
        <f t="shared" si="26"/>
        <v>9200</v>
      </c>
      <c r="M83" s="17">
        <f t="shared" si="27"/>
        <v>3436.400000000001</v>
      </c>
      <c r="N83" s="22">
        <f t="shared" si="28"/>
        <v>1958.7480000000005</v>
      </c>
      <c r="O83" s="17">
        <f t="shared" si="29"/>
        <v>24381.116000000002</v>
      </c>
      <c r="P83" s="22">
        <f t="shared" si="30"/>
        <v>17066.781200000001</v>
      </c>
    </row>
    <row r="84" spans="1:16" x14ac:dyDescent="0.3">
      <c r="A84" s="5"/>
      <c r="B84" s="3"/>
      <c r="C84" s="3"/>
      <c r="D84" s="3"/>
      <c r="E84" s="3"/>
      <c r="F84" s="3"/>
      <c r="G84" s="3"/>
      <c r="H84" s="1">
        <f t="shared" si="31"/>
        <v>720</v>
      </c>
      <c r="I84" s="17">
        <f t="shared" si="32"/>
        <v>14580</v>
      </c>
      <c r="J84" s="22">
        <f t="shared" si="33"/>
        <v>6800</v>
      </c>
      <c r="K84" s="17">
        <f t="shared" si="25"/>
        <v>20224.8</v>
      </c>
      <c r="L84" s="22">
        <f t="shared" si="26"/>
        <v>9200</v>
      </c>
      <c r="M84" s="17">
        <f t="shared" si="27"/>
        <v>3484.8000000000006</v>
      </c>
      <c r="N84" s="22">
        <f t="shared" si="28"/>
        <v>1986.3360000000002</v>
      </c>
      <c r="O84" s="17">
        <f t="shared" si="29"/>
        <v>24724.511999999999</v>
      </c>
      <c r="P84" s="22">
        <f t="shared" si="30"/>
        <v>17307.158399999997</v>
      </c>
    </row>
    <row r="85" spans="1:16" x14ac:dyDescent="0.3">
      <c r="A85" s="5"/>
      <c r="B85" s="3"/>
      <c r="C85" s="3"/>
      <c r="D85" s="3"/>
      <c r="E85" s="3"/>
      <c r="F85" s="3"/>
      <c r="G85" s="3"/>
      <c r="H85" s="1">
        <f t="shared" si="31"/>
        <v>730</v>
      </c>
      <c r="I85" s="17">
        <f t="shared" si="32"/>
        <v>14782.5</v>
      </c>
      <c r="J85" s="22">
        <f t="shared" si="33"/>
        <v>6800</v>
      </c>
      <c r="K85" s="17">
        <f t="shared" si="25"/>
        <v>20505.7</v>
      </c>
      <c r="L85" s="22">
        <f t="shared" si="26"/>
        <v>9200</v>
      </c>
      <c r="M85" s="17">
        <f t="shared" si="27"/>
        <v>3533.2000000000007</v>
      </c>
      <c r="N85" s="22">
        <f t="shared" si="28"/>
        <v>2013.9240000000002</v>
      </c>
      <c r="O85" s="17">
        <f t="shared" si="29"/>
        <v>25067.908000000003</v>
      </c>
      <c r="P85" s="22">
        <f t="shared" si="30"/>
        <v>17547.535599999999</v>
      </c>
    </row>
    <row r="86" spans="1:16" x14ac:dyDescent="0.3">
      <c r="A86" s="5"/>
      <c r="B86" s="3"/>
      <c r="C86" s="3"/>
      <c r="D86" s="3"/>
      <c r="E86" s="3"/>
      <c r="F86" s="3"/>
      <c r="G86" s="3"/>
      <c r="H86" s="1">
        <f t="shared" si="31"/>
        <v>740</v>
      </c>
      <c r="I86" s="17">
        <f t="shared" si="32"/>
        <v>14985</v>
      </c>
      <c r="J86" s="22">
        <f t="shared" si="33"/>
        <v>6800</v>
      </c>
      <c r="K86" s="17">
        <f t="shared" si="25"/>
        <v>20786.599999999999</v>
      </c>
      <c r="L86" s="22">
        <f t="shared" si="26"/>
        <v>9200</v>
      </c>
      <c r="M86" s="17">
        <f t="shared" si="27"/>
        <v>3581.6000000000008</v>
      </c>
      <c r="N86" s="22">
        <f t="shared" si="28"/>
        <v>2041.5120000000004</v>
      </c>
      <c r="O86" s="17">
        <f t="shared" si="29"/>
        <v>25411.304000000004</v>
      </c>
      <c r="P86" s="22">
        <f t="shared" si="30"/>
        <v>17787.912800000002</v>
      </c>
    </row>
    <row r="87" spans="1:16" x14ac:dyDescent="0.3">
      <c r="A87" s="5"/>
      <c r="B87" s="3"/>
      <c r="C87" s="3"/>
      <c r="D87" s="3"/>
      <c r="E87" s="3"/>
      <c r="F87" s="3"/>
      <c r="G87" s="3"/>
      <c r="H87" s="1">
        <f t="shared" si="31"/>
        <v>750</v>
      </c>
      <c r="I87" s="17">
        <f t="shared" si="32"/>
        <v>15187.5</v>
      </c>
      <c r="J87" s="22">
        <f t="shared" si="33"/>
        <v>6800</v>
      </c>
      <c r="K87" s="17">
        <f t="shared" si="25"/>
        <v>21067.5</v>
      </c>
      <c r="L87" s="22">
        <f t="shared" si="26"/>
        <v>9200</v>
      </c>
      <c r="M87" s="17">
        <f t="shared" si="27"/>
        <v>3630.0000000000009</v>
      </c>
      <c r="N87" s="22">
        <f t="shared" si="28"/>
        <v>2069.1000000000004</v>
      </c>
      <c r="O87" s="17">
        <f t="shared" si="29"/>
        <v>25754.7</v>
      </c>
      <c r="P87" s="22">
        <f t="shared" si="30"/>
        <v>18028.29</v>
      </c>
    </row>
    <row r="88" spans="1:16" x14ac:dyDescent="0.3">
      <c r="A88" s="5"/>
      <c r="B88" s="3"/>
      <c r="C88" s="3"/>
      <c r="D88" s="3"/>
      <c r="E88" s="3"/>
      <c r="F88" s="3"/>
      <c r="G88" s="3"/>
      <c r="H88" s="1">
        <f t="shared" si="31"/>
        <v>760</v>
      </c>
      <c r="I88" s="17">
        <f t="shared" si="32"/>
        <v>15390</v>
      </c>
      <c r="J88" s="22">
        <f t="shared" si="33"/>
        <v>6800</v>
      </c>
      <c r="K88" s="17">
        <f t="shared" si="25"/>
        <v>21348.399999999998</v>
      </c>
      <c r="L88" s="22">
        <f t="shared" si="26"/>
        <v>9200</v>
      </c>
      <c r="M88" s="17">
        <f t="shared" si="27"/>
        <v>3678.400000000001</v>
      </c>
      <c r="N88" s="22">
        <f t="shared" si="28"/>
        <v>2096.6880000000006</v>
      </c>
      <c r="O88" s="17">
        <f t="shared" si="29"/>
        <v>26098.096000000005</v>
      </c>
      <c r="P88" s="22">
        <f t="shared" si="30"/>
        <v>18268.667200000004</v>
      </c>
    </row>
    <row r="89" spans="1:16" x14ac:dyDescent="0.3">
      <c r="A89" s="5"/>
      <c r="B89" s="3"/>
      <c r="C89" s="3"/>
      <c r="D89" s="3"/>
      <c r="E89" s="3"/>
      <c r="F89" s="3"/>
      <c r="G89" s="3"/>
      <c r="H89" s="1">
        <f t="shared" si="31"/>
        <v>770</v>
      </c>
      <c r="I89" s="17">
        <f t="shared" si="32"/>
        <v>15592.5</v>
      </c>
      <c r="J89" s="22">
        <f t="shared" si="33"/>
        <v>6800</v>
      </c>
      <c r="K89" s="17">
        <f t="shared" si="25"/>
        <v>21629.3</v>
      </c>
      <c r="L89" s="22">
        <f t="shared" si="26"/>
        <v>9200</v>
      </c>
      <c r="M89" s="17">
        <f t="shared" si="27"/>
        <v>3726.8000000000006</v>
      </c>
      <c r="N89" s="22">
        <f t="shared" si="28"/>
        <v>2124.2760000000003</v>
      </c>
      <c r="O89" s="17">
        <f t="shared" si="29"/>
        <v>26441.492000000002</v>
      </c>
      <c r="P89" s="22">
        <f t="shared" si="30"/>
        <v>18509.044399999999</v>
      </c>
    </row>
    <row r="90" spans="1:16" x14ac:dyDescent="0.3">
      <c r="A90" s="5"/>
      <c r="B90" s="3"/>
      <c r="C90" s="3"/>
      <c r="D90" s="3"/>
      <c r="E90" s="3"/>
      <c r="F90" s="3"/>
      <c r="G90" s="3"/>
      <c r="H90" s="1">
        <f t="shared" si="31"/>
        <v>780</v>
      </c>
      <c r="I90" s="17">
        <f t="shared" si="32"/>
        <v>15795</v>
      </c>
      <c r="J90" s="22">
        <f t="shared" si="33"/>
        <v>6800</v>
      </c>
      <c r="K90" s="17">
        <f t="shared" si="25"/>
        <v>21910.2</v>
      </c>
      <c r="L90" s="22">
        <f t="shared" si="26"/>
        <v>9200</v>
      </c>
      <c r="M90" s="17">
        <f t="shared" si="27"/>
        <v>3775.2000000000007</v>
      </c>
      <c r="N90" s="22">
        <f t="shared" si="28"/>
        <v>2151.864</v>
      </c>
      <c r="O90" s="17">
        <f t="shared" si="29"/>
        <v>26784.888000000003</v>
      </c>
      <c r="P90" s="22">
        <f t="shared" si="30"/>
        <v>18749.421600000001</v>
      </c>
    </row>
    <row r="91" spans="1:16" x14ac:dyDescent="0.3">
      <c r="A91" s="5"/>
      <c r="B91" s="3"/>
      <c r="C91" s="3"/>
      <c r="D91" s="3"/>
      <c r="E91" s="3"/>
      <c r="F91" s="3"/>
      <c r="G91" s="3"/>
      <c r="H91" s="1">
        <f t="shared" si="31"/>
        <v>790</v>
      </c>
      <c r="I91" s="17">
        <f t="shared" si="32"/>
        <v>15997.5</v>
      </c>
      <c r="J91" s="22">
        <f t="shared" si="33"/>
        <v>6800</v>
      </c>
      <c r="K91" s="17">
        <f t="shared" si="25"/>
        <v>22191.1</v>
      </c>
      <c r="L91" s="22">
        <f t="shared" si="26"/>
        <v>9200</v>
      </c>
      <c r="M91" s="17">
        <f t="shared" si="27"/>
        <v>3823.6000000000008</v>
      </c>
      <c r="N91" s="22">
        <f t="shared" si="28"/>
        <v>2179.4520000000002</v>
      </c>
      <c r="O91" s="17">
        <f t="shared" si="29"/>
        <v>27128.284000000003</v>
      </c>
      <c r="P91" s="22">
        <f t="shared" si="30"/>
        <v>18989.7988</v>
      </c>
    </row>
    <row r="92" spans="1:16" x14ac:dyDescent="0.3">
      <c r="A92" s="5"/>
      <c r="B92" s="3"/>
      <c r="C92" s="3"/>
      <c r="D92" s="3"/>
      <c r="E92" s="3"/>
      <c r="F92" s="3"/>
      <c r="G92" s="3"/>
      <c r="H92" s="1">
        <f t="shared" si="31"/>
        <v>800</v>
      </c>
      <c r="I92" s="17">
        <f t="shared" si="32"/>
        <v>16200</v>
      </c>
      <c r="J92" s="22">
        <f t="shared" si="33"/>
        <v>6800</v>
      </c>
      <c r="K92" s="17">
        <f t="shared" si="25"/>
        <v>22472</v>
      </c>
      <c r="L92" s="22">
        <f t="shared" si="26"/>
        <v>9200</v>
      </c>
      <c r="M92" s="17">
        <f t="shared" si="27"/>
        <v>3872.0000000000009</v>
      </c>
      <c r="N92" s="22">
        <f t="shared" si="28"/>
        <v>2207.0400000000004</v>
      </c>
      <c r="O92" s="17">
        <f t="shared" si="29"/>
        <v>27471.68</v>
      </c>
      <c r="P92" s="22">
        <f t="shared" si="30"/>
        <v>19230.175999999999</v>
      </c>
    </row>
    <row r="93" spans="1:16" x14ac:dyDescent="0.3">
      <c r="A93" s="5"/>
      <c r="B93" s="3"/>
      <c r="C93" s="3"/>
      <c r="D93" s="3"/>
      <c r="E93" s="3"/>
      <c r="F93" s="3"/>
      <c r="G93" s="3"/>
      <c r="H93" s="1">
        <f t="shared" si="31"/>
        <v>810</v>
      </c>
      <c r="I93" s="17">
        <f t="shared" si="32"/>
        <v>16402.5</v>
      </c>
      <c r="J93" s="22">
        <f t="shared" si="33"/>
        <v>6800</v>
      </c>
      <c r="K93" s="17">
        <f t="shared" si="25"/>
        <v>22752.899999999998</v>
      </c>
      <c r="L93" s="22">
        <f t="shared" si="26"/>
        <v>9200</v>
      </c>
      <c r="M93" s="17">
        <f t="shared" si="27"/>
        <v>3920.400000000001</v>
      </c>
      <c r="N93" s="22">
        <f t="shared" si="28"/>
        <v>2234.6280000000002</v>
      </c>
      <c r="O93" s="17">
        <f t="shared" si="29"/>
        <v>27815.076000000005</v>
      </c>
      <c r="P93" s="22">
        <f t="shared" si="30"/>
        <v>19470.553200000002</v>
      </c>
    </row>
    <row r="94" spans="1:16" x14ac:dyDescent="0.3">
      <c r="A94" s="5"/>
      <c r="B94" s="3"/>
      <c r="C94" s="3"/>
      <c r="D94" s="3"/>
      <c r="E94" s="3"/>
      <c r="F94" s="3"/>
      <c r="G94" s="3"/>
      <c r="H94" s="1">
        <f t="shared" si="31"/>
        <v>820</v>
      </c>
      <c r="I94" s="17">
        <f t="shared" si="32"/>
        <v>16605</v>
      </c>
      <c r="J94" s="22">
        <f t="shared" si="33"/>
        <v>6800</v>
      </c>
      <c r="K94" s="17">
        <f t="shared" si="25"/>
        <v>23033.8</v>
      </c>
      <c r="L94" s="22">
        <f t="shared" si="26"/>
        <v>9200</v>
      </c>
      <c r="M94" s="17">
        <f t="shared" si="27"/>
        <v>3968.8000000000006</v>
      </c>
      <c r="N94" s="22">
        <f t="shared" si="28"/>
        <v>2262.2160000000003</v>
      </c>
      <c r="O94" s="17">
        <f t="shared" si="29"/>
        <v>28158.472000000002</v>
      </c>
      <c r="P94" s="22">
        <f t="shared" si="30"/>
        <v>19710.930400000001</v>
      </c>
    </row>
    <row r="95" spans="1:16" x14ac:dyDescent="0.3">
      <c r="A95" s="5"/>
      <c r="B95" s="3"/>
      <c r="C95" s="3"/>
      <c r="D95" s="3"/>
      <c r="E95" s="3"/>
      <c r="F95" s="3"/>
      <c r="G95" s="3"/>
      <c r="H95" s="1">
        <f t="shared" si="31"/>
        <v>830</v>
      </c>
      <c r="I95" s="17">
        <f t="shared" si="32"/>
        <v>16807.5</v>
      </c>
      <c r="J95" s="22">
        <f t="shared" si="33"/>
        <v>6800</v>
      </c>
      <c r="K95" s="17">
        <f t="shared" si="25"/>
        <v>23314.7</v>
      </c>
      <c r="L95" s="22">
        <f t="shared" si="26"/>
        <v>9200</v>
      </c>
      <c r="M95" s="17">
        <f t="shared" si="27"/>
        <v>4017.2000000000007</v>
      </c>
      <c r="N95" s="22">
        <f t="shared" si="28"/>
        <v>2289.8040000000001</v>
      </c>
      <c r="O95" s="17">
        <f t="shared" si="29"/>
        <v>28501.868000000002</v>
      </c>
      <c r="P95" s="22">
        <f t="shared" si="30"/>
        <v>19951.3076</v>
      </c>
    </row>
    <row r="96" spans="1:16" x14ac:dyDescent="0.3">
      <c r="A96" s="5"/>
      <c r="B96" s="3"/>
      <c r="C96" s="3"/>
      <c r="D96" s="3"/>
      <c r="E96" s="3"/>
      <c r="F96" s="3"/>
      <c r="G96" s="3"/>
      <c r="H96" s="1">
        <f t="shared" si="31"/>
        <v>840</v>
      </c>
      <c r="I96" s="17">
        <f t="shared" si="32"/>
        <v>17010</v>
      </c>
      <c r="J96" s="22">
        <f t="shared" si="33"/>
        <v>6800</v>
      </c>
      <c r="K96" s="17">
        <f t="shared" si="25"/>
        <v>23595.599999999999</v>
      </c>
      <c r="L96" s="22">
        <f t="shared" si="26"/>
        <v>9200</v>
      </c>
      <c r="M96" s="17">
        <f t="shared" si="27"/>
        <v>4065.6000000000008</v>
      </c>
      <c r="N96" s="22">
        <f t="shared" si="28"/>
        <v>2317.3920000000003</v>
      </c>
      <c r="O96" s="17">
        <f t="shared" si="29"/>
        <v>28845.264000000006</v>
      </c>
      <c r="P96" s="22">
        <f t="shared" si="30"/>
        <v>20191.684800000003</v>
      </c>
    </row>
    <row r="97" spans="1:16" x14ac:dyDescent="0.3">
      <c r="A97" s="5"/>
      <c r="B97" s="3"/>
      <c r="C97" s="3"/>
      <c r="D97" s="3"/>
      <c r="E97" s="3"/>
      <c r="F97" s="3"/>
      <c r="G97" s="3"/>
      <c r="H97" s="1">
        <f t="shared" si="31"/>
        <v>850</v>
      </c>
      <c r="I97" s="17">
        <f t="shared" si="32"/>
        <v>17212.5</v>
      </c>
      <c r="J97" s="22">
        <f t="shared" si="33"/>
        <v>6800</v>
      </c>
      <c r="K97" s="17">
        <f t="shared" si="25"/>
        <v>23876.5</v>
      </c>
      <c r="L97" s="22">
        <f t="shared" si="26"/>
        <v>9200</v>
      </c>
      <c r="M97" s="17">
        <f t="shared" si="27"/>
        <v>4114.0000000000009</v>
      </c>
      <c r="N97" s="22">
        <f t="shared" si="28"/>
        <v>2344.9800000000005</v>
      </c>
      <c r="O97" s="17">
        <f t="shared" si="29"/>
        <v>29188.66</v>
      </c>
      <c r="P97" s="22">
        <f t="shared" si="30"/>
        <v>20432.061999999998</v>
      </c>
    </row>
    <row r="98" spans="1:16" x14ac:dyDescent="0.3">
      <c r="A98" s="5"/>
      <c r="B98" s="3"/>
      <c r="C98" s="3"/>
      <c r="D98" s="3"/>
      <c r="E98" s="3"/>
      <c r="F98" s="3"/>
      <c r="G98" s="3"/>
      <c r="H98" s="1">
        <f t="shared" si="31"/>
        <v>860</v>
      </c>
      <c r="I98" s="17">
        <f t="shared" si="32"/>
        <v>17415</v>
      </c>
      <c r="J98" s="22">
        <f t="shared" si="33"/>
        <v>6800</v>
      </c>
      <c r="K98" s="17">
        <f t="shared" si="25"/>
        <v>24157.399999999998</v>
      </c>
      <c r="L98" s="22">
        <f t="shared" si="26"/>
        <v>9200</v>
      </c>
      <c r="M98" s="17">
        <f t="shared" si="27"/>
        <v>4162.4000000000005</v>
      </c>
      <c r="N98" s="22">
        <f t="shared" si="28"/>
        <v>2372.5680000000002</v>
      </c>
      <c r="O98" s="17">
        <f t="shared" si="29"/>
        <v>29532.056000000004</v>
      </c>
      <c r="P98" s="22">
        <f t="shared" si="30"/>
        <v>20672.439200000001</v>
      </c>
    </row>
    <row r="99" spans="1:16" x14ac:dyDescent="0.3">
      <c r="A99" s="5"/>
      <c r="B99" s="3"/>
      <c r="C99" s="3"/>
      <c r="D99" s="3"/>
      <c r="E99" s="3"/>
      <c r="F99" s="3"/>
      <c r="G99" s="3"/>
      <c r="H99" s="1">
        <f t="shared" si="31"/>
        <v>870</v>
      </c>
      <c r="I99" s="17">
        <f t="shared" si="32"/>
        <v>17617.5</v>
      </c>
      <c r="J99" s="22">
        <f t="shared" si="33"/>
        <v>6800</v>
      </c>
      <c r="K99" s="17">
        <f t="shared" si="25"/>
        <v>24438.3</v>
      </c>
      <c r="L99" s="22">
        <f t="shared" si="26"/>
        <v>9200</v>
      </c>
      <c r="M99" s="17">
        <f t="shared" si="27"/>
        <v>4210.8000000000011</v>
      </c>
      <c r="N99" s="22">
        <f t="shared" si="28"/>
        <v>2400.1560000000004</v>
      </c>
      <c r="O99" s="17">
        <f t="shared" si="29"/>
        <v>29875.452000000005</v>
      </c>
      <c r="P99" s="22">
        <f t="shared" si="30"/>
        <v>20912.816400000003</v>
      </c>
    </row>
    <row r="100" spans="1:16" x14ac:dyDescent="0.3">
      <c r="A100" s="5"/>
      <c r="B100" s="3"/>
      <c r="C100" s="3"/>
      <c r="D100" s="3"/>
      <c r="E100" s="3"/>
      <c r="F100" s="3"/>
      <c r="G100" s="3"/>
      <c r="H100" s="1">
        <f t="shared" si="31"/>
        <v>880</v>
      </c>
      <c r="I100" s="17">
        <f t="shared" si="32"/>
        <v>17820</v>
      </c>
      <c r="J100" s="22">
        <f t="shared" si="33"/>
        <v>6800</v>
      </c>
      <c r="K100" s="17">
        <f t="shared" si="25"/>
        <v>24719.200000000001</v>
      </c>
      <c r="L100" s="22">
        <f t="shared" si="26"/>
        <v>9200</v>
      </c>
      <c r="M100" s="17">
        <f t="shared" si="27"/>
        <v>4259.2000000000007</v>
      </c>
      <c r="N100" s="22">
        <f t="shared" si="28"/>
        <v>2427.7440000000001</v>
      </c>
      <c r="O100" s="17">
        <f t="shared" si="29"/>
        <v>30218.848000000002</v>
      </c>
      <c r="P100" s="22">
        <f t="shared" si="30"/>
        <v>21153.193599999999</v>
      </c>
    </row>
    <row r="101" spans="1:16" x14ac:dyDescent="0.3">
      <c r="A101" s="5"/>
      <c r="B101" s="3"/>
      <c r="C101" s="3"/>
      <c r="D101" s="3"/>
      <c r="E101" s="3"/>
      <c r="F101" s="3"/>
      <c r="G101" s="3"/>
      <c r="H101" s="1">
        <f t="shared" si="31"/>
        <v>890</v>
      </c>
      <c r="I101" s="17">
        <f t="shared" si="32"/>
        <v>18022.5</v>
      </c>
      <c r="J101" s="22">
        <f t="shared" si="33"/>
        <v>6800</v>
      </c>
      <c r="K101" s="17">
        <f t="shared" si="25"/>
        <v>25000.1</v>
      </c>
      <c r="L101" s="22">
        <f t="shared" si="26"/>
        <v>9200</v>
      </c>
      <c r="M101" s="17">
        <f t="shared" si="27"/>
        <v>4307.6000000000013</v>
      </c>
      <c r="N101" s="22">
        <f t="shared" si="28"/>
        <v>2455.3320000000003</v>
      </c>
      <c r="O101" s="17">
        <f t="shared" si="29"/>
        <v>30562.244000000006</v>
      </c>
      <c r="P101" s="22">
        <f t="shared" si="30"/>
        <v>21393.570800000001</v>
      </c>
    </row>
    <row r="102" spans="1:16" x14ac:dyDescent="0.3">
      <c r="A102" s="5"/>
      <c r="B102" s="3"/>
      <c r="C102" s="3"/>
      <c r="D102" s="3"/>
      <c r="E102" s="3"/>
      <c r="F102" s="3"/>
      <c r="G102" s="3"/>
      <c r="H102" s="1">
        <f t="shared" si="31"/>
        <v>900</v>
      </c>
      <c r="I102" s="17">
        <f t="shared" si="32"/>
        <v>18225</v>
      </c>
      <c r="J102" s="22">
        <f t="shared" si="33"/>
        <v>6800</v>
      </c>
      <c r="K102" s="17">
        <f t="shared" si="25"/>
        <v>25281</v>
      </c>
      <c r="L102" s="22">
        <f t="shared" si="26"/>
        <v>9200</v>
      </c>
      <c r="M102" s="17">
        <f t="shared" si="27"/>
        <v>4356.0000000000009</v>
      </c>
      <c r="N102" s="22">
        <f t="shared" si="28"/>
        <v>2482.9200000000005</v>
      </c>
      <c r="O102" s="17">
        <f t="shared" si="29"/>
        <v>30905.640000000003</v>
      </c>
      <c r="P102" s="22">
        <f t="shared" si="30"/>
        <v>21633.948</v>
      </c>
    </row>
    <row r="103" spans="1:16" x14ac:dyDescent="0.3">
      <c r="A103" s="5"/>
      <c r="B103" s="3"/>
      <c r="C103" s="3"/>
      <c r="D103" s="3"/>
      <c r="E103" s="3"/>
      <c r="F103" s="3"/>
      <c r="G103" s="3"/>
      <c r="H103" s="1">
        <f t="shared" si="31"/>
        <v>910</v>
      </c>
      <c r="I103" s="17">
        <f t="shared" si="32"/>
        <v>18427.5</v>
      </c>
      <c r="J103" s="22">
        <f t="shared" si="33"/>
        <v>6800</v>
      </c>
      <c r="K103" s="17">
        <f t="shared" si="25"/>
        <v>25561.899999999998</v>
      </c>
      <c r="L103" s="22">
        <f t="shared" si="26"/>
        <v>9200</v>
      </c>
      <c r="M103" s="17">
        <f t="shared" si="27"/>
        <v>4404.4000000000005</v>
      </c>
      <c r="N103" s="22">
        <f t="shared" si="28"/>
        <v>2510.5080000000003</v>
      </c>
      <c r="O103" s="17">
        <f t="shared" si="29"/>
        <v>31249.036000000004</v>
      </c>
      <c r="P103" s="22">
        <f t="shared" si="30"/>
        <v>21874.325200000003</v>
      </c>
    </row>
    <row r="104" spans="1:16" x14ac:dyDescent="0.3">
      <c r="A104" s="5"/>
      <c r="B104" s="3"/>
      <c r="C104" s="3"/>
      <c r="D104" s="3"/>
      <c r="E104" s="3"/>
      <c r="F104" s="3"/>
      <c r="G104" s="3"/>
      <c r="H104" s="1">
        <f t="shared" si="31"/>
        <v>920</v>
      </c>
      <c r="I104" s="17">
        <f t="shared" si="32"/>
        <v>18630</v>
      </c>
      <c r="J104" s="22">
        <f t="shared" si="33"/>
        <v>6800</v>
      </c>
      <c r="K104" s="17">
        <f t="shared" si="25"/>
        <v>25842.799999999999</v>
      </c>
      <c r="L104" s="22">
        <f t="shared" si="26"/>
        <v>9200</v>
      </c>
      <c r="M104" s="17">
        <f t="shared" si="27"/>
        <v>4452.8000000000011</v>
      </c>
      <c r="N104" s="22">
        <f t="shared" si="28"/>
        <v>2538.0960000000005</v>
      </c>
      <c r="O104" s="17">
        <f t="shared" si="29"/>
        <v>31592.432000000004</v>
      </c>
      <c r="P104" s="22">
        <f t="shared" si="30"/>
        <v>22114.702400000002</v>
      </c>
    </row>
    <row r="105" spans="1:16" x14ac:dyDescent="0.3">
      <c r="A105" s="5"/>
      <c r="B105" s="3"/>
      <c r="C105" s="3"/>
      <c r="D105" s="3"/>
      <c r="E105" s="3"/>
      <c r="F105" s="3"/>
      <c r="G105" s="3"/>
      <c r="H105" s="1">
        <f t="shared" si="31"/>
        <v>930</v>
      </c>
      <c r="I105" s="17">
        <f t="shared" si="32"/>
        <v>18832.5</v>
      </c>
      <c r="J105" s="22">
        <f t="shared" si="33"/>
        <v>6800</v>
      </c>
      <c r="K105" s="17">
        <f t="shared" si="25"/>
        <v>26123.7</v>
      </c>
      <c r="L105" s="22">
        <f t="shared" si="26"/>
        <v>9200</v>
      </c>
      <c r="M105" s="17">
        <f t="shared" si="27"/>
        <v>4501.2000000000007</v>
      </c>
      <c r="N105" s="22">
        <f t="shared" si="28"/>
        <v>2565.6840000000002</v>
      </c>
      <c r="O105" s="17">
        <f t="shared" si="29"/>
        <v>31935.828000000001</v>
      </c>
      <c r="P105" s="22">
        <f t="shared" si="30"/>
        <v>22355.079600000001</v>
      </c>
    </row>
    <row r="106" spans="1:16" x14ac:dyDescent="0.3">
      <c r="A106" s="5"/>
      <c r="B106" s="3"/>
      <c r="C106" s="3"/>
      <c r="D106" s="3"/>
      <c r="E106" s="3"/>
      <c r="F106" s="3"/>
      <c r="G106" s="3"/>
      <c r="H106" s="1">
        <f t="shared" si="31"/>
        <v>940</v>
      </c>
      <c r="I106" s="17">
        <f t="shared" si="32"/>
        <v>19035</v>
      </c>
      <c r="J106" s="22">
        <f t="shared" si="33"/>
        <v>6800</v>
      </c>
      <c r="K106" s="17">
        <f t="shared" si="25"/>
        <v>26404.6</v>
      </c>
      <c r="L106" s="22">
        <f t="shared" si="26"/>
        <v>9200</v>
      </c>
      <c r="M106" s="17">
        <f t="shared" si="27"/>
        <v>4549.6000000000004</v>
      </c>
      <c r="N106" s="22">
        <f t="shared" si="28"/>
        <v>2593.2719999999999</v>
      </c>
      <c r="O106" s="17">
        <f t="shared" si="29"/>
        <v>32279.224000000006</v>
      </c>
      <c r="P106" s="22">
        <f t="shared" si="30"/>
        <v>22595.456800000004</v>
      </c>
    </row>
    <row r="107" spans="1:16" x14ac:dyDescent="0.3">
      <c r="A107" s="5"/>
      <c r="B107" s="3"/>
      <c r="C107" s="3"/>
      <c r="D107" s="3"/>
      <c r="E107" s="3"/>
      <c r="F107" s="3"/>
      <c r="G107" s="3"/>
      <c r="H107" s="1">
        <f t="shared" si="31"/>
        <v>950</v>
      </c>
      <c r="I107" s="17">
        <f t="shared" si="32"/>
        <v>19237.5</v>
      </c>
      <c r="J107" s="22">
        <f t="shared" si="33"/>
        <v>6800</v>
      </c>
      <c r="K107" s="17">
        <f t="shared" si="25"/>
        <v>26685.5</v>
      </c>
      <c r="L107" s="22">
        <f t="shared" si="26"/>
        <v>9200</v>
      </c>
      <c r="M107" s="17">
        <f t="shared" si="27"/>
        <v>4598</v>
      </c>
      <c r="N107" s="22">
        <f t="shared" si="28"/>
        <v>2620.8599999999997</v>
      </c>
      <c r="O107" s="17">
        <f t="shared" si="29"/>
        <v>32622.620000000003</v>
      </c>
      <c r="P107" s="22">
        <f t="shared" si="30"/>
        <v>22835.833999999999</v>
      </c>
    </row>
    <row r="108" spans="1:16" x14ac:dyDescent="0.3">
      <c r="A108" s="5"/>
      <c r="B108" s="3"/>
      <c r="C108" s="3"/>
      <c r="D108" s="3"/>
      <c r="E108" s="3"/>
      <c r="F108" s="3"/>
      <c r="G108" s="3"/>
      <c r="H108" s="1">
        <f t="shared" si="31"/>
        <v>960</v>
      </c>
      <c r="I108" s="17">
        <f t="shared" si="32"/>
        <v>19440</v>
      </c>
      <c r="J108" s="22">
        <f t="shared" si="33"/>
        <v>6800</v>
      </c>
      <c r="K108" s="17">
        <f t="shared" si="25"/>
        <v>26966.399999999998</v>
      </c>
      <c r="L108" s="22">
        <f t="shared" si="26"/>
        <v>9200</v>
      </c>
      <c r="M108" s="17">
        <f t="shared" si="27"/>
        <v>4646.4000000000005</v>
      </c>
      <c r="N108" s="22">
        <f t="shared" si="28"/>
        <v>2648.4479999999999</v>
      </c>
      <c r="O108" s="17">
        <f t="shared" si="29"/>
        <v>32966.016000000003</v>
      </c>
      <c r="P108" s="22">
        <f t="shared" si="30"/>
        <v>23076.211200000002</v>
      </c>
    </row>
    <row r="109" spans="1:16" x14ac:dyDescent="0.3">
      <c r="A109" s="5"/>
      <c r="B109" s="3"/>
      <c r="C109" s="3"/>
      <c r="D109" s="3"/>
      <c r="E109" s="3"/>
      <c r="F109" s="3"/>
      <c r="G109" s="3"/>
      <c r="H109" s="1">
        <f t="shared" si="31"/>
        <v>970</v>
      </c>
      <c r="I109" s="17">
        <f t="shared" si="32"/>
        <v>19642.5</v>
      </c>
      <c r="J109" s="22">
        <f t="shared" si="33"/>
        <v>6800</v>
      </c>
      <c r="K109" s="17">
        <f t="shared" si="25"/>
        <v>27247.3</v>
      </c>
      <c r="L109" s="22">
        <f t="shared" si="26"/>
        <v>9200</v>
      </c>
      <c r="M109" s="17">
        <f t="shared" si="27"/>
        <v>4694.8</v>
      </c>
      <c r="N109" s="22">
        <f t="shared" si="28"/>
        <v>2676.0360000000001</v>
      </c>
      <c r="O109" s="17">
        <f t="shared" si="29"/>
        <v>33309.412000000004</v>
      </c>
      <c r="P109" s="22">
        <f t="shared" si="30"/>
        <v>23316.588400000001</v>
      </c>
    </row>
    <row r="110" spans="1:16" x14ac:dyDescent="0.3">
      <c r="A110" s="5"/>
      <c r="B110" s="3"/>
      <c r="C110" s="3"/>
      <c r="D110" s="3"/>
      <c r="E110" s="3"/>
      <c r="F110" s="3"/>
      <c r="G110" s="3"/>
      <c r="H110" s="1">
        <f t="shared" si="31"/>
        <v>980</v>
      </c>
      <c r="I110" s="17">
        <f t="shared" si="32"/>
        <v>19845</v>
      </c>
      <c r="J110" s="22">
        <f t="shared" si="33"/>
        <v>6800</v>
      </c>
      <c r="K110" s="17">
        <f t="shared" si="25"/>
        <v>27528.2</v>
      </c>
      <c r="L110" s="22">
        <f t="shared" si="26"/>
        <v>9200</v>
      </c>
      <c r="M110" s="17">
        <f t="shared" si="27"/>
        <v>4743.2000000000007</v>
      </c>
      <c r="N110" s="22">
        <f t="shared" si="28"/>
        <v>2703.6240000000003</v>
      </c>
      <c r="O110" s="17">
        <f t="shared" si="29"/>
        <v>33652.808000000005</v>
      </c>
      <c r="P110" s="22">
        <f t="shared" si="30"/>
        <v>23556.965600000003</v>
      </c>
    </row>
    <row r="111" spans="1:16" x14ac:dyDescent="0.3">
      <c r="A111" s="5"/>
      <c r="B111" s="3"/>
      <c r="C111" s="3"/>
      <c r="D111" s="3"/>
      <c r="E111" s="3"/>
      <c r="F111" s="3"/>
      <c r="G111" s="3"/>
      <c r="H111" s="1">
        <f t="shared" si="31"/>
        <v>990</v>
      </c>
      <c r="I111" s="17">
        <f t="shared" si="32"/>
        <v>20047.5</v>
      </c>
      <c r="J111" s="22">
        <f t="shared" si="33"/>
        <v>6800</v>
      </c>
      <c r="K111" s="17">
        <f t="shared" si="25"/>
        <v>27809.1</v>
      </c>
      <c r="L111" s="22">
        <f t="shared" si="26"/>
        <v>9200</v>
      </c>
      <c r="M111" s="17">
        <f t="shared" si="27"/>
        <v>4791.6000000000004</v>
      </c>
      <c r="N111" s="22">
        <f t="shared" si="28"/>
        <v>2731.212</v>
      </c>
      <c r="O111" s="17">
        <f t="shared" si="29"/>
        <v>33996.204000000005</v>
      </c>
      <c r="P111" s="22">
        <f t="shared" si="30"/>
        <v>23797.342800000002</v>
      </c>
    </row>
    <row r="112" spans="1:16" x14ac:dyDescent="0.3">
      <c r="A112" s="5"/>
      <c r="B112" s="3"/>
      <c r="C112" s="3"/>
      <c r="D112" s="3"/>
      <c r="E112" s="3"/>
      <c r="F112" s="3"/>
      <c r="G112" s="3"/>
      <c r="H112" s="1">
        <f t="shared" si="31"/>
        <v>1000</v>
      </c>
      <c r="I112" s="17">
        <f t="shared" si="32"/>
        <v>20250</v>
      </c>
      <c r="J112" s="22">
        <f t="shared" si="33"/>
        <v>6800</v>
      </c>
      <c r="K112" s="17">
        <f t="shared" si="25"/>
        <v>28090</v>
      </c>
      <c r="L112" s="22">
        <f t="shared" si="26"/>
        <v>9200</v>
      </c>
      <c r="M112" s="17">
        <f t="shared" si="27"/>
        <v>4840</v>
      </c>
      <c r="N112" s="22">
        <f t="shared" si="28"/>
        <v>2758.7999999999997</v>
      </c>
      <c r="O112" s="17">
        <f t="shared" si="29"/>
        <v>34339.599999999999</v>
      </c>
      <c r="P112" s="22">
        <f t="shared" si="30"/>
        <v>24037.719999999998</v>
      </c>
    </row>
    <row r="113" spans="1:16" x14ac:dyDescent="0.3">
      <c r="A113" s="5"/>
      <c r="B113" s="3"/>
      <c r="C113" s="3"/>
      <c r="D113" s="3"/>
      <c r="E113" s="3"/>
      <c r="F113" s="3"/>
      <c r="G113" s="3"/>
      <c r="H113" s="1">
        <f t="shared" si="31"/>
        <v>1010</v>
      </c>
      <c r="I113" s="17">
        <f t="shared" si="32"/>
        <v>20452.5</v>
      </c>
      <c r="J113" s="22">
        <f t="shared" si="33"/>
        <v>6800</v>
      </c>
      <c r="K113" s="17">
        <f t="shared" si="25"/>
        <v>28370.899999999998</v>
      </c>
      <c r="L113" s="22">
        <f t="shared" si="26"/>
        <v>9200</v>
      </c>
      <c r="M113" s="17">
        <f t="shared" si="27"/>
        <v>4888.4000000000005</v>
      </c>
      <c r="N113" s="22">
        <f t="shared" si="28"/>
        <v>2786.3879999999999</v>
      </c>
      <c r="O113" s="17">
        <f t="shared" si="29"/>
        <v>34682.996000000006</v>
      </c>
      <c r="P113" s="22">
        <f t="shared" si="30"/>
        <v>24278.097200000004</v>
      </c>
    </row>
    <row r="114" spans="1:16" x14ac:dyDescent="0.3">
      <c r="A114" s="5"/>
      <c r="B114" s="3"/>
      <c r="C114" s="3"/>
      <c r="D114" s="3"/>
      <c r="E114" s="3"/>
      <c r="F114" s="3"/>
      <c r="G114" s="3"/>
      <c r="H114" s="1">
        <f t="shared" si="31"/>
        <v>1020</v>
      </c>
      <c r="I114" s="17">
        <f t="shared" si="32"/>
        <v>20655</v>
      </c>
      <c r="J114" s="22">
        <f t="shared" si="33"/>
        <v>6800</v>
      </c>
      <c r="K114" s="17">
        <f t="shared" si="25"/>
        <v>28651.8</v>
      </c>
      <c r="L114" s="22">
        <f t="shared" si="26"/>
        <v>9200</v>
      </c>
      <c r="M114" s="17">
        <f t="shared" si="27"/>
        <v>4936.8</v>
      </c>
      <c r="N114" s="22">
        <f t="shared" si="28"/>
        <v>2813.9759999999997</v>
      </c>
      <c r="O114" s="17">
        <f t="shared" si="29"/>
        <v>35026.392000000007</v>
      </c>
      <c r="P114" s="22">
        <f t="shared" si="30"/>
        <v>24518.474400000003</v>
      </c>
    </row>
    <row r="115" spans="1:16" x14ac:dyDescent="0.3">
      <c r="A115" s="5"/>
      <c r="B115" s="3"/>
      <c r="C115" s="3"/>
      <c r="D115" s="3"/>
      <c r="E115" s="3"/>
      <c r="F115" s="3"/>
      <c r="G115" s="3"/>
      <c r="H115" s="1">
        <f t="shared" si="31"/>
        <v>1030</v>
      </c>
      <c r="I115" s="17">
        <f t="shared" si="32"/>
        <v>20857.5</v>
      </c>
      <c r="J115" s="22">
        <f t="shared" si="33"/>
        <v>6800</v>
      </c>
      <c r="K115" s="17">
        <f t="shared" si="25"/>
        <v>28932.7</v>
      </c>
      <c r="L115" s="22">
        <f t="shared" si="26"/>
        <v>9200</v>
      </c>
      <c r="M115" s="17">
        <f t="shared" si="27"/>
        <v>4985.2000000000007</v>
      </c>
      <c r="N115" s="22">
        <f t="shared" si="28"/>
        <v>2841.5640000000003</v>
      </c>
      <c r="O115" s="17">
        <f t="shared" si="29"/>
        <v>35369.788</v>
      </c>
      <c r="P115" s="22">
        <f t="shared" si="30"/>
        <v>24758.851599999998</v>
      </c>
    </row>
    <row r="116" spans="1:16" x14ac:dyDescent="0.3">
      <c r="A116" s="5"/>
      <c r="B116" s="3"/>
      <c r="C116" s="3"/>
      <c r="D116" s="3"/>
      <c r="E116" s="3"/>
      <c r="F116" s="3"/>
      <c r="G116" s="3"/>
      <c r="H116" s="1">
        <f t="shared" si="31"/>
        <v>1040</v>
      </c>
      <c r="I116" s="17">
        <f t="shared" si="32"/>
        <v>21060</v>
      </c>
      <c r="J116" s="22">
        <f t="shared" si="33"/>
        <v>6800</v>
      </c>
      <c r="K116" s="17">
        <f t="shared" si="25"/>
        <v>29213.599999999999</v>
      </c>
      <c r="L116" s="22">
        <f t="shared" si="26"/>
        <v>9200</v>
      </c>
      <c r="M116" s="17">
        <f t="shared" si="27"/>
        <v>5033.6000000000004</v>
      </c>
      <c r="N116" s="22">
        <f t="shared" si="28"/>
        <v>2869.152</v>
      </c>
      <c r="O116" s="17">
        <f t="shared" si="29"/>
        <v>35713.184000000008</v>
      </c>
      <c r="P116" s="22">
        <f t="shared" si="30"/>
        <v>24999.228800000004</v>
      </c>
    </row>
    <row r="117" spans="1:16" x14ac:dyDescent="0.3">
      <c r="A117" s="5"/>
      <c r="B117" s="3"/>
      <c r="C117" s="3"/>
      <c r="D117" s="3"/>
      <c r="E117" s="3"/>
      <c r="F117" s="3"/>
      <c r="G117" s="3"/>
      <c r="H117" s="1">
        <f t="shared" si="31"/>
        <v>1050</v>
      </c>
      <c r="I117" s="17">
        <f t="shared" si="32"/>
        <v>21262.5</v>
      </c>
      <c r="J117" s="22">
        <f t="shared" si="33"/>
        <v>6800</v>
      </c>
      <c r="K117" s="17">
        <f t="shared" si="25"/>
        <v>29494.5</v>
      </c>
      <c r="L117" s="22">
        <f t="shared" si="26"/>
        <v>9200</v>
      </c>
      <c r="M117" s="17">
        <f t="shared" si="27"/>
        <v>5082</v>
      </c>
      <c r="N117" s="22">
        <f t="shared" si="28"/>
        <v>2896.74</v>
      </c>
      <c r="O117" s="17">
        <f t="shared" si="29"/>
        <v>36056.58</v>
      </c>
      <c r="P117" s="22">
        <f t="shared" si="30"/>
        <v>25239.606</v>
      </c>
    </row>
    <row r="118" spans="1:16" x14ac:dyDescent="0.3">
      <c r="A118" s="5"/>
      <c r="B118" s="3"/>
      <c r="C118" s="3"/>
      <c r="D118" s="3"/>
      <c r="E118" s="3"/>
      <c r="F118" s="3"/>
      <c r="G118" s="3"/>
      <c r="H118" s="1">
        <f t="shared" si="31"/>
        <v>1060</v>
      </c>
      <c r="I118" s="17">
        <f t="shared" si="32"/>
        <v>21465</v>
      </c>
      <c r="J118" s="22">
        <f t="shared" si="33"/>
        <v>6800</v>
      </c>
      <c r="K118" s="17">
        <f t="shared" si="25"/>
        <v>29775.399999999998</v>
      </c>
      <c r="L118" s="22">
        <f t="shared" si="26"/>
        <v>9200</v>
      </c>
      <c r="M118" s="17">
        <f t="shared" si="27"/>
        <v>5130.4000000000005</v>
      </c>
      <c r="N118" s="22">
        <f t="shared" si="28"/>
        <v>2924.328</v>
      </c>
      <c r="O118" s="17">
        <f t="shared" si="29"/>
        <v>36399.976000000002</v>
      </c>
      <c r="P118" s="22">
        <f t="shared" si="30"/>
        <v>25479.983199999999</v>
      </c>
    </row>
    <row r="119" spans="1:16" x14ac:dyDescent="0.3">
      <c r="A119" s="5"/>
      <c r="B119" s="3"/>
      <c r="C119" s="3"/>
      <c r="D119" s="3"/>
      <c r="E119" s="3"/>
      <c r="F119" s="3"/>
      <c r="G119" s="3"/>
      <c r="H119" s="1">
        <f t="shared" si="31"/>
        <v>1070</v>
      </c>
      <c r="I119" s="17">
        <f t="shared" si="32"/>
        <v>21667.5</v>
      </c>
      <c r="J119" s="22">
        <f t="shared" si="33"/>
        <v>6800</v>
      </c>
      <c r="K119" s="17">
        <f t="shared" si="25"/>
        <v>30056.3</v>
      </c>
      <c r="L119" s="22">
        <f t="shared" si="26"/>
        <v>9200</v>
      </c>
      <c r="M119" s="17">
        <f t="shared" si="27"/>
        <v>5178.8</v>
      </c>
      <c r="N119" s="22">
        <f t="shared" si="28"/>
        <v>2951.9159999999997</v>
      </c>
      <c r="O119" s="17">
        <f t="shared" si="29"/>
        <v>36743.372000000003</v>
      </c>
      <c r="P119" s="22">
        <f t="shared" si="30"/>
        <v>25720.360400000001</v>
      </c>
    </row>
    <row r="120" spans="1:16" x14ac:dyDescent="0.3">
      <c r="A120" s="5"/>
      <c r="B120" s="3"/>
      <c r="C120" s="3"/>
      <c r="D120" s="3"/>
      <c r="E120" s="3"/>
      <c r="F120" s="3"/>
      <c r="G120" s="3"/>
      <c r="H120" s="1">
        <f t="shared" si="31"/>
        <v>1080</v>
      </c>
      <c r="I120" s="17">
        <f t="shared" si="32"/>
        <v>21870</v>
      </c>
      <c r="J120" s="22">
        <f t="shared" si="33"/>
        <v>6800</v>
      </c>
      <c r="K120" s="17">
        <f t="shared" si="25"/>
        <v>30337.200000000001</v>
      </c>
      <c r="L120" s="22">
        <f t="shared" si="26"/>
        <v>9200</v>
      </c>
      <c r="M120" s="17">
        <f t="shared" si="27"/>
        <v>5227.2000000000007</v>
      </c>
      <c r="N120" s="22">
        <f t="shared" si="28"/>
        <v>2979.5040000000004</v>
      </c>
      <c r="O120" s="17">
        <f t="shared" si="29"/>
        <v>37086.768000000004</v>
      </c>
      <c r="P120" s="22">
        <f t="shared" si="30"/>
        <v>25960.7376</v>
      </c>
    </row>
    <row r="121" spans="1:16" x14ac:dyDescent="0.3">
      <c r="A121" s="5"/>
      <c r="B121" s="3"/>
      <c r="C121" s="3"/>
      <c r="D121" s="3"/>
      <c r="E121" s="3"/>
      <c r="F121" s="3"/>
      <c r="G121" s="3"/>
      <c r="H121" s="1">
        <f t="shared" si="31"/>
        <v>1090</v>
      </c>
      <c r="I121" s="17">
        <f t="shared" si="32"/>
        <v>22072.5</v>
      </c>
      <c r="J121" s="22">
        <f t="shared" si="33"/>
        <v>6800</v>
      </c>
      <c r="K121" s="17">
        <f t="shared" si="25"/>
        <v>30618.1</v>
      </c>
      <c r="L121" s="22">
        <f t="shared" si="26"/>
        <v>9200</v>
      </c>
      <c r="M121" s="17">
        <f t="shared" si="27"/>
        <v>5275.6</v>
      </c>
      <c r="N121" s="22">
        <f t="shared" si="28"/>
        <v>3007.0920000000001</v>
      </c>
      <c r="O121" s="17">
        <f t="shared" si="29"/>
        <v>37430.164000000004</v>
      </c>
      <c r="P121" s="22">
        <f t="shared" si="30"/>
        <v>26201.114800000003</v>
      </c>
    </row>
    <row r="122" spans="1:16" x14ac:dyDescent="0.3">
      <c r="A122" s="5"/>
      <c r="B122" s="3"/>
      <c r="C122" s="3"/>
      <c r="D122" s="3"/>
      <c r="E122" s="3"/>
      <c r="F122" s="3"/>
      <c r="G122" s="3"/>
      <c r="H122" s="1">
        <f t="shared" si="31"/>
        <v>1100</v>
      </c>
      <c r="I122" s="17">
        <f t="shared" si="32"/>
        <v>22275</v>
      </c>
      <c r="J122" s="22">
        <f t="shared" si="33"/>
        <v>6800</v>
      </c>
      <c r="K122" s="17">
        <f t="shared" si="25"/>
        <v>30899</v>
      </c>
      <c r="L122" s="22">
        <f t="shared" si="26"/>
        <v>9200</v>
      </c>
      <c r="M122" s="17">
        <f t="shared" si="27"/>
        <v>5324</v>
      </c>
      <c r="N122" s="22">
        <f t="shared" si="28"/>
        <v>3034.68</v>
      </c>
      <c r="O122" s="17">
        <f t="shared" si="29"/>
        <v>37773.560000000005</v>
      </c>
      <c r="P122" s="22">
        <f t="shared" si="30"/>
        <v>26441.492000000002</v>
      </c>
    </row>
    <row r="123" spans="1:16" x14ac:dyDescent="0.3">
      <c r="A123" s="5"/>
      <c r="B123" s="3"/>
      <c r="C123" s="3"/>
      <c r="D123" s="3"/>
      <c r="E123" s="3"/>
      <c r="F123" s="3"/>
      <c r="G123" s="3"/>
      <c r="H123" s="1">
        <f t="shared" si="31"/>
        <v>1110</v>
      </c>
      <c r="I123" s="17">
        <f t="shared" si="32"/>
        <v>22477.5</v>
      </c>
      <c r="J123" s="22">
        <f t="shared" si="33"/>
        <v>6800</v>
      </c>
      <c r="K123" s="17">
        <f t="shared" si="25"/>
        <v>31179.899999999998</v>
      </c>
      <c r="L123" s="22">
        <f t="shared" si="26"/>
        <v>9200</v>
      </c>
      <c r="M123" s="17">
        <f t="shared" si="27"/>
        <v>5372.4000000000005</v>
      </c>
      <c r="N123" s="22">
        <f t="shared" si="28"/>
        <v>3062.268</v>
      </c>
      <c r="O123" s="17">
        <f t="shared" si="29"/>
        <v>38116.956000000006</v>
      </c>
      <c r="P123" s="22">
        <f t="shared" si="30"/>
        <v>26681.869200000001</v>
      </c>
    </row>
    <row r="124" spans="1:16" x14ac:dyDescent="0.3">
      <c r="A124" s="5"/>
      <c r="B124" s="3"/>
      <c r="C124" s="3"/>
      <c r="D124" s="3"/>
      <c r="E124" s="3"/>
      <c r="F124" s="3"/>
      <c r="G124" s="3"/>
      <c r="H124" s="1">
        <f t="shared" si="31"/>
        <v>1120</v>
      </c>
      <c r="I124" s="17">
        <f t="shared" si="32"/>
        <v>22680</v>
      </c>
      <c r="J124" s="22">
        <f t="shared" si="33"/>
        <v>6800</v>
      </c>
      <c r="K124" s="17">
        <f t="shared" si="25"/>
        <v>31460.799999999999</v>
      </c>
      <c r="L124" s="22">
        <f t="shared" si="26"/>
        <v>9200</v>
      </c>
      <c r="M124" s="17">
        <f t="shared" si="27"/>
        <v>5420.8</v>
      </c>
      <c r="N124" s="22">
        <f t="shared" si="28"/>
        <v>3089.8559999999998</v>
      </c>
      <c r="O124" s="17">
        <f t="shared" si="29"/>
        <v>38460.352000000006</v>
      </c>
      <c r="P124" s="22">
        <f t="shared" si="30"/>
        <v>26922.246400000004</v>
      </c>
    </row>
    <row r="125" spans="1:16" x14ac:dyDescent="0.3">
      <c r="A125" s="5"/>
      <c r="B125" s="3"/>
      <c r="C125" s="3"/>
      <c r="D125" s="3"/>
      <c r="E125" s="3"/>
      <c r="F125" s="3"/>
      <c r="G125" s="3"/>
      <c r="H125" s="1">
        <f t="shared" si="31"/>
        <v>1130</v>
      </c>
      <c r="I125" s="17">
        <f t="shared" si="32"/>
        <v>22882.5</v>
      </c>
      <c r="J125" s="22">
        <f t="shared" si="33"/>
        <v>6800</v>
      </c>
      <c r="K125" s="17">
        <f t="shared" si="25"/>
        <v>31741.7</v>
      </c>
      <c r="L125" s="22">
        <f t="shared" si="26"/>
        <v>9200</v>
      </c>
      <c r="M125" s="17">
        <f t="shared" si="27"/>
        <v>5469.2000000000007</v>
      </c>
      <c r="N125" s="22">
        <f t="shared" si="28"/>
        <v>3117.444</v>
      </c>
      <c r="O125" s="17">
        <f t="shared" si="29"/>
        <v>38803.748</v>
      </c>
      <c r="P125" s="22">
        <f t="shared" si="30"/>
        <v>27162.623599999999</v>
      </c>
    </row>
    <row r="126" spans="1:16" x14ac:dyDescent="0.3">
      <c r="A126" s="5"/>
      <c r="B126" s="3"/>
      <c r="C126" s="3"/>
      <c r="D126" s="3"/>
      <c r="E126" s="3"/>
      <c r="F126" s="3"/>
      <c r="G126" s="3"/>
      <c r="H126" s="1">
        <f t="shared" si="31"/>
        <v>1140</v>
      </c>
      <c r="I126" s="17">
        <f t="shared" si="32"/>
        <v>23085</v>
      </c>
      <c r="J126" s="22">
        <f t="shared" si="33"/>
        <v>6800</v>
      </c>
      <c r="K126" s="17">
        <f t="shared" si="25"/>
        <v>32022.6</v>
      </c>
      <c r="L126" s="22">
        <f t="shared" si="26"/>
        <v>9200</v>
      </c>
      <c r="M126" s="17">
        <f t="shared" si="27"/>
        <v>5517.6</v>
      </c>
      <c r="N126" s="22">
        <f t="shared" si="28"/>
        <v>3145.0320000000002</v>
      </c>
      <c r="O126" s="17">
        <f t="shared" si="29"/>
        <v>39147.144000000008</v>
      </c>
      <c r="P126" s="22">
        <f t="shared" si="30"/>
        <v>27403.000800000005</v>
      </c>
    </row>
    <row r="127" spans="1:16" x14ac:dyDescent="0.3">
      <c r="A127" s="5"/>
      <c r="B127" s="3"/>
      <c r="C127" s="3"/>
      <c r="D127" s="3"/>
      <c r="E127" s="3"/>
      <c r="F127" s="3"/>
      <c r="G127" s="3"/>
      <c r="H127" s="1">
        <f t="shared" si="31"/>
        <v>1150</v>
      </c>
      <c r="I127" s="17">
        <f t="shared" si="32"/>
        <v>23287.5</v>
      </c>
      <c r="J127" s="22">
        <f t="shared" si="33"/>
        <v>6800</v>
      </c>
      <c r="K127" s="17">
        <f t="shared" si="25"/>
        <v>32303.5</v>
      </c>
      <c r="L127" s="22">
        <f t="shared" si="26"/>
        <v>9200</v>
      </c>
      <c r="M127" s="17">
        <f t="shared" si="27"/>
        <v>5566</v>
      </c>
      <c r="N127" s="22">
        <f t="shared" si="28"/>
        <v>3172.62</v>
      </c>
      <c r="O127" s="17">
        <f t="shared" si="29"/>
        <v>39490.54</v>
      </c>
      <c r="P127" s="22">
        <f t="shared" si="30"/>
        <v>27643.378000000001</v>
      </c>
    </row>
    <row r="128" spans="1:16" x14ac:dyDescent="0.3">
      <c r="A128" s="5"/>
      <c r="B128" s="3"/>
      <c r="C128" s="3"/>
      <c r="D128" s="3"/>
      <c r="E128" s="3"/>
      <c r="F128" s="3"/>
      <c r="G128" s="3"/>
      <c r="H128" s="1">
        <f t="shared" si="31"/>
        <v>1160</v>
      </c>
      <c r="I128" s="17">
        <f t="shared" si="32"/>
        <v>23490</v>
      </c>
      <c r="J128" s="22">
        <f t="shared" si="33"/>
        <v>6800</v>
      </c>
      <c r="K128" s="17">
        <f t="shared" si="25"/>
        <v>32584.399999999998</v>
      </c>
      <c r="L128" s="22">
        <f t="shared" si="26"/>
        <v>9200</v>
      </c>
      <c r="M128" s="17">
        <f t="shared" si="27"/>
        <v>5614.4000000000005</v>
      </c>
      <c r="N128" s="22">
        <f t="shared" si="28"/>
        <v>3200.2080000000001</v>
      </c>
      <c r="O128" s="17">
        <f t="shared" si="29"/>
        <v>39833.936000000002</v>
      </c>
      <c r="P128" s="22">
        <f t="shared" si="30"/>
        <v>27883.7552</v>
      </c>
    </row>
    <row r="129" spans="1:16" x14ac:dyDescent="0.3">
      <c r="A129" s="5"/>
      <c r="B129" s="3"/>
      <c r="C129" s="3"/>
      <c r="D129" s="3"/>
      <c r="E129" s="3"/>
      <c r="F129" s="3"/>
      <c r="G129" s="3"/>
      <c r="H129" s="1">
        <f t="shared" si="31"/>
        <v>1170</v>
      </c>
      <c r="I129" s="17">
        <f t="shared" si="32"/>
        <v>23692.5</v>
      </c>
      <c r="J129" s="22">
        <f t="shared" si="33"/>
        <v>6800</v>
      </c>
      <c r="K129" s="17">
        <f t="shared" si="25"/>
        <v>32865.299999999996</v>
      </c>
      <c r="L129" s="22">
        <f t="shared" si="26"/>
        <v>9200</v>
      </c>
      <c r="M129" s="17">
        <f t="shared" si="27"/>
        <v>5662.8</v>
      </c>
      <c r="N129" s="22">
        <f t="shared" si="28"/>
        <v>3227.7959999999998</v>
      </c>
      <c r="O129" s="17">
        <f t="shared" si="29"/>
        <v>40177.332000000009</v>
      </c>
      <c r="P129" s="22">
        <f t="shared" si="30"/>
        <v>28124.132400000006</v>
      </c>
    </row>
    <row r="130" spans="1:16" x14ac:dyDescent="0.3">
      <c r="A130" s="5"/>
      <c r="B130" s="3"/>
      <c r="C130" s="3"/>
      <c r="D130" s="3"/>
      <c r="E130" s="3"/>
      <c r="F130" s="3"/>
      <c r="G130" s="3"/>
      <c r="H130" s="1">
        <f t="shared" si="31"/>
        <v>1180</v>
      </c>
      <c r="I130" s="17">
        <f t="shared" si="32"/>
        <v>23895</v>
      </c>
      <c r="J130" s="22">
        <f t="shared" si="33"/>
        <v>6800</v>
      </c>
      <c r="K130" s="17">
        <f t="shared" si="25"/>
        <v>33146.199999999997</v>
      </c>
      <c r="L130" s="22">
        <f t="shared" si="26"/>
        <v>9200</v>
      </c>
      <c r="M130" s="17">
        <f t="shared" si="27"/>
        <v>5711.2000000000007</v>
      </c>
      <c r="N130" s="22">
        <f t="shared" si="28"/>
        <v>3255.384</v>
      </c>
      <c r="O130" s="17">
        <f t="shared" si="29"/>
        <v>40520.728000000003</v>
      </c>
      <c r="P130" s="22">
        <f t="shared" si="30"/>
        <v>28364.509600000001</v>
      </c>
    </row>
    <row r="131" spans="1:16" x14ac:dyDescent="0.3">
      <c r="A131" s="5"/>
      <c r="B131" s="3"/>
      <c r="C131" s="3"/>
      <c r="D131" s="3"/>
      <c r="E131" s="3"/>
      <c r="F131" s="3"/>
      <c r="G131" s="3"/>
      <c r="H131" s="1">
        <f t="shared" si="31"/>
        <v>1190</v>
      </c>
      <c r="I131" s="17">
        <f t="shared" si="32"/>
        <v>24097.5</v>
      </c>
      <c r="J131" s="22">
        <f t="shared" si="33"/>
        <v>6800</v>
      </c>
      <c r="K131" s="17">
        <f t="shared" si="25"/>
        <v>33427.1</v>
      </c>
      <c r="L131" s="22">
        <f t="shared" si="26"/>
        <v>9200</v>
      </c>
      <c r="M131" s="17">
        <f t="shared" si="27"/>
        <v>5759.6</v>
      </c>
      <c r="N131" s="22">
        <f t="shared" si="28"/>
        <v>3282.9719999999998</v>
      </c>
      <c r="O131" s="17">
        <f t="shared" si="29"/>
        <v>40864.124000000003</v>
      </c>
      <c r="P131" s="22">
        <f t="shared" si="30"/>
        <v>28604.8868</v>
      </c>
    </row>
    <row r="132" spans="1:16" x14ac:dyDescent="0.3">
      <c r="A132" s="5"/>
      <c r="B132" s="3"/>
      <c r="C132" s="3"/>
      <c r="D132" s="3"/>
      <c r="E132" s="3"/>
      <c r="F132" s="3"/>
      <c r="G132" s="3"/>
      <c r="H132" s="1">
        <f t="shared" si="31"/>
        <v>1200</v>
      </c>
      <c r="I132" s="17">
        <f t="shared" si="32"/>
        <v>24300</v>
      </c>
      <c r="J132" s="22">
        <f t="shared" si="33"/>
        <v>6800</v>
      </c>
      <c r="K132" s="17">
        <f t="shared" si="25"/>
        <v>33708</v>
      </c>
      <c r="L132" s="22">
        <f t="shared" si="26"/>
        <v>9200</v>
      </c>
      <c r="M132" s="17">
        <f t="shared" si="27"/>
        <v>5808.0000000000009</v>
      </c>
      <c r="N132" s="22">
        <f t="shared" si="28"/>
        <v>3310.5600000000004</v>
      </c>
      <c r="O132" s="17">
        <f t="shared" si="29"/>
        <v>41207.520000000004</v>
      </c>
      <c r="P132" s="22">
        <f t="shared" si="30"/>
        <v>28845.263999999999</v>
      </c>
    </row>
    <row r="133" spans="1:16" x14ac:dyDescent="0.3">
      <c r="A133" s="5"/>
      <c r="B133" s="3"/>
      <c r="C133" s="3"/>
      <c r="D133" s="3"/>
      <c r="E133" s="3"/>
      <c r="F133" s="3"/>
      <c r="G133" s="3"/>
      <c r="H133" s="1">
        <f t="shared" si="31"/>
        <v>1210</v>
      </c>
      <c r="I133" s="17">
        <f t="shared" si="32"/>
        <v>24502.5</v>
      </c>
      <c r="J133" s="22">
        <f t="shared" si="33"/>
        <v>6800</v>
      </c>
      <c r="K133" s="17">
        <f t="shared" si="25"/>
        <v>33988.9</v>
      </c>
      <c r="L133" s="22">
        <f t="shared" si="26"/>
        <v>9200</v>
      </c>
      <c r="M133" s="17">
        <f t="shared" si="27"/>
        <v>5856.4000000000005</v>
      </c>
      <c r="N133" s="22">
        <f t="shared" si="28"/>
        <v>3338.1480000000001</v>
      </c>
      <c r="O133" s="17">
        <f t="shared" si="29"/>
        <v>41550.916000000005</v>
      </c>
      <c r="P133" s="22">
        <f t="shared" si="30"/>
        <v>29085.641200000002</v>
      </c>
    </row>
    <row r="134" spans="1:16" x14ac:dyDescent="0.3">
      <c r="A134" s="5"/>
      <c r="B134" s="3"/>
      <c r="C134" s="3"/>
      <c r="D134" s="3"/>
      <c r="E134" s="3"/>
      <c r="F134" s="3"/>
      <c r="G134" s="3"/>
      <c r="H134" s="1">
        <f t="shared" si="31"/>
        <v>1220</v>
      </c>
      <c r="I134" s="17">
        <f t="shared" si="32"/>
        <v>24705</v>
      </c>
      <c r="J134" s="22">
        <f t="shared" si="33"/>
        <v>6800</v>
      </c>
      <c r="K134" s="17">
        <f t="shared" si="25"/>
        <v>34269.799999999996</v>
      </c>
      <c r="L134" s="22">
        <f t="shared" si="26"/>
        <v>9200</v>
      </c>
      <c r="M134" s="17">
        <f t="shared" si="27"/>
        <v>5904.8</v>
      </c>
      <c r="N134" s="22">
        <f t="shared" si="28"/>
        <v>3365.7359999999999</v>
      </c>
      <c r="O134" s="17">
        <f t="shared" si="29"/>
        <v>41894.312000000005</v>
      </c>
      <c r="P134" s="22">
        <f t="shared" si="30"/>
        <v>29326.018400000001</v>
      </c>
    </row>
    <row r="135" spans="1:16" x14ac:dyDescent="0.3">
      <c r="A135" s="5"/>
      <c r="B135" s="3"/>
      <c r="C135" s="3"/>
      <c r="D135" s="3"/>
      <c r="E135" s="3"/>
      <c r="F135" s="3"/>
      <c r="G135" s="3"/>
      <c r="H135" s="1">
        <f t="shared" si="31"/>
        <v>1230</v>
      </c>
      <c r="I135" s="17">
        <f t="shared" si="32"/>
        <v>24907.5</v>
      </c>
      <c r="J135" s="22">
        <f t="shared" si="33"/>
        <v>6800</v>
      </c>
      <c r="K135" s="17">
        <f t="shared" si="25"/>
        <v>34550.699999999997</v>
      </c>
      <c r="L135" s="22">
        <f t="shared" si="26"/>
        <v>9200</v>
      </c>
      <c r="M135" s="17">
        <f t="shared" si="27"/>
        <v>5953.2000000000007</v>
      </c>
      <c r="N135" s="22">
        <f t="shared" si="28"/>
        <v>3393.3240000000001</v>
      </c>
      <c r="O135" s="17">
        <f t="shared" si="29"/>
        <v>42237.708000000006</v>
      </c>
      <c r="P135" s="22">
        <f t="shared" si="30"/>
        <v>29566.395600000003</v>
      </c>
    </row>
    <row r="136" spans="1:16" x14ac:dyDescent="0.3">
      <c r="A136" s="5"/>
      <c r="B136" s="3"/>
      <c r="C136" s="3"/>
      <c r="D136" s="3"/>
      <c r="E136" s="3"/>
      <c r="F136" s="3"/>
      <c r="G136" s="3"/>
      <c r="H136" s="1">
        <f t="shared" si="31"/>
        <v>1240</v>
      </c>
      <c r="I136" s="17">
        <f t="shared" si="32"/>
        <v>25110</v>
      </c>
      <c r="J136" s="22">
        <f t="shared" si="33"/>
        <v>6800</v>
      </c>
      <c r="K136" s="17">
        <f t="shared" si="25"/>
        <v>34831.599999999999</v>
      </c>
      <c r="L136" s="22">
        <f t="shared" si="26"/>
        <v>9200</v>
      </c>
      <c r="M136" s="17">
        <f t="shared" si="27"/>
        <v>6001.6</v>
      </c>
      <c r="N136" s="22">
        <f t="shared" si="28"/>
        <v>3420.9119999999998</v>
      </c>
      <c r="O136" s="17">
        <f t="shared" si="29"/>
        <v>42581.104000000007</v>
      </c>
      <c r="P136" s="22">
        <f t="shared" si="30"/>
        <v>29806.772800000002</v>
      </c>
    </row>
    <row r="137" spans="1:16" x14ac:dyDescent="0.3">
      <c r="A137" s="5"/>
      <c r="B137" s="3"/>
      <c r="C137" s="3"/>
      <c r="D137" s="3"/>
      <c r="E137" s="3"/>
      <c r="F137" s="3"/>
      <c r="G137" s="3"/>
      <c r="H137" s="1">
        <f t="shared" si="31"/>
        <v>1250</v>
      </c>
      <c r="I137" s="17">
        <f t="shared" si="32"/>
        <v>25312.5</v>
      </c>
      <c r="J137" s="22">
        <f t="shared" si="33"/>
        <v>6800</v>
      </c>
      <c r="K137" s="17">
        <f t="shared" si="25"/>
        <v>35112.5</v>
      </c>
      <c r="L137" s="22">
        <f t="shared" si="26"/>
        <v>9200</v>
      </c>
      <c r="M137" s="17">
        <f t="shared" si="27"/>
        <v>6050.0000000000009</v>
      </c>
      <c r="N137" s="22">
        <f t="shared" si="28"/>
        <v>3448.5</v>
      </c>
      <c r="O137" s="17">
        <f t="shared" si="29"/>
        <v>42924.5</v>
      </c>
      <c r="P137" s="22">
        <f t="shared" si="30"/>
        <v>30047.149999999998</v>
      </c>
    </row>
    <row r="138" spans="1:16" x14ac:dyDescent="0.3">
      <c r="A138" s="5"/>
      <c r="B138" s="3"/>
      <c r="C138" s="3"/>
      <c r="D138" s="3"/>
      <c r="E138" s="3"/>
      <c r="F138" s="3"/>
      <c r="G138" s="3"/>
      <c r="H138" s="1">
        <f t="shared" si="31"/>
        <v>1260</v>
      </c>
      <c r="I138" s="17">
        <f t="shared" si="32"/>
        <v>25515</v>
      </c>
      <c r="J138" s="22">
        <f t="shared" si="33"/>
        <v>6800</v>
      </c>
      <c r="K138" s="17">
        <f t="shared" si="25"/>
        <v>35393.4</v>
      </c>
      <c r="L138" s="22">
        <f t="shared" si="26"/>
        <v>9200</v>
      </c>
      <c r="M138" s="17">
        <f t="shared" si="27"/>
        <v>6098.4000000000005</v>
      </c>
      <c r="N138" s="22">
        <f t="shared" si="28"/>
        <v>3476.0880000000002</v>
      </c>
      <c r="O138" s="17">
        <f t="shared" si="29"/>
        <v>43267.896000000008</v>
      </c>
      <c r="P138" s="22">
        <f t="shared" si="30"/>
        <v>30287.527200000004</v>
      </c>
    </row>
    <row r="139" spans="1:16" x14ac:dyDescent="0.3">
      <c r="A139" s="5"/>
      <c r="B139" s="3"/>
      <c r="C139" s="3"/>
      <c r="D139" s="3"/>
      <c r="E139" s="3"/>
      <c r="F139" s="3"/>
      <c r="G139" s="3"/>
      <c r="H139" s="1">
        <f t="shared" si="31"/>
        <v>1270</v>
      </c>
      <c r="I139" s="17">
        <f t="shared" si="32"/>
        <v>25717.5</v>
      </c>
      <c r="J139" s="22">
        <f t="shared" si="33"/>
        <v>6800</v>
      </c>
      <c r="K139" s="17">
        <f t="shared" si="25"/>
        <v>35674.299999999996</v>
      </c>
      <c r="L139" s="22">
        <f t="shared" si="26"/>
        <v>9200</v>
      </c>
      <c r="M139" s="17">
        <f t="shared" si="27"/>
        <v>6146.8</v>
      </c>
      <c r="N139" s="22">
        <f t="shared" si="28"/>
        <v>3503.6759999999999</v>
      </c>
      <c r="O139" s="17">
        <f t="shared" si="29"/>
        <v>43611.292000000009</v>
      </c>
      <c r="P139" s="22">
        <f t="shared" si="30"/>
        <v>30527.904400000003</v>
      </c>
    </row>
    <row r="140" spans="1:16" x14ac:dyDescent="0.3">
      <c r="A140" s="5"/>
      <c r="B140" s="3"/>
      <c r="C140" s="3"/>
      <c r="D140" s="3"/>
      <c r="E140" s="3"/>
      <c r="F140" s="3"/>
      <c r="G140" s="3"/>
      <c r="H140" s="1">
        <f t="shared" si="31"/>
        <v>1280</v>
      </c>
      <c r="I140" s="17">
        <f t="shared" si="32"/>
        <v>25920</v>
      </c>
      <c r="J140" s="22">
        <f t="shared" si="33"/>
        <v>6800</v>
      </c>
      <c r="K140" s="17">
        <f t="shared" si="25"/>
        <v>35955.199999999997</v>
      </c>
      <c r="L140" s="22">
        <f t="shared" si="26"/>
        <v>9200</v>
      </c>
      <c r="M140" s="17">
        <f t="shared" si="27"/>
        <v>6195.2000000000007</v>
      </c>
      <c r="N140" s="22">
        <f t="shared" si="28"/>
        <v>3531.2640000000001</v>
      </c>
      <c r="O140" s="17">
        <f t="shared" si="29"/>
        <v>43954.688000000002</v>
      </c>
      <c r="P140" s="22">
        <f t="shared" si="30"/>
        <v>30768.281599999998</v>
      </c>
    </row>
    <row r="141" spans="1:16" x14ac:dyDescent="0.3">
      <c r="A141" s="5"/>
      <c r="B141" s="3"/>
      <c r="C141" s="3"/>
      <c r="D141" s="3"/>
      <c r="E141" s="3"/>
      <c r="F141" s="3"/>
      <c r="G141" s="3"/>
      <c r="H141" s="1">
        <f t="shared" si="31"/>
        <v>1290</v>
      </c>
      <c r="I141" s="17">
        <f t="shared" si="32"/>
        <v>26122.5</v>
      </c>
      <c r="J141" s="22">
        <f t="shared" si="33"/>
        <v>6800</v>
      </c>
      <c r="K141" s="17">
        <f t="shared" ref="K141:K204" si="34">H141*$E$3*$E$3</f>
        <v>36236.1</v>
      </c>
      <c r="L141" s="22">
        <f t="shared" ref="L141:L204" si="35">MIN(($C$3/100)*K141,$F$3)</f>
        <v>9200</v>
      </c>
      <c r="M141" s="17">
        <f t="shared" ref="M141:M204" si="36">H141*$E$4*$E$4</f>
        <v>6243.6000000000013</v>
      </c>
      <c r="N141" s="22">
        <f t="shared" ref="N141:N204" si="37">MIN(($C$4/100)*M141,$F$4)</f>
        <v>3558.8520000000003</v>
      </c>
      <c r="O141" s="17">
        <f t="shared" ref="O141:O204" si="38">H141*$E$5*$E$5</f>
        <v>44298.084000000003</v>
      </c>
      <c r="P141" s="22">
        <f t="shared" ref="P141:P204" si="39">MIN(($C$5/100)*O141,$F$5)</f>
        <v>31008.658800000001</v>
      </c>
    </row>
    <row r="142" spans="1:16" x14ac:dyDescent="0.3">
      <c r="A142" s="5"/>
      <c r="B142" s="3"/>
      <c r="C142" s="3"/>
      <c r="D142" s="3"/>
      <c r="E142" s="3"/>
      <c r="F142" s="3"/>
      <c r="G142" s="3"/>
      <c r="H142" s="1">
        <f t="shared" ref="H142:H146" si="40">H141+10</f>
        <v>1300</v>
      </c>
      <c r="I142" s="17">
        <f t="shared" ref="I142:I205" si="41">H142*($E$2^2)</f>
        <v>26325</v>
      </c>
      <c r="J142" s="22">
        <f t="shared" ref="J142:J205" si="42">MIN(($C$2/100)*I142,$F$2)</f>
        <v>6800</v>
      </c>
      <c r="K142" s="17">
        <f t="shared" si="34"/>
        <v>36517</v>
      </c>
      <c r="L142" s="22">
        <f t="shared" si="35"/>
        <v>9200</v>
      </c>
      <c r="M142" s="17">
        <f t="shared" si="36"/>
        <v>6292.0000000000018</v>
      </c>
      <c r="N142" s="22">
        <f t="shared" si="37"/>
        <v>3586.4400000000005</v>
      </c>
      <c r="O142" s="17">
        <f t="shared" si="38"/>
        <v>44641.48</v>
      </c>
      <c r="P142" s="22">
        <f t="shared" si="39"/>
        <v>31249.036</v>
      </c>
    </row>
    <row r="143" spans="1:16" x14ac:dyDescent="0.3">
      <c r="A143" s="5"/>
      <c r="B143" s="3"/>
      <c r="C143" s="3"/>
      <c r="D143" s="3"/>
      <c r="E143" s="3"/>
      <c r="F143" s="3"/>
      <c r="G143" s="3"/>
      <c r="H143" s="1">
        <f t="shared" si="40"/>
        <v>1310</v>
      </c>
      <c r="I143" s="17">
        <f t="shared" si="41"/>
        <v>26527.5</v>
      </c>
      <c r="J143" s="22">
        <f t="shared" si="42"/>
        <v>6800</v>
      </c>
      <c r="K143" s="17">
        <f t="shared" si="34"/>
        <v>36797.9</v>
      </c>
      <c r="L143" s="22">
        <f t="shared" si="35"/>
        <v>9200</v>
      </c>
      <c r="M143" s="17">
        <f t="shared" si="36"/>
        <v>6340.4000000000015</v>
      </c>
      <c r="N143" s="22">
        <f t="shared" si="37"/>
        <v>3614.0280000000007</v>
      </c>
      <c r="O143" s="17">
        <f t="shared" si="38"/>
        <v>44984.876000000004</v>
      </c>
      <c r="P143" s="22">
        <f t="shared" si="39"/>
        <v>31489.413199999999</v>
      </c>
    </row>
    <row r="144" spans="1:16" x14ac:dyDescent="0.3">
      <c r="A144" s="5"/>
      <c r="B144" s="3"/>
      <c r="C144" s="3"/>
      <c r="D144" s="3"/>
      <c r="E144" s="3"/>
      <c r="F144" s="3"/>
      <c r="G144" s="3"/>
      <c r="H144" s="1">
        <f t="shared" si="40"/>
        <v>1320</v>
      </c>
      <c r="I144" s="17">
        <f t="shared" si="41"/>
        <v>26730</v>
      </c>
      <c r="J144" s="22">
        <f t="shared" si="42"/>
        <v>6800</v>
      </c>
      <c r="K144" s="17">
        <f t="shared" si="34"/>
        <v>37078.799999999996</v>
      </c>
      <c r="L144" s="22">
        <f t="shared" si="35"/>
        <v>9200</v>
      </c>
      <c r="M144" s="17">
        <f t="shared" si="36"/>
        <v>6388.8000000000011</v>
      </c>
      <c r="N144" s="22">
        <f t="shared" si="37"/>
        <v>3641.6160000000004</v>
      </c>
      <c r="O144" s="17">
        <f t="shared" si="38"/>
        <v>45328.272000000004</v>
      </c>
      <c r="P144" s="22">
        <f t="shared" si="39"/>
        <v>31729.790400000002</v>
      </c>
    </row>
    <row r="145" spans="1:16" x14ac:dyDescent="0.3">
      <c r="A145" s="5"/>
      <c r="B145" s="3"/>
      <c r="C145" s="3"/>
      <c r="D145" s="3"/>
      <c r="E145" s="3"/>
      <c r="F145" s="3"/>
      <c r="G145" s="3"/>
      <c r="H145" s="1">
        <f t="shared" si="40"/>
        <v>1330</v>
      </c>
      <c r="I145" s="17">
        <f t="shared" si="41"/>
        <v>26932.5</v>
      </c>
      <c r="J145" s="22">
        <f t="shared" si="42"/>
        <v>6800</v>
      </c>
      <c r="K145" s="17">
        <f t="shared" si="34"/>
        <v>37359.699999999997</v>
      </c>
      <c r="L145" s="22">
        <f t="shared" si="35"/>
        <v>9200</v>
      </c>
      <c r="M145" s="17">
        <f t="shared" si="36"/>
        <v>6437.2000000000016</v>
      </c>
      <c r="N145" s="22">
        <f t="shared" si="37"/>
        <v>3669.2040000000006</v>
      </c>
      <c r="O145" s="17">
        <f t="shared" si="38"/>
        <v>45671.668000000005</v>
      </c>
      <c r="P145" s="22">
        <f t="shared" si="39"/>
        <v>31970.167600000001</v>
      </c>
    </row>
    <row r="146" spans="1:16" x14ac:dyDescent="0.3">
      <c r="A146" s="5"/>
      <c r="B146" s="3"/>
      <c r="C146" s="3"/>
      <c r="D146" s="3"/>
      <c r="E146" s="3"/>
      <c r="F146" s="3"/>
      <c r="G146" s="3"/>
      <c r="H146" s="1">
        <f t="shared" si="40"/>
        <v>1340</v>
      </c>
      <c r="I146" s="17">
        <f t="shared" si="41"/>
        <v>27135</v>
      </c>
      <c r="J146" s="22">
        <f t="shared" si="42"/>
        <v>6800</v>
      </c>
      <c r="K146" s="17">
        <f t="shared" si="34"/>
        <v>37640.6</v>
      </c>
      <c r="L146" s="22">
        <f t="shared" si="35"/>
        <v>9200</v>
      </c>
      <c r="M146" s="17">
        <f t="shared" si="36"/>
        <v>6485.6000000000013</v>
      </c>
      <c r="N146" s="22">
        <f t="shared" si="37"/>
        <v>3696.7920000000004</v>
      </c>
      <c r="O146" s="17">
        <f t="shared" si="38"/>
        <v>46015.064000000006</v>
      </c>
      <c r="P146" s="22">
        <f t="shared" si="39"/>
        <v>32210.544800000003</v>
      </c>
    </row>
    <row r="147" spans="1:16" x14ac:dyDescent="0.3">
      <c r="A147" s="5"/>
      <c r="B147" s="3"/>
      <c r="C147" s="3"/>
      <c r="D147" s="3"/>
      <c r="E147" s="3"/>
      <c r="F147" s="3"/>
      <c r="G147" s="3"/>
      <c r="H147" s="1">
        <f>H146+10</f>
        <v>1350</v>
      </c>
      <c r="I147" s="17">
        <f t="shared" si="41"/>
        <v>27337.5</v>
      </c>
      <c r="J147" s="22">
        <f t="shared" si="42"/>
        <v>6800</v>
      </c>
      <c r="K147" s="17">
        <f t="shared" si="34"/>
        <v>37921.5</v>
      </c>
      <c r="L147" s="22">
        <f t="shared" si="35"/>
        <v>9200</v>
      </c>
      <c r="M147" s="17">
        <f t="shared" si="36"/>
        <v>6534.0000000000018</v>
      </c>
      <c r="N147" s="22">
        <f t="shared" si="37"/>
        <v>3724.3800000000006</v>
      </c>
      <c r="O147" s="17">
        <f t="shared" si="38"/>
        <v>46358.46</v>
      </c>
      <c r="P147" s="22">
        <f t="shared" si="39"/>
        <v>32450.921999999999</v>
      </c>
    </row>
    <row r="148" spans="1:16" x14ac:dyDescent="0.3">
      <c r="A148" s="5"/>
      <c r="B148" s="3"/>
      <c r="C148" s="3"/>
      <c r="D148" s="3"/>
      <c r="E148" s="3"/>
      <c r="F148" s="3"/>
      <c r="G148" s="3"/>
      <c r="H148" s="1">
        <f t="shared" ref="H148:H211" si="43">H147+10</f>
        <v>1360</v>
      </c>
      <c r="I148" s="17">
        <f t="shared" si="41"/>
        <v>27540</v>
      </c>
      <c r="J148" s="22">
        <f t="shared" si="42"/>
        <v>6800</v>
      </c>
      <c r="K148" s="17">
        <f t="shared" si="34"/>
        <v>38202.400000000001</v>
      </c>
      <c r="L148" s="22">
        <f t="shared" si="35"/>
        <v>9200</v>
      </c>
      <c r="M148" s="17">
        <f t="shared" si="36"/>
        <v>6582.4000000000015</v>
      </c>
      <c r="N148" s="22">
        <f t="shared" si="37"/>
        <v>3751.9680000000003</v>
      </c>
      <c r="O148" s="17">
        <f t="shared" si="38"/>
        <v>46701.856000000007</v>
      </c>
      <c r="P148" s="22">
        <f t="shared" si="39"/>
        <v>32691.299200000001</v>
      </c>
    </row>
    <row r="149" spans="1:16" x14ac:dyDescent="0.3">
      <c r="A149" s="5"/>
      <c r="B149" s="3"/>
      <c r="C149" s="3"/>
      <c r="D149" s="3"/>
      <c r="E149" s="3"/>
      <c r="F149" s="3"/>
      <c r="G149" s="3"/>
      <c r="H149" s="1">
        <f t="shared" si="43"/>
        <v>1370</v>
      </c>
      <c r="I149" s="17">
        <f t="shared" si="41"/>
        <v>27742.5</v>
      </c>
      <c r="J149" s="22">
        <f t="shared" si="42"/>
        <v>6800</v>
      </c>
      <c r="K149" s="17">
        <f t="shared" si="34"/>
        <v>38483.299999999996</v>
      </c>
      <c r="L149" s="22">
        <f t="shared" si="35"/>
        <v>9200</v>
      </c>
      <c r="M149" s="17">
        <f t="shared" si="36"/>
        <v>6630.8000000000011</v>
      </c>
      <c r="N149" s="22">
        <f t="shared" si="37"/>
        <v>3779.5560000000005</v>
      </c>
      <c r="O149" s="17">
        <f t="shared" si="38"/>
        <v>47045.252000000008</v>
      </c>
      <c r="P149" s="22">
        <f t="shared" si="39"/>
        <v>32700</v>
      </c>
    </row>
    <row r="150" spans="1:16" x14ac:dyDescent="0.3">
      <c r="A150" s="5"/>
      <c r="B150" s="3"/>
      <c r="C150" s="3"/>
      <c r="D150" s="3"/>
      <c r="E150" s="3"/>
      <c r="F150" s="3"/>
      <c r="G150" s="3"/>
      <c r="H150" s="1">
        <f t="shared" si="43"/>
        <v>1380</v>
      </c>
      <c r="I150" s="17">
        <f t="shared" si="41"/>
        <v>27945</v>
      </c>
      <c r="J150" s="22">
        <f t="shared" si="42"/>
        <v>6800</v>
      </c>
      <c r="K150" s="17">
        <f t="shared" si="34"/>
        <v>38764.199999999997</v>
      </c>
      <c r="L150" s="22">
        <f t="shared" si="35"/>
        <v>9200</v>
      </c>
      <c r="M150" s="17">
        <f t="shared" si="36"/>
        <v>6679.2000000000016</v>
      </c>
      <c r="N150" s="22">
        <f t="shared" si="37"/>
        <v>3807.1440000000007</v>
      </c>
      <c r="O150" s="17">
        <f t="shared" si="38"/>
        <v>47388.648000000001</v>
      </c>
      <c r="P150" s="22">
        <f t="shared" si="39"/>
        <v>32700</v>
      </c>
    </row>
    <row r="151" spans="1:16" x14ac:dyDescent="0.3">
      <c r="A151" s="5"/>
      <c r="B151" s="3"/>
      <c r="C151" s="3"/>
      <c r="D151" s="3"/>
      <c r="E151" s="3"/>
      <c r="F151" s="3"/>
      <c r="G151" s="3"/>
      <c r="H151" s="1">
        <f t="shared" si="43"/>
        <v>1390</v>
      </c>
      <c r="I151" s="17">
        <f t="shared" si="41"/>
        <v>28147.5</v>
      </c>
      <c r="J151" s="22">
        <f t="shared" si="42"/>
        <v>6800</v>
      </c>
      <c r="K151" s="17">
        <f t="shared" si="34"/>
        <v>39045.1</v>
      </c>
      <c r="L151" s="22">
        <f t="shared" si="35"/>
        <v>9200</v>
      </c>
      <c r="M151" s="17">
        <f t="shared" si="36"/>
        <v>6727.6000000000013</v>
      </c>
      <c r="N151" s="22">
        <f t="shared" si="37"/>
        <v>3834.7320000000004</v>
      </c>
      <c r="O151" s="17">
        <f t="shared" si="38"/>
        <v>47732.044000000009</v>
      </c>
      <c r="P151" s="22">
        <f t="shared" si="39"/>
        <v>32700</v>
      </c>
    </row>
    <row r="152" spans="1:16" x14ac:dyDescent="0.3">
      <c r="A152" s="5"/>
      <c r="B152" s="3"/>
      <c r="C152" s="3"/>
      <c r="D152" s="3"/>
      <c r="E152" s="3"/>
      <c r="F152" s="3"/>
      <c r="G152" s="3"/>
      <c r="H152" s="1">
        <f t="shared" si="43"/>
        <v>1400</v>
      </c>
      <c r="I152" s="17">
        <f t="shared" si="41"/>
        <v>28350</v>
      </c>
      <c r="J152" s="22">
        <f t="shared" si="42"/>
        <v>6800</v>
      </c>
      <c r="K152" s="17">
        <f t="shared" si="34"/>
        <v>39326</v>
      </c>
      <c r="L152" s="22">
        <f t="shared" si="35"/>
        <v>9200</v>
      </c>
      <c r="M152" s="17">
        <f t="shared" si="36"/>
        <v>6776.0000000000018</v>
      </c>
      <c r="N152" s="22">
        <f t="shared" si="37"/>
        <v>3862.3200000000006</v>
      </c>
      <c r="O152" s="17">
        <f t="shared" si="38"/>
        <v>48075.44</v>
      </c>
      <c r="P152" s="22">
        <f t="shared" si="39"/>
        <v>32700</v>
      </c>
    </row>
    <row r="153" spans="1:16" x14ac:dyDescent="0.3">
      <c r="A153" s="5"/>
      <c r="B153" s="3"/>
      <c r="C153" s="3"/>
      <c r="D153" s="3"/>
      <c r="E153" s="3"/>
      <c r="F153" s="3"/>
      <c r="G153" s="3"/>
      <c r="H153" s="1">
        <f t="shared" si="43"/>
        <v>1410</v>
      </c>
      <c r="I153" s="17">
        <f t="shared" si="41"/>
        <v>28552.5</v>
      </c>
      <c r="J153" s="22">
        <f t="shared" si="42"/>
        <v>6800</v>
      </c>
      <c r="K153" s="17">
        <f t="shared" si="34"/>
        <v>39606.9</v>
      </c>
      <c r="L153" s="22">
        <f t="shared" si="35"/>
        <v>9200</v>
      </c>
      <c r="M153" s="17">
        <f t="shared" si="36"/>
        <v>6824.4000000000015</v>
      </c>
      <c r="N153" s="22">
        <f t="shared" si="37"/>
        <v>3889.9080000000004</v>
      </c>
      <c r="O153" s="17">
        <f t="shared" si="38"/>
        <v>48418.836000000003</v>
      </c>
      <c r="P153" s="22">
        <f t="shared" si="39"/>
        <v>32700</v>
      </c>
    </row>
    <row r="154" spans="1:16" x14ac:dyDescent="0.3">
      <c r="A154" s="5"/>
      <c r="B154" s="3"/>
      <c r="C154" s="3"/>
      <c r="D154" s="3"/>
      <c r="E154" s="3"/>
      <c r="F154" s="3"/>
      <c r="G154" s="3"/>
      <c r="H154" s="1">
        <f t="shared" si="43"/>
        <v>1420</v>
      </c>
      <c r="I154" s="17">
        <f t="shared" si="41"/>
        <v>28755</v>
      </c>
      <c r="J154" s="22">
        <f t="shared" si="42"/>
        <v>6800</v>
      </c>
      <c r="K154" s="17">
        <f t="shared" si="34"/>
        <v>39887.799999999996</v>
      </c>
      <c r="L154" s="22">
        <f t="shared" si="35"/>
        <v>9200</v>
      </c>
      <c r="M154" s="17">
        <f t="shared" si="36"/>
        <v>6872.800000000002</v>
      </c>
      <c r="N154" s="22">
        <f t="shared" si="37"/>
        <v>3917.496000000001</v>
      </c>
      <c r="O154" s="17">
        <f t="shared" si="38"/>
        <v>48762.232000000004</v>
      </c>
      <c r="P154" s="22">
        <f t="shared" si="39"/>
        <v>32700</v>
      </c>
    </row>
    <row r="155" spans="1:16" x14ac:dyDescent="0.3">
      <c r="A155" s="5"/>
      <c r="B155" s="3"/>
      <c r="C155" s="3"/>
      <c r="D155" s="3"/>
      <c r="E155" s="3"/>
      <c r="F155" s="3"/>
      <c r="G155" s="3"/>
      <c r="H155" s="1">
        <f t="shared" si="43"/>
        <v>1430</v>
      </c>
      <c r="I155" s="17">
        <f t="shared" si="41"/>
        <v>28957.5</v>
      </c>
      <c r="J155" s="22">
        <f t="shared" si="42"/>
        <v>6800</v>
      </c>
      <c r="K155" s="17">
        <f t="shared" si="34"/>
        <v>40168.699999999997</v>
      </c>
      <c r="L155" s="22">
        <f t="shared" si="35"/>
        <v>9200</v>
      </c>
      <c r="M155" s="17">
        <f t="shared" si="36"/>
        <v>6921.2000000000016</v>
      </c>
      <c r="N155" s="22">
        <f t="shared" si="37"/>
        <v>3945.0840000000007</v>
      </c>
      <c r="O155" s="17">
        <f t="shared" si="38"/>
        <v>49105.628000000012</v>
      </c>
      <c r="P155" s="22">
        <f t="shared" si="39"/>
        <v>32700</v>
      </c>
    </row>
    <row r="156" spans="1:16" x14ac:dyDescent="0.3">
      <c r="A156" s="5"/>
      <c r="B156" s="3"/>
      <c r="C156" s="3"/>
      <c r="D156" s="3"/>
      <c r="E156" s="3"/>
      <c r="F156" s="3"/>
      <c r="G156" s="3"/>
      <c r="H156" s="1">
        <f t="shared" si="43"/>
        <v>1440</v>
      </c>
      <c r="I156" s="17">
        <f t="shared" si="41"/>
        <v>29160</v>
      </c>
      <c r="J156" s="22">
        <f t="shared" si="42"/>
        <v>6800</v>
      </c>
      <c r="K156" s="17">
        <f t="shared" si="34"/>
        <v>40449.599999999999</v>
      </c>
      <c r="L156" s="22">
        <f t="shared" si="35"/>
        <v>9200</v>
      </c>
      <c r="M156" s="17">
        <f t="shared" si="36"/>
        <v>6969.6000000000013</v>
      </c>
      <c r="N156" s="22">
        <f t="shared" si="37"/>
        <v>3972.6720000000005</v>
      </c>
      <c r="O156" s="17">
        <f t="shared" si="38"/>
        <v>49449.023999999998</v>
      </c>
      <c r="P156" s="22">
        <f t="shared" si="39"/>
        <v>32700</v>
      </c>
    </row>
    <row r="157" spans="1:16" x14ac:dyDescent="0.3">
      <c r="A157" s="5"/>
      <c r="B157" s="3"/>
      <c r="C157" s="3"/>
      <c r="D157" s="3"/>
      <c r="E157" s="3"/>
      <c r="F157" s="3"/>
      <c r="G157" s="3"/>
      <c r="H157" s="1">
        <f t="shared" si="43"/>
        <v>1450</v>
      </c>
      <c r="I157" s="17">
        <f t="shared" si="41"/>
        <v>29362.5</v>
      </c>
      <c r="J157" s="22">
        <f t="shared" si="42"/>
        <v>6800</v>
      </c>
      <c r="K157" s="17">
        <f t="shared" si="34"/>
        <v>40730.5</v>
      </c>
      <c r="L157" s="22">
        <f t="shared" si="35"/>
        <v>9200</v>
      </c>
      <c r="M157" s="17">
        <f t="shared" si="36"/>
        <v>7018.0000000000018</v>
      </c>
      <c r="N157" s="22">
        <f t="shared" si="37"/>
        <v>4000.2600000000007</v>
      </c>
      <c r="O157" s="17">
        <f t="shared" si="38"/>
        <v>49792.420000000006</v>
      </c>
      <c r="P157" s="22">
        <f t="shared" si="39"/>
        <v>32700</v>
      </c>
    </row>
    <row r="158" spans="1:16" x14ac:dyDescent="0.3">
      <c r="A158" s="5"/>
      <c r="B158" s="3"/>
      <c r="C158" s="3"/>
      <c r="D158" s="3"/>
      <c r="E158" s="3"/>
      <c r="F158" s="3"/>
      <c r="G158" s="3"/>
      <c r="H158" s="1">
        <f t="shared" si="43"/>
        <v>1460</v>
      </c>
      <c r="I158" s="17">
        <f t="shared" si="41"/>
        <v>29565</v>
      </c>
      <c r="J158" s="22">
        <f t="shared" si="42"/>
        <v>6800</v>
      </c>
      <c r="K158" s="17">
        <f t="shared" si="34"/>
        <v>41011.4</v>
      </c>
      <c r="L158" s="22">
        <f t="shared" si="35"/>
        <v>9200</v>
      </c>
      <c r="M158" s="17">
        <f t="shared" si="36"/>
        <v>7066.4000000000015</v>
      </c>
      <c r="N158" s="22">
        <f t="shared" si="37"/>
        <v>4027.8480000000004</v>
      </c>
      <c r="O158" s="17">
        <f t="shared" si="38"/>
        <v>50135.816000000006</v>
      </c>
      <c r="P158" s="22">
        <f t="shared" si="39"/>
        <v>32700</v>
      </c>
    </row>
    <row r="159" spans="1:16" x14ac:dyDescent="0.3">
      <c r="A159" s="5"/>
      <c r="B159" s="3"/>
      <c r="C159" s="3"/>
      <c r="D159" s="3"/>
      <c r="E159" s="3"/>
      <c r="F159" s="3"/>
      <c r="G159" s="3"/>
      <c r="H159" s="1">
        <f t="shared" si="43"/>
        <v>1470</v>
      </c>
      <c r="I159" s="17">
        <f t="shared" si="41"/>
        <v>29767.5</v>
      </c>
      <c r="J159" s="22">
        <f t="shared" si="42"/>
        <v>6800</v>
      </c>
      <c r="K159" s="17">
        <f t="shared" si="34"/>
        <v>41292.299999999996</v>
      </c>
      <c r="L159" s="22">
        <f t="shared" si="35"/>
        <v>9200</v>
      </c>
      <c r="M159" s="17">
        <f t="shared" si="36"/>
        <v>7114.800000000002</v>
      </c>
      <c r="N159" s="22">
        <f t="shared" si="37"/>
        <v>4055.4360000000006</v>
      </c>
      <c r="O159" s="17">
        <f t="shared" si="38"/>
        <v>50479.212000000007</v>
      </c>
      <c r="P159" s="22">
        <f t="shared" si="39"/>
        <v>32700</v>
      </c>
    </row>
    <row r="160" spans="1:16" x14ac:dyDescent="0.3">
      <c r="A160" s="5"/>
      <c r="B160" s="3"/>
      <c r="C160" s="3"/>
      <c r="D160" s="3"/>
      <c r="E160" s="3"/>
      <c r="F160" s="3"/>
      <c r="G160" s="3"/>
      <c r="H160" s="1">
        <f t="shared" si="43"/>
        <v>1480</v>
      </c>
      <c r="I160" s="17">
        <f t="shared" si="41"/>
        <v>29970</v>
      </c>
      <c r="J160" s="22">
        <f t="shared" si="42"/>
        <v>6800</v>
      </c>
      <c r="K160" s="17">
        <f t="shared" si="34"/>
        <v>41573.199999999997</v>
      </c>
      <c r="L160" s="22">
        <f t="shared" si="35"/>
        <v>9200</v>
      </c>
      <c r="M160" s="17">
        <f t="shared" si="36"/>
        <v>7163.2000000000016</v>
      </c>
      <c r="N160" s="22">
        <f t="shared" si="37"/>
        <v>4083.0240000000008</v>
      </c>
      <c r="O160" s="17">
        <f t="shared" si="38"/>
        <v>50822.608000000007</v>
      </c>
      <c r="P160" s="22">
        <f t="shared" si="39"/>
        <v>32700</v>
      </c>
    </row>
    <row r="161" spans="1:16" x14ac:dyDescent="0.3">
      <c r="A161" s="5"/>
      <c r="B161" s="3"/>
      <c r="C161" s="3"/>
      <c r="D161" s="3"/>
      <c r="E161" s="3"/>
      <c r="F161" s="3"/>
      <c r="G161" s="3"/>
      <c r="H161" s="1">
        <f t="shared" si="43"/>
        <v>1490</v>
      </c>
      <c r="I161" s="17">
        <f t="shared" si="41"/>
        <v>30172.5</v>
      </c>
      <c r="J161" s="22">
        <f t="shared" si="42"/>
        <v>6800</v>
      </c>
      <c r="K161" s="17">
        <f t="shared" si="34"/>
        <v>41854.1</v>
      </c>
      <c r="L161" s="22">
        <f t="shared" si="35"/>
        <v>9200</v>
      </c>
      <c r="M161" s="17">
        <f t="shared" si="36"/>
        <v>7211.6000000000013</v>
      </c>
      <c r="N161" s="22">
        <f t="shared" si="37"/>
        <v>4110.6120000000001</v>
      </c>
      <c r="O161" s="17">
        <f t="shared" si="38"/>
        <v>51166.004000000001</v>
      </c>
      <c r="P161" s="22">
        <f t="shared" si="39"/>
        <v>32700</v>
      </c>
    </row>
    <row r="162" spans="1:16" x14ac:dyDescent="0.3">
      <c r="A162" s="5"/>
      <c r="B162" s="3"/>
      <c r="C162" s="3"/>
      <c r="D162" s="3"/>
      <c r="E162" s="3"/>
      <c r="F162" s="3"/>
      <c r="G162" s="3"/>
      <c r="H162" s="1">
        <f t="shared" si="43"/>
        <v>1500</v>
      </c>
      <c r="I162" s="17">
        <f t="shared" si="41"/>
        <v>30375</v>
      </c>
      <c r="J162" s="22">
        <f t="shared" si="42"/>
        <v>6800</v>
      </c>
      <c r="K162" s="17">
        <f t="shared" si="34"/>
        <v>42135</v>
      </c>
      <c r="L162" s="22">
        <f t="shared" si="35"/>
        <v>9200</v>
      </c>
      <c r="M162" s="17">
        <f t="shared" si="36"/>
        <v>7260.0000000000018</v>
      </c>
      <c r="N162" s="22">
        <f t="shared" si="37"/>
        <v>4138.2000000000007</v>
      </c>
      <c r="O162" s="17">
        <f t="shared" si="38"/>
        <v>51509.4</v>
      </c>
      <c r="P162" s="22">
        <f t="shared" si="39"/>
        <v>32700</v>
      </c>
    </row>
    <row r="163" spans="1:16" x14ac:dyDescent="0.3">
      <c r="A163" s="5"/>
      <c r="B163" s="3"/>
      <c r="C163" s="3"/>
      <c r="D163" s="3"/>
      <c r="E163" s="3"/>
      <c r="F163" s="3"/>
      <c r="G163" s="3"/>
      <c r="H163" s="1">
        <f t="shared" si="43"/>
        <v>1510</v>
      </c>
      <c r="I163" s="17">
        <f t="shared" si="41"/>
        <v>30577.5</v>
      </c>
      <c r="J163" s="22">
        <f t="shared" si="42"/>
        <v>6800</v>
      </c>
      <c r="K163" s="17">
        <f t="shared" si="34"/>
        <v>42415.9</v>
      </c>
      <c r="L163" s="22">
        <f t="shared" si="35"/>
        <v>9200</v>
      </c>
      <c r="M163" s="17">
        <f t="shared" si="36"/>
        <v>7308.4000000000015</v>
      </c>
      <c r="N163" s="22">
        <f t="shared" si="37"/>
        <v>4165.7880000000005</v>
      </c>
      <c r="O163" s="17">
        <f t="shared" si="38"/>
        <v>51852.796000000002</v>
      </c>
      <c r="P163" s="22">
        <f t="shared" si="39"/>
        <v>32700</v>
      </c>
    </row>
    <row r="164" spans="1:16" x14ac:dyDescent="0.3">
      <c r="A164" s="5"/>
      <c r="B164" s="3"/>
      <c r="C164" s="3"/>
      <c r="D164" s="3"/>
      <c r="E164" s="3"/>
      <c r="F164" s="3"/>
      <c r="G164" s="3"/>
      <c r="H164" s="1">
        <f t="shared" si="43"/>
        <v>1520</v>
      </c>
      <c r="I164" s="17">
        <f t="shared" si="41"/>
        <v>30780</v>
      </c>
      <c r="J164" s="22">
        <f t="shared" si="42"/>
        <v>6800</v>
      </c>
      <c r="K164" s="17">
        <f t="shared" si="34"/>
        <v>42696.799999999996</v>
      </c>
      <c r="L164" s="22">
        <f t="shared" si="35"/>
        <v>9200</v>
      </c>
      <c r="M164" s="17">
        <f t="shared" si="36"/>
        <v>7356.800000000002</v>
      </c>
      <c r="N164" s="22">
        <f t="shared" si="37"/>
        <v>4193.3760000000011</v>
      </c>
      <c r="O164" s="17">
        <f t="shared" si="38"/>
        <v>52196.19200000001</v>
      </c>
      <c r="P164" s="22">
        <f t="shared" si="39"/>
        <v>32700</v>
      </c>
    </row>
    <row r="165" spans="1:16" x14ac:dyDescent="0.3">
      <c r="A165" s="5"/>
      <c r="B165" s="3"/>
      <c r="C165" s="3"/>
      <c r="D165" s="3"/>
      <c r="E165" s="3"/>
      <c r="F165" s="3"/>
      <c r="G165" s="3"/>
      <c r="H165" s="1">
        <f t="shared" si="43"/>
        <v>1530</v>
      </c>
      <c r="I165" s="17">
        <f t="shared" si="41"/>
        <v>30982.5</v>
      </c>
      <c r="J165" s="22">
        <f t="shared" si="42"/>
        <v>6800</v>
      </c>
      <c r="K165" s="17">
        <f t="shared" si="34"/>
        <v>42977.7</v>
      </c>
      <c r="L165" s="22">
        <f t="shared" si="35"/>
        <v>9200</v>
      </c>
      <c r="M165" s="17">
        <f t="shared" si="36"/>
        <v>7405.2000000000016</v>
      </c>
      <c r="N165" s="22">
        <f t="shared" si="37"/>
        <v>4220.9640000000009</v>
      </c>
      <c r="O165" s="17">
        <f t="shared" si="38"/>
        <v>52539.588000000011</v>
      </c>
      <c r="P165" s="22">
        <f t="shared" si="39"/>
        <v>32700</v>
      </c>
    </row>
    <row r="166" spans="1:16" x14ac:dyDescent="0.3">
      <c r="A166" s="5"/>
      <c r="B166" s="3"/>
      <c r="C166" s="3"/>
      <c r="D166" s="3"/>
      <c r="E166" s="3"/>
      <c r="F166" s="3"/>
      <c r="G166" s="3"/>
      <c r="H166" s="1">
        <f t="shared" si="43"/>
        <v>1540</v>
      </c>
      <c r="I166" s="17">
        <f t="shared" si="41"/>
        <v>31185</v>
      </c>
      <c r="J166" s="22">
        <f t="shared" si="42"/>
        <v>6800</v>
      </c>
      <c r="K166" s="17">
        <f t="shared" si="34"/>
        <v>43258.6</v>
      </c>
      <c r="L166" s="22">
        <f t="shared" si="35"/>
        <v>9200</v>
      </c>
      <c r="M166" s="17">
        <f t="shared" si="36"/>
        <v>7453.6000000000013</v>
      </c>
      <c r="N166" s="22">
        <f t="shared" si="37"/>
        <v>4248.5520000000006</v>
      </c>
      <c r="O166" s="17">
        <f t="shared" si="38"/>
        <v>52882.984000000004</v>
      </c>
      <c r="P166" s="22">
        <f t="shared" si="39"/>
        <v>32700</v>
      </c>
    </row>
    <row r="167" spans="1:16" x14ac:dyDescent="0.3">
      <c r="A167" s="5"/>
      <c r="B167" s="3"/>
      <c r="C167" s="3"/>
      <c r="D167" s="3"/>
      <c r="E167" s="3"/>
      <c r="F167" s="3"/>
      <c r="G167" s="3"/>
      <c r="H167" s="1">
        <f t="shared" si="43"/>
        <v>1550</v>
      </c>
      <c r="I167" s="17">
        <f t="shared" si="41"/>
        <v>31387.5</v>
      </c>
      <c r="J167" s="22">
        <f t="shared" si="42"/>
        <v>6800</v>
      </c>
      <c r="K167" s="17">
        <f t="shared" si="34"/>
        <v>43539.5</v>
      </c>
      <c r="L167" s="22">
        <f t="shared" si="35"/>
        <v>9200</v>
      </c>
      <c r="M167" s="17">
        <f t="shared" si="36"/>
        <v>7502.0000000000018</v>
      </c>
      <c r="N167" s="22">
        <f t="shared" si="37"/>
        <v>4276.1400000000003</v>
      </c>
      <c r="O167" s="17">
        <f t="shared" si="38"/>
        <v>53226.380000000005</v>
      </c>
      <c r="P167" s="22">
        <f t="shared" si="39"/>
        <v>32700</v>
      </c>
    </row>
    <row r="168" spans="1:16" x14ac:dyDescent="0.3">
      <c r="A168" s="5"/>
      <c r="B168" s="3"/>
      <c r="C168" s="3"/>
      <c r="D168" s="3"/>
      <c r="E168" s="3"/>
      <c r="F168" s="3"/>
      <c r="G168" s="3"/>
      <c r="H168" s="1">
        <f t="shared" si="43"/>
        <v>1560</v>
      </c>
      <c r="I168" s="17">
        <f t="shared" si="41"/>
        <v>31590</v>
      </c>
      <c r="J168" s="22">
        <f t="shared" si="42"/>
        <v>6800</v>
      </c>
      <c r="K168" s="17">
        <f t="shared" si="34"/>
        <v>43820.4</v>
      </c>
      <c r="L168" s="22">
        <f t="shared" si="35"/>
        <v>9200</v>
      </c>
      <c r="M168" s="17">
        <f t="shared" si="36"/>
        <v>7550.4000000000015</v>
      </c>
      <c r="N168" s="22">
        <f t="shared" si="37"/>
        <v>4303.7280000000001</v>
      </c>
      <c r="O168" s="17">
        <f t="shared" si="38"/>
        <v>53569.776000000005</v>
      </c>
      <c r="P168" s="22">
        <f t="shared" si="39"/>
        <v>32700</v>
      </c>
    </row>
    <row r="169" spans="1:16" x14ac:dyDescent="0.3">
      <c r="A169" s="5"/>
      <c r="B169" s="3"/>
      <c r="C169" s="3"/>
      <c r="D169" s="3"/>
      <c r="E169" s="3"/>
      <c r="F169" s="3"/>
      <c r="G169" s="3"/>
      <c r="H169" s="1">
        <f t="shared" si="43"/>
        <v>1570</v>
      </c>
      <c r="I169" s="17">
        <f t="shared" si="41"/>
        <v>31792.5</v>
      </c>
      <c r="J169" s="22">
        <f t="shared" si="42"/>
        <v>6800</v>
      </c>
      <c r="K169" s="17">
        <f t="shared" si="34"/>
        <v>44101.299999999996</v>
      </c>
      <c r="L169" s="22">
        <f t="shared" si="35"/>
        <v>9200</v>
      </c>
      <c r="M169" s="17">
        <f t="shared" si="36"/>
        <v>7598.800000000002</v>
      </c>
      <c r="N169" s="22">
        <f t="shared" si="37"/>
        <v>4331.3160000000007</v>
      </c>
      <c r="O169" s="17">
        <f t="shared" si="38"/>
        <v>53913.172000000006</v>
      </c>
      <c r="P169" s="22">
        <f t="shared" si="39"/>
        <v>32700</v>
      </c>
    </row>
    <row r="170" spans="1:16" x14ac:dyDescent="0.3">
      <c r="A170" s="5"/>
      <c r="B170" s="3"/>
      <c r="C170" s="3"/>
      <c r="D170" s="3"/>
      <c r="E170" s="3"/>
      <c r="F170" s="3"/>
      <c r="G170" s="3"/>
      <c r="H170" s="1">
        <f t="shared" si="43"/>
        <v>1580</v>
      </c>
      <c r="I170" s="17">
        <f t="shared" si="41"/>
        <v>31995</v>
      </c>
      <c r="J170" s="22">
        <f t="shared" si="42"/>
        <v>6800</v>
      </c>
      <c r="K170" s="17">
        <f t="shared" si="34"/>
        <v>44382.2</v>
      </c>
      <c r="L170" s="22">
        <f t="shared" si="35"/>
        <v>9200</v>
      </c>
      <c r="M170" s="17">
        <f t="shared" si="36"/>
        <v>7647.2000000000016</v>
      </c>
      <c r="N170" s="22">
        <f t="shared" si="37"/>
        <v>4358.9040000000005</v>
      </c>
      <c r="O170" s="17">
        <f t="shared" si="38"/>
        <v>54256.568000000007</v>
      </c>
      <c r="P170" s="22">
        <f t="shared" si="39"/>
        <v>32700</v>
      </c>
    </row>
    <row r="171" spans="1:16" x14ac:dyDescent="0.3">
      <c r="A171" s="5"/>
      <c r="B171" s="3"/>
      <c r="C171" s="3"/>
      <c r="D171" s="3"/>
      <c r="E171" s="3"/>
      <c r="F171" s="3"/>
      <c r="G171" s="3"/>
      <c r="H171" s="1">
        <f t="shared" si="43"/>
        <v>1590</v>
      </c>
      <c r="I171" s="17">
        <f t="shared" si="41"/>
        <v>32197.5</v>
      </c>
      <c r="J171" s="22">
        <f t="shared" si="42"/>
        <v>6800</v>
      </c>
      <c r="K171" s="17">
        <f t="shared" si="34"/>
        <v>44663.1</v>
      </c>
      <c r="L171" s="22">
        <f t="shared" si="35"/>
        <v>9200</v>
      </c>
      <c r="M171" s="17">
        <f t="shared" si="36"/>
        <v>7695.6000000000013</v>
      </c>
      <c r="N171" s="22">
        <f t="shared" si="37"/>
        <v>4386.4920000000002</v>
      </c>
      <c r="O171" s="17">
        <f t="shared" si="38"/>
        <v>54599.964</v>
      </c>
      <c r="P171" s="22">
        <f t="shared" si="39"/>
        <v>32700</v>
      </c>
    </row>
    <row r="172" spans="1:16" x14ac:dyDescent="0.3">
      <c r="A172" s="5"/>
      <c r="B172" s="3"/>
      <c r="C172" s="3"/>
      <c r="D172" s="3"/>
      <c r="E172" s="3"/>
      <c r="F172" s="3"/>
      <c r="G172" s="3"/>
      <c r="H172" s="1">
        <f t="shared" si="43"/>
        <v>1600</v>
      </c>
      <c r="I172" s="17">
        <f t="shared" si="41"/>
        <v>32400</v>
      </c>
      <c r="J172" s="22">
        <f t="shared" si="42"/>
        <v>6800</v>
      </c>
      <c r="K172" s="17">
        <f t="shared" si="34"/>
        <v>44944</v>
      </c>
      <c r="L172" s="22">
        <f t="shared" si="35"/>
        <v>9200</v>
      </c>
      <c r="M172" s="17">
        <f t="shared" si="36"/>
        <v>7744.0000000000018</v>
      </c>
      <c r="N172" s="22">
        <f t="shared" si="37"/>
        <v>4414.0800000000008</v>
      </c>
      <c r="O172" s="17">
        <f t="shared" si="38"/>
        <v>54943.360000000001</v>
      </c>
      <c r="P172" s="22">
        <f t="shared" si="39"/>
        <v>32700</v>
      </c>
    </row>
    <row r="173" spans="1:16" x14ac:dyDescent="0.3">
      <c r="A173" s="5"/>
      <c r="B173" s="3"/>
      <c r="C173" s="3"/>
      <c r="D173" s="3"/>
      <c r="E173" s="3"/>
      <c r="F173" s="3"/>
      <c r="G173" s="3"/>
      <c r="H173" s="1">
        <f t="shared" si="43"/>
        <v>1610</v>
      </c>
      <c r="I173" s="17">
        <f t="shared" si="41"/>
        <v>32602.5</v>
      </c>
      <c r="J173" s="22">
        <f t="shared" si="42"/>
        <v>6800</v>
      </c>
      <c r="K173" s="17">
        <f t="shared" si="34"/>
        <v>45224.9</v>
      </c>
      <c r="L173" s="22">
        <f t="shared" si="35"/>
        <v>9200</v>
      </c>
      <c r="M173" s="17">
        <f t="shared" si="36"/>
        <v>7792.4000000000015</v>
      </c>
      <c r="N173" s="22">
        <f t="shared" si="37"/>
        <v>4441.6680000000006</v>
      </c>
      <c r="O173" s="17">
        <f t="shared" si="38"/>
        <v>55286.756000000008</v>
      </c>
      <c r="P173" s="22">
        <f t="shared" si="39"/>
        <v>32700</v>
      </c>
    </row>
    <row r="174" spans="1:16" x14ac:dyDescent="0.3">
      <c r="A174" s="5"/>
      <c r="B174" s="3"/>
      <c r="C174" s="3"/>
      <c r="D174" s="3"/>
      <c r="E174" s="3"/>
      <c r="F174" s="3"/>
      <c r="G174" s="3"/>
      <c r="H174" s="1">
        <f t="shared" si="43"/>
        <v>1620</v>
      </c>
      <c r="I174" s="17">
        <f t="shared" si="41"/>
        <v>32805</v>
      </c>
      <c r="J174" s="22">
        <f t="shared" si="42"/>
        <v>6800</v>
      </c>
      <c r="K174" s="17">
        <f t="shared" si="34"/>
        <v>45505.799999999996</v>
      </c>
      <c r="L174" s="22">
        <f t="shared" si="35"/>
        <v>9200</v>
      </c>
      <c r="M174" s="17">
        <f t="shared" si="36"/>
        <v>7840.800000000002</v>
      </c>
      <c r="N174" s="22">
        <f t="shared" si="37"/>
        <v>4469.2560000000003</v>
      </c>
      <c r="O174" s="17">
        <f t="shared" si="38"/>
        <v>55630.152000000009</v>
      </c>
      <c r="P174" s="22">
        <f t="shared" si="39"/>
        <v>32700</v>
      </c>
    </row>
    <row r="175" spans="1:16" x14ac:dyDescent="0.3">
      <c r="A175" s="5"/>
      <c r="B175" s="3"/>
      <c r="C175" s="3"/>
      <c r="D175" s="3"/>
      <c r="E175" s="3"/>
      <c r="F175" s="3"/>
      <c r="G175" s="3"/>
      <c r="H175" s="1">
        <f t="shared" si="43"/>
        <v>1630</v>
      </c>
      <c r="I175" s="17">
        <f t="shared" si="41"/>
        <v>33007.5</v>
      </c>
      <c r="J175" s="22">
        <f t="shared" si="42"/>
        <v>6800</v>
      </c>
      <c r="K175" s="17">
        <f t="shared" si="34"/>
        <v>45786.7</v>
      </c>
      <c r="L175" s="22">
        <f t="shared" si="35"/>
        <v>9200</v>
      </c>
      <c r="M175" s="17">
        <f t="shared" si="36"/>
        <v>7889.2000000000016</v>
      </c>
      <c r="N175" s="22">
        <f t="shared" si="37"/>
        <v>4496.844000000001</v>
      </c>
      <c r="O175" s="17">
        <f t="shared" si="38"/>
        <v>55973.54800000001</v>
      </c>
      <c r="P175" s="22">
        <f t="shared" si="39"/>
        <v>32700</v>
      </c>
    </row>
    <row r="176" spans="1:16" x14ac:dyDescent="0.3">
      <c r="A176" s="5"/>
      <c r="B176" s="3"/>
      <c r="C176" s="3"/>
      <c r="D176" s="3"/>
      <c r="E176" s="3"/>
      <c r="F176" s="3"/>
      <c r="G176" s="3"/>
      <c r="H176" s="1">
        <f t="shared" si="43"/>
        <v>1640</v>
      </c>
      <c r="I176" s="17">
        <f t="shared" si="41"/>
        <v>33210</v>
      </c>
      <c r="J176" s="22">
        <f t="shared" si="42"/>
        <v>6800</v>
      </c>
      <c r="K176" s="17">
        <f t="shared" si="34"/>
        <v>46067.6</v>
      </c>
      <c r="L176" s="22">
        <f t="shared" si="35"/>
        <v>9200</v>
      </c>
      <c r="M176" s="17">
        <f t="shared" si="36"/>
        <v>7937.6000000000013</v>
      </c>
      <c r="N176" s="22">
        <f t="shared" si="37"/>
        <v>4524.4320000000007</v>
      </c>
      <c r="O176" s="17">
        <f t="shared" si="38"/>
        <v>56316.944000000003</v>
      </c>
      <c r="P176" s="22">
        <f t="shared" si="39"/>
        <v>32700</v>
      </c>
    </row>
    <row r="177" spans="1:16" x14ac:dyDescent="0.3">
      <c r="A177" s="5"/>
      <c r="B177" s="3"/>
      <c r="C177" s="3"/>
      <c r="D177" s="3"/>
      <c r="E177" s="3"/>
      <c r="F177" s="3"/>
      <c r="G177" s="3"/>
      <c r="H177" s="1">
        <f t="shared" si="43"/>
        <v>1650</v>
      </c>
      <c r="I177" s="17">
        <f t="shared" si="41"/>
        <v>33412.5</v>
      </c>
      <c r="J177" s="22">
        <f t="shared" si="42"/>
        <v>6800</v>
      </c>
      <c r="K177" s="17">
        <f t="shared" si="34"/>
        <v>46348.5</v>
      </c>
      <c r="L177" s="22">
        <f t="shared" si="35"/>
        <v>9200</v>
      </c>
      <c r="M177" s="17">
        <f t="shared" si="36"/>
        <v>7986.0000000000018</v>
      </c>
      <c r="N177" s="22">
        <f t="shared" si="37"/>
        <v>4552.0200000000004</v>
      </c>
      <c r="O177" s="17">
        <f t="shared" si="38"/>
        <v>56660.340000000004</v>
      </c>
      <c r="P177" s="22">
        <f t="shared" si="39"/>
        <v>32700</v>
      </c>
    </row>
    <row r="178" spans="1:16" x14ac:dyDescent="0.3">
      <c r="A178" s="5"/>
      <c r="B178" s="3"/>
      <c r="C178" s="3"/>
      <c r="D178" s="3"/>
      <c r="E178" s="3"/>
      <c r="F178" s="3"/>
      <c r="G178" s="3"/>
      <c r="H178" s="1">
        <f t="shared" si="43"/>
        <v>1660</v>
      </c>
      <c r="I178" s="17">
        <f t="shared" si="41"/>
        <v>33615</v>
      </c>
      <c r="J178" s="22">
        <f t="shared" si="42"/>
        <v>6800</v>
      </c>
      <c r="K178" s="17">
        <f t="shared" si="34"/>
        <v>46629.4</v>
      </c>
      <c r="L178" s="22">
        <f t="shared" si="35"/>
        <v>9200</v>
      </c>
      <c r="M178" s="17">
        <f t="shared" si="36"/>
        <v>8034.4000000000015</v>
      </c>
      <c r="N178" s="22">
        <f t="shared" si="37"/>
        <v>4579.6080000000002</v>
      </c>
      <c r="O178" s="17">
        <f t="shared" si="38"/>
        <v>57003.736000000004</v>
      </c>
      <c r="P178" s="22">
        <f t="shared" si="39"/>
        <v>32700</v>
      </c>
    </row>
    <row r="179" spans="1:16" x14ac:dyDescent="0.3">
      <c r="A179" s="5"/>
      <c r="B179" s="3"/>
      <c r="C179" s="3"/>
      <c r="D179" s="3"/>
      <c r="E179" s="3"/>
      <c r="F179" s="3"/>
      <c r="G179" s="3"/>
      <c r="H179" s="1">
        <f t="shared" si="43"/>
        <v>1670</v>
      </c>
      <c r="I179" s="17">
        <f t="shared" si="41"/>
        <v>33817.5</v>
      </c>
      <c r="J179" s="22">
        <f t="shared" si="42"/>
        <v>6800</v>
      </c>
      <c r="K179" s="17">
        <f t="shared" si="34"/>
        <v>46910.299999999996</v>
      </c>
      <c r="L179" s="22">
        <f t="shared" si="35"/>
        <v>9200</v>
      </c>
      <c r="M179" s="17">
        <f t="shared" si="36"/>
        <v>8082.800000000002</v>
      </c>
      <c r="N179" s="22">
        <f t="shared" si="37"/>
        <v>4607.1960000000008</v>
      </c>
      <c r="O179" s="17">
        <f t="shared" si="38"/>
        <v>57347.132000000005</v>
      </c>
      <c r="P179" s="22">
        <f t="shared" si="39"/>
        <v>32700</v>
      </c>
    </row>
    <row r="180" spans="1:16" x14ac:dyDescent="0.3">
      <c r="A180" s="5"/>
      <c r="B180" s="3"/>
      <c r="C180" s="3"/>
      <c r="D180" s="3"/>
      <c r="E180" s="3"/>
      <c r="F180" s="3"/>
      <c r="G180" s="3"/>
      <c r="H180" s="1">
        <f t="shared" si="43"/>
        <v>1680</v>
      </c>
      <c r="I180" s="17">
        <f t="shared" si="41"/>
        <v>34020</v>
      </c>
      <c r="J180" s="22">
        <f t="shared" si="42"/>
        <v>6800</v>
      </c>
      <c r="K180" s="17">
        <f t="shared" si="34"/>
        <v>47191.199999999997</v>
      </c>
      <c r="L180" s="22">
        <f t="shared" si="35"/>
        <v>9200</v>
      </c>
      <c r="M180" s="17">
        <f t="shared" si="36"/>
        <v>8131.2000000000016</v>
      </c>
      <c r="N180" s="22">
        <f t="shared" si="37"/>
        <v>4634.7840000000006</v>
      </c>
      <c r="O180" s="17">
        <f t="shared" si="38"/>
        <v>57690.528000000013</v>
      </c>
      <c r="P180" s="22">
        <f t="shared" si="39"/>
        <v>32700</v>
      </c>
    </row>
    <row r="181" spans="1:16" x14ac:dyDescent="0.3">
      <c r="A181" s="5"/>
      <c r="B181" s="3"/>
      <c r="C181" s="3"/>
      <c r="D181" s="3"/>
      <c r="E181" s="3"/>
      <c r="F181" s="3"/>
      <c r="G181" s="3"/>
      <c r="H181" s="1">
        <f t="shared" si="43"/>
        <v>1690</v>
      </c>
      <c r="I181" s="17">
        <f t="shared" si="41"/>
        <v>34222.5</v>
      </c>
      <c r="J181" s="22">
        <f t="shared" si="42"/>
        <v>6800</v>
      </c>
      <c r="K181" s="17">
        <f t="shared" si="34"/>
        <v>47472.1</v>
      </c>
      <c r="L181" s="22">
        <f t="shared" si="35"/>
        <v>9200</v>
      </c>
      <c r="M181" s="17">
        <f t="shared" si="36"/>
        <v>8179.6000000000013</v>
      </c>
      <c r="N181" s="22">
        <f t="shared" si="37"/>
        <v>4662.3720000000003</v>
      </c>
      <c r="O181" s="17">
        <f t="shared" si="38"/>
        <v>58033.923999999999</v>
      </c>
      <c r="P181" s="22">
        <f t="shared" si="39"/>
        <v>32700</v>
      </c>
    </row>
    <row r="182" spans="1:16" x14ac:dyDescent="0.3">
      <c r="A182" s="5"/>
      <c r="B182" s="3"/>
      <c r="C182" s="3"/>
      <c r="D182" s="3"/>
      <c r="E182" s="3"/>
      <c r="F182" s="3"/>
      <c r="G182" s="3"/>
      <c r="H182" s="1">
        <f t="shared" si="43"/>
        <v>1700</v>
      </c>
      <c r="I182" s="17">
        <f t="shared" si="41"/>
        <v>34425</v>
      </c>
      <c r="J182" s="22">
        <f t="shared" si="42"/>
        <v>6800</v>
      </c>
      <c r="K182" s="17">
        <f t="shared" si="34"/>
        <v>47753</v>
      </c>
      <c r="L182" s="22">
        <f t="shared" si="35"/>
        <v>9200</v>
      </c>
      <c r="M182" s="17">
        <f t="shared" si="36"/>
        <v>8228.0000000000018</v>
      </c>
      <c r="N182" s="22">
        <f t="shared" si="37"/>
        <v>4689.9600000000009</v>
      </c>
      <c r="O182" s="17">
        <f t="shared" si="38"/>
        <v>58377.32</v>
      </c>
      <c r="P182" s="22">
        <f t="shared" si="39"/>
        <v>32700</v>
      </c>
    </row>
    <row r="183" spans="1:16" x14ac:dyDescent="0.3">
      <c r="A183" s="5"/>
      <c r="B183" s="3"/>
      <c r="C183" s="3"/>
      <c r="D183" s="3"/>
      <c r="E183" s="3"/>
      <c r="F183" s="3"/>
      <c r="G183" s="3"/>
      <c r="H183" s="1">
        <f t="shared" si="43"/>
        <v>1710</v>
      </c>
      <c r="I183" s="17">
        <f t="shared" si="41"/>
        <v>34627.5</v>
      </c>
      <c r="J183" s="22">
        <f t="shared" si="42"/>
        <v>6800</v>
      </c>
      <c r="K183" s="17">
        <f t="shared" si="34"/>
        <v>48033.9</v>
      </c>
      <c r="L183" s="22">
        <f t="shared" si="35"/>
        <v>9200</v>
      </c>
      <c r="M183" s="17">
        <f t="shared" si="36"/>
        <v>8276.4000000000015</v>
      </c>
      <c r="N183" s="22">
        <f t="shared" si="37"/>
        <v>4717.5480000000007</v>
      </c>
      <c r="O183" s="17">
        <f t="shared" si="38"/>
        <v>58720.716000000008</v>
      </c>
      <c r="P183" s="22">
        <f t="shared" si="39"/>
        <v>32700</v>
      </c>
    </row>
    <row r="184" spans="1:16" x14ac:dyDescent="0.3">
      <c r="A184" s="5"/>
      <c r="B184" s="3"/>
      <c r="C184" s="3"/>
      <c r="D184" s="3"/>
      <c r="E184" s="3"/>
      <c r="F184" s="3"/>
      <c r="G184" s="3"/>
      <c r="H184" s="1">
        <f t="shared" si="43"/>
        <v>1720</v>
      </c>
      <c r="I184" s="17">
        <f t="shared" si="41"/>
        <v>34830</v>
      </c>
      <c r="J184" s="22">
        <f t="shared" si="42"/>
        <v>6800</v>
      </c>
      <c r="K184" s="17">
        <f t="shared" si="34"/>
        <v>48314.799999999996</v>
      </c>
      <c r="L184" s="22">
        <f t="shared" si="35"/>
        <v>9200</v>
      </c>
      <c r="M184" s="17">
        <f t="shared" si="36"/>
        <v>8324.8000000000011</v>
      </c>
      <c r="N184" s="22">
        <f t="shared" si="37"/>
        <v>4745.1360000000004</v>
      </c>
      <c r="O184" s="17">
        <f t="shared" si="38"/>
        <v>59064.112000000008</v>
      </c>
      <c r="P184" s="22">
        <f t="shared" si="39"/>
        <v>32700</v>
      </c>
    </row>
    <row r="185" spans="1:16" x14ac:dyDescent="0.3">
      <c r="A185" s="5"/>
      <c r="B185" s="3"/>
      <c r="C185" s="3"/>
      <c r="D185" s="3"/>
      <c r="E185" s="3"/>
      <c r="F185" s="3"/>
      <c r="G185" s="3"/>
      <c r="H185" s="1">
        <f t="shared" si="43"/>
        <v>1730</v>
      </c>
      <c r="I185" s="17">
        <f t="shared" si="41"/>
        <v>35032.5</v>
      </c>
      <c r="J185" s="22">
        <f t="shared" si="42"/>
        <v>6800</v>
      </c>
      <c r="K185" s="17">
        <f t="shared" si="34"/>
        <v>48595.7</v>
      </c>
      <c r="L185" s="22">
        <f t="shared" si="35"/>
        <v>9200</v>
      </c>
      <c r="M185" s="17">
        <f t="shared" si="36"/>
        <v>8373.2000000000025</v>
      </c>
      <c r="N185" s="22">
        <f t="shared" si="37"/>
        <v>4772.7240000000011</v>
      </c>
      <c r="O185" s="17">
        <f t="shared" si="38"/>
        <v>59407.508000000009</v>
      </c>
      <c r="P185" s="22">
        <f t="shared" si="39"/>
        <v>32700</v>
      </c>
    </row>
    <row r="186" spans="1:16" x14ac:dyDescent="0.3">
      <c r="A186" s="5"/>
      <c r="B186" s="3"/>
      <c r="C186" s="3"/>
      <c r="D186" s="3"/>
      <c r="E186" s="3"/>
      <c r="F186" s="3"/>
      <c r="G186" s="3"/>
      <c r="H186" s="1">
        <f t="shared" si="43"/>
        <v>1740</v>
      </c>
      <c r="I186" s="17">
        <f t="shared" si="41"/>
        <v>35235</v>
      </c>
      <c r="J186" s="22">
        <f t="shared" si="42"/>
        <v>6800</v>
      </c>
      <c r="K186" s="17">
        <f t="shared" si="34"/>
        <v>48876.6</v>
      </c>
      <c r="L186" s="22">
        <f t="shared" si="35"/>
        <v>9200</v>
      </c>
      <c r="M186" s="17">
        <f t="shared" si="36"/>
        <v>8421.6000000000022</v>
      </c>
      <c r="N186" s="22">
        <f t="shared" si="37"/>
        <v>4800.3120000000008</v>
      </c>
      <c r="O186" s="17">
        <f t="shared" si="38"/>
        <v>59750.90400000001</v>
      </c>
      <c r="P186" s="22">
        <f t="shared" si="39"/>
        <v>32700</v>
      </c>
    </row>
    <row r="187" spans="1:16" x14ac:dyDescent="0.3">
      <c r="A187" s="5"/>
      <c r="B187" s="3"/>
      <c r="C187" s="3"/>
      <c r="D187" s="3"/>
      <c r="E187" s="3"/>
      <c r="F187" s="3"/>
      <c r="G187" s="3"/>
      <c r="H187" s="1">
        <f t="shared" si="43"/>
        <v>1750</v>
      </c>
      <c r="I187" s="17">
        <f t="shared" si="41"/>
        <v>35437.5</v>
      </c>
      <c r="J187" s="22">
        <f t="shared" si="42"/>
        <v>6800</v>
      </c>
      <c r="K187" s="17">
        <f t="shared" si="34"/>
        <v>49157.5</v>
      </c>
      <c r="L187" s="22">
        <f t="shared" si="35"/>
        <v>9200</v>
      </c>
      <c r="M187" s="17">
        <f t="shared" si="36"/>
        <v>8470.0000000000018</v>
      </c>
      <c r="N187" s="22">
        <f t="shared" si="37"/>
        <v>4827.9000000000005</v>
      </c>
      <c r="O187" s="17">
        <f t="shared" si="38"/>
        <v>60094.3</v>
      </c>
      <c r="P187" s="22">
        <f t="shared" si="39"/>
        <v>32700</v>
      </c>
    </row>
    <row r="188" spans="1:16" x14ac:dyDescent="0.3">
      <c r="A188" s="5"/>
      <c r="B188" s="3"/>
      <c r="C188" s="3"/>
      <c r="D188" s="3"/>
      <c r="E188" s="3"/>
      <c r="F188" s="3"/>
      <c r="G188" s="3"/>
      <c r="H188" s="1">
        <f t="shared" si="43"/>
        <v>1760</v>
      </c>
      <c r="I188" s="17">
        <f t="shared" si="41"/>
        <v>35640</v>
      </c>
      <c r="J188" s="22">
        <f t="shared" si="42"/>
        <v>6800</v>
      </c>
      <c r="K188" s="17">
        <f t="shared" si="34"/>
        <v>49438.400000000001</v>
      </c>
      <c r="L188" s="22">
        <f t="shared" si="35"/>
        <v>9200</v>
      </c>
      <c r="M188" s="17">
        <f t="shared" si="36"/>
        <v>8518.4000000000015</v>
      </c>
      <c r="N188" s="22">
        <f t="shared" si="37"/>
        <v>4855.4880000000003</v>
      </c>
      <c r="O188" s="17">
        <f t="shared" si="38"/>
        <v>60437.696000000004</v>
      </c>
      <c r="P188" s="22">
        <f t="shared" si="39"/>
        <v>32700</v>
      </c>
    </row>
    <row r="189" spans="1:16" x14ac:dyDescent="0.3">
      <c r="A189" s="5"/>
      <c r="B189" s="3"/>
      <c r="C189" s="3"/>
      <c r="D189" s="3"/>
      <c r="E189" s="3"/>
      <c r="F189" s="3"/>
      <c r="G189" s="3"/>
      <c r="H189" s="1">
        <f t="shared" si="43"/>
        <v>1770</v>
      </c>
      <c r="I189" s="17">
        <f t="shared" si="41"/>
        <v>35842.5</v>
      </c>
      <c r="J189" s="22">
        <f t="shared" si="42"/>
        <v>6800</v>
      </c>
      <c r="K189" s="17">
        <f t="shared" si="34"/>
        <v>49719.299999999996</v>
      </c>
      <c r="L189" s="22">
        <f t="shared" si="35"/>
        <v>9200</v>
      </c>
      <c r="M189" s="17">
        <f t="shared" si="36"/>
        <v>8566.8000000000011</v>
      </c>
      <c r="N189" s="22">
        <f t="shared" si="37"/>
        <v>4883.076</v>
      </c>
      <c r="O189" s="17">
        <f t="shared" si="38"/>
        <v>60781.092000000004</v>
      </c>
      <c r="P189" s="22">
        <f t="shared" si="39"/>
        <v>32700</v>
      </c>
    </row>
    <row r="190" spans="1:16" x14ac:dyDescent="0.3">
      <c r="A190" s="5"/>
      <c r="B190" s="3"/>
      <c r="C190" s="3"/>
      <c r="D190" s="3"/>
      <c r="E190" s="3"/>
      <c r="F190" s="3"/>
      <c r="G190" s="3"/>
      <c r="H190" s="1">
        <f t="shared" si="43"/>
        <v>1780</v>
      </c>
      <c r="I190" s="17">
        <f t="shared" si="41"/>
        <v>36045</v>
      </c>
      <c r="J190" s="22">
        <f t="shared" si="42"/>
        <v>6800</v>
      </c>
      <c r="K190" s="17">
        <f t="shared" si="34"/>
        <v>50000.2</v>
      </c>
      <c r="L190" s="22">
        <f t="shared" si="35"/>
        <v>9200</v>
      </c>
      <c r="M190" s="17">
        <f t="shared" si="36"/>
        <v>8615.2000000000025</v>
      </c>
      <c r="N190" s="22">
        <f t="shared" si="37"/>
        <v>4910.6640000000007</v>
      </c>
      <c r="O190" s="17">
        <f t="shared" si="38"/>
        <v>61124.488000000012</v>
      </c>
      <c r="P190" s="22">
        <f t="shared" si="39"/>
        <v>32700</v>
      </c>
    </row>
    <row r="191" spans="1:16" x14ac:dyDescent="0.3">
      <c r="A191" s="5"/>
      <c r="B191" s="3"/>
      <c r="C191" s="3"/>
      <c r="D191" s="3"/>
      <c r="E191" s="3"/>
      <c r="F191" s="3"/>
      <c r="G191" s="3"/>
      <c r="H191" s="1">
        <f t="shared" si="43"/>
        <v>1790</v>
      </c>
      <c r="I191" s="17">
        <f t="shared" si="41"/>
        <v>36247.5</v>
      </c>
      <c r="J191" s="22">
        <f t="shared" si="42"/>
        <v>6800</v>
      </c>
      <c r="K191" s="17">
        <f t="shared" si="34"/>
        <v>50281.1</v>
      </c>
      <c r="L191" s="22">
        <f t="shared" si="35"/>
        <v>9200</v>
      </c>
      <c r="M191" s="17">
        <f t="shared" si="36"/>
        <v>8663.6000000000022</v>
      </c>
      <c r="N191" s="22">
        <f t="shared" si="37"/>
        <v>4938.2520000000004</v>
      </c>
      <c r="O191" s="17">
        <f t="shared" si="38"/>
        <v>61467.884000000013</v>
      </c>
      <c r="P191" s="22">
        <f t="shared" si="39"/>
        <v>32700</v>
      </c>
    </row>
    <row r="192" spans="1:16" x14ac:dyDescent="0.3">
      <c r="A192" s="5"/>
      <c r="B192" s="3"/>
      <c r="C192" s="3"/>
      <c r="D192" s="3"/>
      <c r="E192" s="3"/>
      <c r="F192" s="3"/>
      <c r="G192" s="3"/>
      <c r="H192" s="1">
        <f t="shared" si="43"/>
        <v>1800</v>
      </c>
      <c r="I192" s="17">
        <f t="shared" si="41"/>
        <v>36450</v>
      </c>
      <c r="J192" s="22">
        <f t="shared" si="42"/>
        <v>6800</v>
      </c>
      <c r="K192" s="17">
        <f t="shared" si="34"/>
        <v>50562</v>
      </c>
      <c r="L192" s="22">
        <f t="shared" si="35"/>
        <v>9200</v>
      </c>
      <c r="M192" s="17">
        <f t="shared" si="36"/>
        <v>8712.0000000000018</v>
      </c>
      <c r="N192" s="22">
        <f t="shared" si="37"/>
        <v>4965.8400000000011</v>
      </c>
      <c r="O192" s="17">
        <f t="shared" si="38"/>
        <v>61811.280000000006</v>
      </c>
      <c r="P192" s="22">
        <f t="shared" si="39"/>
        <v>32700</v>
      </c>
    </row>
    <row r="193" spans="1:16" x14ac:dyDescent="0.3">
      <c r="A193" s="5"/>
      <c r="B193" s="3"/>
      <c r="C193" s="3"/>
      <c r="D193" s="3"/>
      <c r="E193" s="3"/>
      <c r="F193" s="3"/>
      <c r="G193" s="3"/>
      <c r="H193" s="1">
        <f t="shared" si="43"/>
        <v>1810</v>
      </c>
      <c r="I193" s="17">
        <f t="shared" si="41"/>
        <v>36652.5</v>
      </c>
      <c r="J193" s="22">
        <f t="shared" si="42"/>
        <v>6800</v>
      </c>
      <c r="K193" s="17">
        <f t="shared" si="34"/>
        <v>50842.9</v>
      </c>
      <c r="L193" s="22">
        <f t="shared" si="35"/>
        <v>9200</v>
      </c>
      <c r="M193" s="17">
        <f t="shared" si="36"/>
        <v>8760.4000000000015</v>
      </c>
      <c r="N193" s="22">
        <f t="shared" si="37"/>
        <v>4993.4280000000008</v>
      </c>
      <c r="O193" s="17">
        <f t="shared" si="38"/>
        <v>62154.676000000007</v>
      </c>
      <c r="P193" s="22">
        <f t="shared" si="39"/>
        <v>32700</v>
      </c>
    </row>
    <row r="194" spans="1:16" x14ac:dyDescent="0.3">
      <c r="A194" s="5"/>
      <c r="B194" s="3"/>
      <c r="C194" s="3"/>
      <c r="D194" s="3"/>
      <c r="E194" s="3"/>
      <c r="F194" s="3"/>
      <c r="G194" s="3"/>
      <c r="H194" s="1">
        <f t="shared" si="43"/>
        <v>1820</v>
      </c>
      <c r="I194" s="17">
        <f t="shared" si="41"/>
        <v>36855</v>
      </c>
      <c r="J194" s="22">
        <f t="shared" si="42"/>
        <v>6800</v>
      </c>
      <c r="K194" s="17">
        <f t="shared" si="34"/>
        <v>51123.799999999996</v>
      </c>
      <c r="L194" s="22">
        <f t="shared" si="35"/>
        <v>9200</v>
      </c>
      <c r="M194" s="17">
        <f t="shared" si="36"/>
        <v>8808.8000000000011</v>
      </c>
      <c r="N194" s="22">
        <f t="shared" si="37"/>
        <v>5021.0160000000005</v>
      </c>
      <c r="O194" s="17">
        <f t="shared" si="38"/>
        <v>62498.072000000007</v>
      </c>
      <c r="P194" s="22">
        <f t="shared" si="39"/>
        <v>32700</v>
      </c>
    </row>
    <row r="195" spans="1:16" x14ac:dyDescent="0.3">
      <c r="A195" s="5"/>
      <c r="B195" s="3"/>
      <c r="C195" s="3"/>
      <c r="D195" s="3"/>
      <c r="E195" s="3"/>
      <c r="F195" s="3"/>
      <c r="G195" s="3"/>
      <c r="H195" s="1">
        <f t="shared" si="43"/>
        <v>1830</v>
      </c>
      <c r="I195" s="17">
        <f t="shared" si="41"/>
        <v>37057.5</v>
      </c>
      <c r="J195" s="22">
        <f t="shared" si="42"/>
        <v>6800</v>
      </c>
      <c r="K195" s="17">
        <f t="shared" si="34"/>
        <v>51404.7</v>
      </c>
      <c r="L195" s="22">
        <f t="shared" si="35"/>
        <v>9200</v>
      </c>
      <c r="M195" s="17">
        <f t="shared" si="36"/>
        <v>8857.2000000000025</v>
      </c>
      <c r="N195" s="22">
        <f t="shared" si="37"/>
        <v>5048.6040000000012</v>
      </c>
      <c r="O195" s="17">
        <f t="shared" si="38"/>
        <v>62841.468000000008</v>
      </c>
      <c r="P195" s="22">
        <f t="shared" si="39"/>
        <v>32700</v>
      </c>
    </row>
    <row r="196" spans="1:16" x14ac:dyDescent="0.3">
      <c r="A196" s="5"/>
      <c r="B196" s="3"/>
      <c r="C196" s="3"/>
      <c r="D196" s="3"/>
      <c r="E196" s="3"/>
      <c r="F196" s="3"/>
      <c r="G196" s="3"/>
      <c r="H196" s="1">
        <f t="shared" si="43"/>
        <v>1840</v>
      </c>
      <c r="I196" s="17">
        <f t="shared" si="41"/>
        <v>37260</v>
      </c>
      <c r="J196" s="22">
        <f t="shared" si="42"/>
        <v>6800</v>
      </c>
      <c r="K196" s="17">
        <f t="shared" si="34"/>
        <v>51685.599999999999</v>
      </c>
      <c r="L196" s="22">
        <f t="shared" si="35"/>
        <v>9200</v>
      </c>
      <c r="M196" s="17">
        <f t="shared" si="36"/>
        <v>8905.6000000000022</v>
      </c>
      <c r="N196" s="22">
        <f t="shared" si="37"/>
        <v>5076.1920000000009</v>
      </c>
      <c r="O196" s="17">
        <f t="shared" si="38"/>
        <v>63184.864000000009</v>
      </c>
      <c r="P196" s="22">
        <f t="shared" si="39"/>
        <v>32700</v>
      </c>
    </row>
    <row r="197" spans="1:16" x14ac:dyDescent="0.3">
      <c r="A197" s="5"/>
      <c r="B197" s="3"/>
      <c r="C197" s="3"/>
      <c r="D197" s="3"/>
      <c r="E197" s="3"/>
      <c r="F197" s="3"/>
      <c r="G197" s="3"/>
      <c r="H197" s="1">
        <f t="shared" si="43"/>
        <v>1850</v>
      </c>
      <c r="I197" s="17">
        <f t="shared" si="41"/>
        <v>37462.5</v>
      </c>
      <c r="J197" s="22">
        <f t="shared" si="42"/>
        <v>6800</v>
      </c>
      <c r="K197" s="17">
        <f t="shared" si="34"/>
        <v>51966.5</v>
      </c>
      <c r="L197" s="22">
        <f t="shared" si="35"/>
        <v>9200</v>
      </c>
      <c r="M197" s="17">
        <f t="shared" si="36"/>
        <v>8954.0000000000018</v>
      </c>
      <c r="N197" s="22">
        <f t="shared" si="37"/>
        <v>5103.7800000000007</v>
      </c>
      <c r="O197" s="17">
        <f t="shared" si="38"/>
        <v>63528.26</v>
      </c>
      <c r="P197" s="22">
        <f t="shared" si="39"/>
        <v>32700</v>
      </c>
    </row>
    <row r="198" spans="1:16" x14ac:dyDescent="0.3">
      <c r="A198" s="5"/>
      <c r="B198" s="3"/>
      <c r="C198" s="3"/>
      <c r="D198" s="3"/>
      <c r="E198" s="3"/>
      <c r="F198" s="3"/>
      <c r="G198" s="3"/>
      <c r="H198" s="1">
        <f t="shared" si="43"/>
        <v>1860</v>
      </c>
      <c r="I198" s="17">
        <f t="shared" si="41"/>
        <v>37665</v>
      </c>
      <c r="J198" s="22">
        <f t="shared" si="42"/>
        <v>6800</v>
      </c>
      <c r="K198" s="17">
        <f t="shared" si="34"/>
        <v>52247.4</v>
      </c>
      <c r="L198" s="22">
        <f t="shared" si="35"/>
        <v>9200</v>
      </c>
      <c r="M198" s="17">
        <f t="shared" si="36"/>
        <v>9002.4000000000015</v>
      </c>
      <c r="N198" s="22">
        <f t="shared" si="37"/>
        <v>5131.3680000000004</v>
      </c>
      <c r="O198" s="17">
        <f t="shared" si="38"/>
        <v>63871.656000000003</v>
      </c>
      <c r="P198" s="22">
        <f t="shared" si="39"/>
        <v>32700</v>
      </c>
    </row>
    <row r="199" spans="1:16" x14ac:dyDescent="0.3">
      <c r="A199" s="5"/>
      <c r="B199" s="3"/>
      <c r="C199" s="3"/>
      <c r="D199" s="3"/>
      <c r="E199" s="3"/>
      <c r="F199" s="3"/>
      <c r="G199" s="3"/>
      <c r="H199" s="1">
        <f t="shared" si="43"/>
        <v>1870</v>
      </c>
      <c r="I199" s="17">
        <f t="shared" si="41"/>
        <v>37867.5</v>
      </c>
      <c r="J199" s="22">
        <f t="shared" si="42"/>
        <v>6800</v>
      </c>
      <c r="K199" s="17">
        <f t="shared" si="34"/>
        <v>52528.299999999996</v>
      </c>
      <c r="L199" s="22">
        <f t="shared" si="35"/>
        <v>9200</v>
      </c>
      <c r="M199" s="17">
        <f t="shared" si="36"/>
        <v>9050.8000000000011</v>
      </c>
      <c r="N199" s="22">
        <f t="shared" si="37"/>
        <v>5158.9560000000001</v>
      </c>
      <c r="O199" s="17">
        <f t="shared" si="38"/>
        <v>64215.052000000011</v>
      </c>
      <c r="P199" s="22">
        <f t="shared" si="39"/>
        <v>32700</v>
      </c>
    </row>
    <row r="200" spans="1:16" x14ac:dyDescent="0.3">
      <c r="A200" s="5"/>
      <c r="B200" s="3"/>
      <c r="C200" s="3"/>
      <c r="D200" s="3"/>
      <c r="E200" s="3"/>
      <c r="F200" s="3"/>
      <c r="G200" s="3"/>
      <c r="H200" s="1">
        <f t="shared" si="43"/>
        <v>1880</v>
      </c>
      <c r="I200" s="17">
        <f t="shared" si="41"/>
        <v>38070</v>
      </c>
      <c r="J200" s="22">
        <f t="shared" si="42"/>
        <v>6800</v>
      </c>
      <c r="K200" s="17">
        <f t="shared" si="34"/>
        <v>52809.2</v>
      </c>
      <c r="L200" s="22">
        <f t="shared" si="35"/>
        <v>9200</v>
      </c>
      <c r="M200" s="17">
        <f t="shared" si="36"/>
        <v>9099.2000000000007</v>
      </c>
      <c r="N200" s="22">
        <f t="shared" si="37"/>
        <v>5186.5439999999999</v>
      </c>
      <c r="O200" s="17">
        <f t="shared" si="38"/>
        <v>64558.448000000011</v>
      </c>
      <c r="P200" s="22">
        <f t="shared" si="39"/>
        <v>32700</v>
      </c>
    </row>
    <row r="201" spans="1:16" x14ac:dyDescent="0.3">
      <c r="A201" s="5"/>
      <c r="B201" s="3"/>
      <c r="C201" s="3"/>
      <c r="D201" s="3"/>
      <c r="E201" s="3"/>
      <c r="F201" s="3"/>
      <c r="G201" s="3"/>
      <c r="H201" s="1">
        <f t="shared" si="43"/>
        <v>1890</v>
      </c>
      <c r="I201" s="17">
        <f t="shared" si="41"/>
        <v>38272.5</v>
      </c>
      <c r="J201" s="22">
        <f t="shared" si="42"/>
        <v>6800</v>
      </c>
      <c r="K201" s="17">
        <f t="shared" si="34"/>
        <v>53090.1</v>
      </c>
      <c r="L201" s="22">
        <f t="shared" si="35"/>
        <v>9200</v>
      </c>
      <c r="M201" s="17">
        <f t="shared" si="36"/>
        <v>9147.6</v>
      </c>
      <c r="N201" s="22">
        <f t="shared" si="37"/>
        <v>5214.1319999999996</v>
      </c>
      <c r="O201" s="17">
        <f t="shared" si="38"/>
        <v>64901.844000000012</v>
      </c>
      <c r="P201" s="22">
        <f t="shared" si="39"/>
        <v>32700</v>
      </c>
    </row>
    <row r="202" spans="1:16" x14ac:dyDescent="0.3">
      <c r="A202" s="5"/>
      <c r="B202" s="3"/>
      <c r="C202" s="3"/>
      <c r="D202" s="3"/>
      <c r="E202" s="3"/>
      <c r="F202" s="3"/>
      <c r="G202" s="3"/>
      <c r="H202" s="1">
        <f t="shared" si="43"/>
        <v>1900</v>
      </c>
      <c r="I202" s="17">
        <f t="shared" si="41"/>
        <v>38475</v>
      </c>
      <c r="J202" s="22">
        <f t="shared" si="42"/>
        <v>6800</v>
      </c>
      <c r="K202" s="17">
        <f t="shared" si="34"/>
        <v>53371</v>
      </c>
      <c r="L202" s="22">
        <f t="shared" si="35"/>
        <v>9200</v>
      </c>
      <c r="M202" s="17">
        <f t="shared" si="36"/>
        <v>9196</v>
      </c>
      <c r="N202" s="22">
        <f t="shared" si="37"/>
        <v>5241.7199999999993</v>
      </c>
      <c r="O202" s="17">
        <f t="shared" si="38"/>
        <v>65245.240000000005</v>
      </c>
      <c r="P202" s="22">
        <f t="shared" si="39"/>
        <v>32700</v>
      </c>
    </row>
    <row r="203" spans="1:16" x14ac:dyDescent="0.3">
      <c r="A203" s="5"/>
      <c r="B203" s="3"/>
      <c r="C203" s="3"/>
      <c r="D203" s="3"/>
      <c r="E203" s="3"/>
      <c r="F203" s="3"/>
      <c r="G203" s="3"/>
      <c r="H203" s="1">
        <f t="shared" si="43"/>
        <v>1910</v>
      </c>
      <c r="I203" s="17">
        <f t="shared" si="41"/>
        <v>38677.5</v>
      </c>
      <c r="J203" s="22">
        <f t="shared" si="42"/>
        <v>6800</v>
      </c>
      <c r="K203" s="17">
        <f t="shared" si="34"/>
        <v>53651.9</v>
      </c>
      <c r="L203" s="22">
        <f t="shared" si="35"/>
        <v>9200</v>
      </c>
      <c r="M203" s="17">
        <f t="shared" si="36"/>
        <v>9244.4000000000015</v>
      </c>
      <c r="N203" s="22">
        <f t="shared" si="37"/>
        <v>5269.308</v>
      </c>
      <c r="O203" s="17">
        <f t="shared" si="38"/>
        <v>65588.635999999999</v>
      </c>
      <c r="P203" s="22">
        <f t="shared" si="39"/>
        <v>32700</v>
      </c>
    </row>
    <row r="204" spans="1:16" x14ac:dyDescent="0.3">
      <c r="A204" s="5"/>
      <c r="B204" s="3"/>
      <c r="C204" s="3"/>
      <c r="D204" s="3"/>
      <c r="E204" s="3"/>
      <c r="F204" s="3"/>
      <c r="G204" s="3"/>
      <c r="H204" s="1">
        <f t="shared" si="43"/>
        <v>1920</v>
      </c>
      <c r="I204" s="17">
        <f t="shared" si="41"/>
        <v>38880</v>
      </c>
      <c r="J204" s="22">
        <f t="shared" si="42"/>
        <v>6800</v>
      </c>
      <c r="K204" s="17">
        <f t="shared" si="34"/>
        <v>53932.799999999996</v>
      </c>
      <c r="L204" s="22">
        <f t="shared" si="35"/>
        <v>9200</v>
      </c>
      <c r="M204" s="17">
        <f t="shared" si="36"/>
        <v>9292.8000000000011</v>
      </c>
      <c r="N204" s="22">
        <f t="shared" si="37"/>
        <v>5296.8959999999997</v>
      </c>
      <c r="O204" s="17">
        <f t="shared" si="38"/>
        <v>65932.032000000007</v>
      </c>
      <c r="P204" s="22">
        <f t="shared" si="39"/>
        <v>32700</v>
      </c>
    </row>
    <row r="205" spans="1:16" x14ac:dyDescent="0.3">
      <c r="A205" s="5"/>
      <c r="B205" s="3"/>
      <c r="C205" s="3"/>
      <c r="D205" s="3"/>
      <c r="E205" s="3"/>
      <c r="F205" s="3"/>
      <c r="G205" s="3"/>
      <c r="H205" s="1">
        <f t="shared" si="43"/>
        <v>1930</v>
      </c>
      <c r="I205" s="17">
        <f t="shared" si="41"/>
        <v>39082.5</v>
      </c>
      <c r="J205" s="22">
        <f t="shared" si="42"/>
        <v>6800</v>
      </c>
      <c r="K205" s="17">
        <f t="shared" ref="K205:K212" si="44">H205*$E$3*$E$3</f>
        <v>54213.7</v>
      </c>
      <c r="L205" s="22">
        <f t="shared" ref="L205:L236" si="45">MIN(($C$3/100)*K205,$F$3)</f>
        <v>9200</v>
      </c>
      <c r="M205" s="17">
        <f t="shared" ref="M205:M212" si="46">H205*$E$4*$E$4</f>
        <v>9341.2000000000007</v>
      </c>
      <c r="N205" s="22">
        <f t="shared" ref="N205:N236" si="47">MIN(($C$4/100)*M205,$F$4)</f>
        <v>5324.4840000000004</v>
      </c>
      <c r="O205" s="17">
        <f t="shared" ref="O205:O212" si="48">H205*$E$5*$E$5</f>
        <v>66275.428000000014</v>
      </c>
      <c r="P205" s="22">
        <f t="shared" ref="P205:P236" si="49">MIN(($C$5/100)*O205,$F$5)</f>
        <v>32700</v>
      </c>
    </row>
    <row r="206" spans="1:16" x14ac:dyDescent="0.3">
      <c r="A206" s="5"/>
      <c r="B206" s="3"/>
      <c r="C206" s="3"/>
      <c r="D206" s="3"/>
      <c r="E206" s="3"/>
      <c r="F206" s="3"/>
      <c r="G206" s="3"/>
      <c r="H206" s="1">
        <f t="shared" si="43"/>
        <v>1940</v>
      </c>
      <c r="I206" s="17">
        <f t="shared" ref="I206:I237" si="50">H206*($E$2^2)</f>
        <v>39285</v>
      </c>
      <c r="J206" s="22">
        <f t="shared" ref="J206:J237" si="51">MIN(($C$2/100)*I206,$F$2)</f>
        <v>6800</v>
      </c>
      <c r="K206" s="17">
        <f t="shared" si="44"/>
        <v>54494.6</v>
      </c>
      <c r="L206" s="22">
        <f t="shared" si="45"/>
        <v>9200</v>
      </c>
      <c r="M206" s="17">
        <f t="shared" si="46"/>
        <v>9389.6</v>
      </c>
      <c r="N206" s="22">
        <f t="shared" si="47"/>
        <v>5352.0720000000001</v>
      </c>
      <c r="O206" s="17">
        <f t="shared" si="48"/>
        <v>66618.824000000008</v>
      </c>
      <c r="P206" s="22">
        <f t="shared" si="49"/>
        <v>32700</v>
      </c>
    </row>
    <row r="207" spans="1:16" x14ac:dyDescent="0.3">
      <c r="A207" s="5"/>
      <c r="B207" s="3"/>
      <c r="C207" s="3"/>
      <c r="D207" s="3"/>
      <c r="E207" s="3"/>
      <c r="F207" s="3"/>
      <c r="G207" s="3"/>
      <c r="H207" s="1">
        <f t="shared" si="43"/>
        <v>1950</v>
      </c>
      <c r="I207" s="17">
        <f t="shared" si="50"/>
        <v>39487.5</v>
      </c>
      <c r="J207" s="22">
        <f t="shared" si="51"/>
        <v>6800</v>
      </c>
      <c r="K207" s="17">
        <f t="shared" si="44"/>
        <v>54775.5</v>
      </c>
      <c r="L207" s="22">
        <f t="shared" si="45"/>
        <v>9200</v>
      </c>
      <c r="M207" s="17">
        <f t="shared" si="46"/>
        <v>9438</v>
      </c>
      <c r="N207" s="22">
        <f t="shared" si="47"/>
        <v>5379.66</v>
      </c>
      <c r="O207" s="17">
        <f t="shared" si="48"/>
        <v>66962.22</v>
      </c>
      <c r="P207" s="22">
        <f t="shared" si="49"/>
        <v>32700</v>
      </c>
    </row>
    <row r="208" spans="1:16" x14ac:dyDescent="0.3">
      <c r="A208" s="5"/>
      <c r="B208" s="3"/>
      <c r="C208" s="3"/>
      <c r="D208" s="3"/>
      <c r="E208" s="3"/>
      <c r="F208" s="3"/>
      <c r="G208" s="3"/>
      <c r="H208" s="1">
        <f t="shared" si="43"/>
        <v>1960</v>
      </c>
      <c r="I208" s="17">
        <f t="shared" si="50"/>
        <v>39690</v>
      </c>
      <c r="J208" s="22">
        <f t="shared" si="51"/>
        <v>6800</v>
      </c>
      <c r="K208" s="17">
        <f t="shared" si="44"/>
        <v>55056.4</v>
      </c>
      <c r="L208" s="22">
        <f t="shared" si="45"/>
        <v>9200</v>
      </c>
      <c r="M208" s="17">
        <f t="shared" si="46"/>
        <v>9486.4000000000015</v>
      </c>
      <c r="N208" s="22">
        <f t="shared" si="47"/>
        <v>5407.2480000000005</v>
      </c>
      <c r="O208" s="17">
        <f t="shared" si="48"/>
        <v>67305.616000000009</v>
      </c>
      <c r="P208" s="22">
        <f t="shared" si="49"/>
        <v>32700</v>
      </c>
    </row>
    <row r="209" spans="1:16" x14ac:dyDescent="0.3">
      <c r="A209" s="5"/>
      <c r="B209" s="3"/>
      <c r="C209" s="3"/>
      <c r="D209" s="3"/>
      <c r="E209" s="3"/>
      <c r="F209" s="3"/>
      <c r="G209" s="3"/>
      <c r="H209" s="1">
        <f t="shared" si="43"/>
        <v>1970</v>
      </c>
      <c r="I209" s="17">
        <f t="shared" si="50"/>
        <v>39892.5</v>
      </c>
      <c r="J209" s="22">
        <f t="shared" si="51"/>
        <v>6800</v>
      </c>
      <c r="K209" s="17">
        <f t="shared" si="44"/>
        <v>55337.299999999996</v>
      </c>
      <c r="L209" s="22">
        <f t="shared" si="45"/>
        <v>9200</v>
      </c>
      <c r="M209" s="17">
        <f t="shared" si="46"/>
        <v>9534.8000000000011</v>
      </c>
      <c r="N209" s="22">
        <f t="shared" si="47"/>
        <v>5434.8360000000002</v>
      </c>
      <c r="O209" s="17">
        <f t="shared" si="48"/>
        <v>67649.012000000002</v>
      </c>
      <c r="P209" s="22">
        <f t="shared" si="49"/>
        <v>32700</v>
      </c>
    </row>
    <row r="210" spans="1:16" x14ac:dyDescent="0.3">
      <c r="A210" s="5"/>
      <c r="B210" s="3"/>
      <c r="C210" s="3"/>
      <c r="D210" s="3"/>
      <c r="E210" s="3"/>
      <c r="F210" s="3"/>
      <c r="G210" s="3"/>
      <c r="H210" s="1">
        <f t="shared" si="43"/>
        <v>1980</v>
      </c>
      <c r="I210" s="17">
        <f t="shared" si="50"/>
        <v>40095</v>
      </c>
      <c r="J210" s="22">
        <f t="shared" si="51"/>
        <v>6800</v>
      </c>
      <c r="K210" s="17">
        <f t="shared" si="44"/>
        <v>55618.2</v>
      </c>
      <c r="L210" s="22">
        <f t="shared" si="45"/>
        <v>9200</v>
      </c>
      <c r="M210" s="17">
        <f t="shared" si="46"/>
        <v>9583.2000000000007</v>
      </c>
      <c r="N210" s="22">
        <f t="shared" si="47"/>
        <v>5462.424</v>
      </c>
      <c r="O210" s="17">
        <f t="shared" si="48"/>
        <v>67992.40800000001</v>
      </c>
      <c r="P210" s="22">
        <f t="shared" si="49"/>
        <v>32700</v>
      </c>
    </row>
    <row r="211" spans="1:16" x14ac:dyDescent="0.3">
      <c r="A211" s="3"/>
      <c r="B211" s="3"/>
      <c r="C211" s="3"/>
      <c r="D211" s="3"/>
      <c r="E211" s="3"/>
      <c r="F211" s="3"/>
      <c r="G211" s="3"/>
      <c r="H211" s="1">
        <f t="shared" si="43"/>
        <v>1990</v>
      </c>
      <c r="I211" s="17">
        <f t="shared" si="50"/>
        <v>40297.5</v>
      </c>
      <c r="J211" s="22">
        <f t="shared" si="51"/>
        <v>6800</v>
      </c>
      <c r="K211" s="17">
        <f t="shared" si="44"/>
        <v>55899.1</v>
      </c>
      <c r="L211" s="22">
        <f t="shared" si="45"/>
        <v>9200</v>
      </c>
      <c r="M211" s="17">
        <f t="shared" si="46"/>
        <v>9631.6</v>
      </c>
      <c r="N211" s="22">
        <f t="shared" si="47"/>
        <v>5490.0119999999997</v>
      </c>
      <c r="O211" s="17">
        <f t="shared" si="48"/>
        <v>68335.804000000018</v>
      </c>
      <c r="P211" s="22">
        <f t="shared" si="49"/>
        <v>32700</v>
      </c>
    </row>
    <row r="212" spans="1:16" x14ac:dyDescent="0.3">
      <c r="A212" s="3"/>
      <c r="B212" s="3"/>
      <c r="C212" s="3"/>
      <c r="D212" s="3"/>
      <c r="E212" s="3"/>
      <c r="F212" s="3"/>
      <c r="G212" s="3"/>
      <c r="H212" s="1">
        <f t="shared" ref="H212" si="52">H211+10</f>
        <v>2000</v>
      </c>
      <c r="I212" s="17">
        <f t="shared" si="50"/>
        <v>40500</v>
      </c>
      <c r="J212" s="22">
        <f t="shared" si="51"/>
        <v>6800</v>
      </c>
      <c r="K212" s="17">
        <f t="shared" si="44"/>
        <v>56180</v>
      </c>
      <c r="L212" s="22">
        <f t="shared" si="45"/>
        <v>9200</v>
      </c>
      <c r="M212" s="17">
        <f t="shared" si="46"/>
        <v>9680</v>
      </c>
      <c r="N212" s="22">
        <f t="shared" si="47"/>
        <v>5517.5999999999995</v>
      </c>
      <c r="O212" s="17">
        <f t="shared" si="48"/>
        <v>68679.199999999997</v>
      </c>
      <c r="P212" s="22">
        <f t="shared" si="49"/>
        <v>32700</v>
      </c>
    </row>
    <row r="213" spans="1:16" x14ac:dyDescent="0.3">
      <c r="A213" s="3"/>
      <c r="B213" s="3"/>
      <c r="C213" s="3"/>
      <c r="D213" s="3"/>
      <c r="E213" s="3"/>
      <c r="F213" s="3"/>
      <c r="G213" s="3"/>
      <c r="H213" s="1">
        <f t="shared" ref="H213:H257" si="53">H212+10</f>
        <v>2010</v>
      </c>
      <c r="I213" s="17">
        <f t="shared" si="50"/>
        <v>40702.5</v>
      </c>
      <c r="J213" s="22">
        <f t="shared" si="51"/>
        <v>6800</v>
      </c>
      <c r="K213" s="17">
        <f t="shared" ref="K213:K257" si="54">H213*$E$3*$E$3</f>
        <v>56460.9</v>
      </c>
      <c r="L213" s="22">
        <f t="shared" si="45"/>
        <v>9200</v>
      </c>
      <c r="M213" s="17">
        <f t="shared" ref="M213:M257" si="55">H213*$E$4*$E$4</f>
        <v>9728.4000000000015</v>
      </c>
      <c r="N213" s="22">
        <f t="shared" si="47"/>
        <v>5545.1880000000001</v>
      </c>
      <c r="O213" s="17">
        <f t="shared" ref="O213:O257" si="56">H213*$E$5*$E$5</f>
        <v>69022.596000000005</v>
      </c>
      <c r="P213" s="22">
        <f t="shared" si="49"/>
        <v>32700</v>
      </c>
    </row>
    <row r="214" spans="1:16" x14ac:dyDescent="0.3">
      <c r="A214" s="3"/>
      <c r="B214" s="3"/>
      <c r="C214" s="3"/>
      <c r="D214" s="3"/>
      <c r="E214" s="3"/>
      <c r="F214" s="3"/>
      <c r="G214" s="3"/>
      <c r="H214" s="1">
        <f t="shared" si="53"/>
        <v>2020</v>
      </c>
      <c r="I214" s="17">
        <f t="shared" si="50"/>
        <v>40905</v>
      </c>
      <c r="J214" s="22">
        <f t="shared" si="51"/>
        <v>6800</v>
      </c>
      <c r="K214" s="17">
        <f t="shared" si="54"/>
        <v>56741.799999999996</v>
      </c>
      <c r="L214" s="22">
        <f t="shared" si="45"/>
        <v>9200</v>
      </c>
      <c r="M214" s="17">
        <f t="shared" si="55"/>
        <v>9776.8000000000011</v>
      </c>
      <c r="N214" s="22">
        <f t="shared" si="47"/>
        <v>5572.7759999999998</v>
      </c>
      <c r="O214" s="17">
        <f t="shared" si="56"/>
        <v>69365.992000000013</v>
      </c>
      <c r="P214" s="22">
        <f t="shared" si="49"/>
        <v>32700</v>
      </c>
    </row>
    <row r="215" spans="1:16" x14ac:dyDescent="0.3">
      <c r="A215" s="3"/>
      <c r="B215" s="3"/>
      <c r="C215" s="3"/>
      <c r="D215" s="3"/>
      <c r="E215" s="3"/>
      <c r="F215" s="3"/>
      <c r="G215" s="3"/>
      <c r="H215" s="1">
        <f t="shared" si="53"/>
        <v>2030</v>
      </c>
      <c r="I215" s="17">
        <f t="shared" si="50"/>
        <v>41107.5</v>
      </c>
      <c r="J215" s="22">
        <f t="shared" si="51"/>
        <v>6800</v>
      </c>
      <c r="K215" s="17">
        <f t="shared" si="54"/>
        <v>57022.7</v>
      </c>
      <c r="L215" s="22">
        <f t="shared" si="45"/>
        <v>9200</v>
      </c>
      <c r="M215" s="17">
        <f t="shared" si="55"/>
        <v>9825.2000000000007</v>
      </c>
      <c r="N215" s="22">
        <f t="shared" si="47"/>
        <v>5600.3639999999996</v>
      </c>
      <c r="O215" s="17">
        <f t="shared" si="56"/>
        <v>69709.388000000006</v>
      </c>
      <c r="P215" s="22">
        <f t="shared" si="49"/>
        <v>32700</v>
      </c>
    </row>
    <row r="216" spans="1:16" x14ac:dyDescent="0.3">
      <c r="A216" s="3"/>
      <c r="B216" s="3"/>
      <c r="C216" s="3"/>
      <c r="D216" s="3"/>
      <c r="E216" s="3"/>
      <c r="F216" s="3"/>
      <c r="G216" s="3"/>
      <c r="H216" s="1">
        <f t="shared" si="53"/>
        <v>2040</v>
      </c>
      <c r="I216" s="17">
        <f t="shared" si="50"/>
        <v>41310</v>
      </c>
      <c r="J216" s="22">
        <f t="shared" si="51"/>
        <v>6800</v>
      </c>
      <c r="K216" s="17">
        <f t="shared" si="54"/>
        <v>57303.6</v>
      </c>
      <c r="L216" s="22">
        <f t="shared" si="45"/>
        <v>9200</v>
      </c>
      <c r="M216" s="17">
        <f t="shared" si="55"/>
        <v>9873.6</v>
      </c>
      <c r="N216" s="22">
        <f t="shared" si="47"/>
        <v>5627.9519999999993</v>
      </c>
      <c r="O216" s="17">
        <f t="shared" si="56"/>
        <v>70052.784000000014</v>
      </c>
      <c r="P216" s="22">
        <f t="shared" si="49"/>
        <v>32700</v>
      </c>
    </row>
    <row r="217" spans="1:16" x14ac:dyDescent="0.3">
      <c r="A217" s="3"/>
      <c r="B217" s="3"/>
      <c r="C217" s="3"/>
      <c r="D217" s="3"/>
      <c r="E217" s="3"/>
      <c r="F217" s="3"/>
      <c r="G217" s="3"/>
      <c r="H217" s="1">
        <f t="shared" si="53"/>
        <v>2050</v>
      </c>
      <c r="I217" s="17">
        <f t="shared" si="50"/>
        <v>41512.5</v>
      </c>
      <c r="J217" s="22">
        <f t="shared" si="51"/>
        <v>6800</v>
      </c>
      <c r="K217" s="17">
        <f t="shared" si="54"/>
        <v>57584.5</v>
      </c>
      <c r="L217" s="22">
        <f t="shared" si="45"/>
        <v>9200</v>
      </c>
      <c r="M217" s="17">
        <f t="shared" si="55"/>
        <v>9922</v>
      </c>
      <c r="N217" s="22">
        <f t="shared" si="47"/>
        <v>5655.54</v>
      </c>
      <c r="O217" s="17">
        <f t="shared" si="56"/>
        <v>70396.180000000008</v>
      </c>
      <c r="P217" s="22">
        <f t="shared" si="49"/>
        <v>32700</v>
      </c>
    </row>
    <row r="218" spans="1:16" x14ac:dyDescent="0.3">
      <c r="A218" s="3"/>
      <c r="B218" s="3"/>
      <c r="C218" s="3"/>
      <c r="D218" s="3"/>
      <c r="E218" s="3"/>
      <c r="F218" s="3"/>
      <c r="G218" s="3"/>
      <c r="H218" s="1">
        <f t="shared" si="53"/>
        <v>2060</v>
      </c>
      <c r="I218" s="17">
        <f t="shared" si="50"/>
        <v>41715</v>
      </c>
      <c r="J218" s="22">
        <f t="shared" si="51"/>
        <v>6800</v>
      </c>
      <c r="K218" s="17">
        <f t="shared" si="54"/>
        <v>57865.4</v>
      </c>
      <c r="L218" s="22">
        <f t="shared" si="45"/>
        <v>9200</v>
      </c>
      <c r="M218" s="17">
        <f t="shared" si="55"/>
        <v>9970.4000000000015</v>
      </c>
      <c r="N218" s="22">
        <f t="shared" si="47"/>
        <v>5683.1280000000006</v>
      </c>
      <c r="O218" s="17">
        <f t="shared" si="56"/>
        <v>70739.576000000001</v>
      </c>
      <c r="P218" s="22">
        <f t="shared" si="49"/>
        <v>32700</v>
      </c>
    </row>
    <row r="219" spans="1:16" x14ac:dyDescent="0.3">
      <c r="A219" s="3"/>
      <c r="B219" s="3"/>
      <c r="C219" s="3"/>
      <c r="D219" s="3"/>
      <c r="E219" s="3"/>
      <c r="F219" s="3"/>
      <c r="G219" s="3"/>
      <c r="H219" s="1">
        <f t="shared" si="53"/>
        <v>2070</v>
      </c>
      <c r="I219" s="17">
        <f t="shared" si="50"/>
        <v>41917.5</v>
      </c>
      <c r="J219" s="22">
        <f t="shared" si="51"/>
        <v>6800</v>
      </c>
      <c r="K219" s="17">
        <f t="shared" si="54"/>
        <v>58146.299999999996</v>
      </c>
      <c r="L219" s="22">
        <f t="shared" si="45"/>
        <v>9200</v>
      </c>
      <c r="M219" s="17">
        <f t="shared" si="55"/>
        <v>10018.800000000001</v>
      </c>
      <c r="N219" s="22">
        <f t="shared" si="47"/>
        <v>5710.7160000000003</v>
      </c>
      <c r="O219" s="17">
        <f t="shared" si="56"/>
        <v>71082.972000000009</v>
      </c>
      <c r="P219" s="22">
        <f t="shared" si="49"/>
        <v>32700</v>
      </c>
    </row>
    <row r="220" spans="1:16" x14ac:dyDescent="0.3">
      <c r="A220" s="3"/>
      <c r="B220" s="3"/>
      <c r="C220" s="3"/>
      <c r="D220" s="3"/>
      <c r="E220" s="3"/>
      <c r="F220" s="3"/>
      <c r="G220" s="3"/>
      <c r="H220" s="1">
        <f t="shared" si="53"/>
        <v>2080</v>
      </c>
      <c r="I220" s="17">
        <f t="shared" si="50"/>
        <v>42120</v>
      </c>
      <c r="J220" s="22">
        <f t="shared" si="51"/>
        <v>6800</v>
      </c>
      <c r="K220" s="17">
        <f t="shared" si="54"/>
        <v>58427.199999999997</v>
      </c>
      <c r="L220" s="22">
        <f t="shared" si="45"/>
        <v>9200</v>
      </c>
      <c r="M220" s="17">
        <f t="shared" si="55"/>
        <v>10067.200000000001</v>
      </c>
      <c r="N220" s="22">
        <f t="shared" si="47"/>
        <v>5738.3040000000001</v>
      </c>
      <c r="O220" s="17">
        <f t="shared" si="56"/>
        <v>71426.368000000017</v>
      </c>
      <c r="P220" s="22">
        <f t="shared" si="49"/>
        <v>32700</v>
      </c>
    </row>
    <row r="221" spans="1:16" x14ac:dyDescent="0.3">
      <c r="A221" s="3"/>
      <c r="B221" s="3"/>
      <c r="C221" s="3"/>
      <c r="D221" s="3"/>
      <c r="E221" s="3"/>
      <c r="F221" s="3"/>
      <c r="G221" s="3"/>
      <c r="H221" s="1">
        <f t="shared" si="53"/>
        <v>2090</v>
      </c>
      <c r="I221" s="17">
        <f t="shared" si="50"/>
        <v>42322.5</v>
      </c>
      <c r="J221" s="22">
        <f t="shared" si="51"/>
        <v>6800</v>
      </c>
      <c r="K221" s="17">
        <f t="shared" si="54"/>
        <v>58708.1</v>
      </c>
      <c r="L221" s="22">
        <f t="shared" si="45"/>
        <v>9200</v>
      </c>
      <c r="M221" s="17">
        <f t="shared" si="55"/>
        <v>10115.6</v>
      </c>
      <c r="N221" s="22">
        <f t="shared" si="47"/>
        <v>5765.8919999999998</v>
      </c>
      <c r="O221" s="17">
        <f t="shared" si="56"/>
        <v>71769.76400000001</v>
      </c>
      <c r="P221" s="22">
        <f t="shared" si="49"/>
        <v>32700</v>
      </c>
    </row>
    <row r="222" spans="1:16" x14ac:dyDescent="0.3">
      <c r="A222" s="3"/>
      <c r="B222" s="3"/>
      <c r="C222" s="3"/>
      <c r="D222" s="3"/>
      <c r="E222" s="3"/>
      <c r="F222" s="3"/>
      <c r="G222" s="3"/>
      <c r="H222" s="1">
        <f t="shared" si="53"/>
        <v>2100</v>
      </c>
      <c r="I222" s="17">
        <f t="shared" si="50"/>
        <v>42525</v>
      </c>
      <c r="J222" s="22">
        <f t="shared" si="51"/>
        <v>6800</v>
      </c>
      <c r="K222" s="17">
        <f t="shared" si="54"/>
        <v>58989</v>
      </c>
      <c r="L222" s="22">
        <f t="shared" si="45"/>
        <v>9200</v>
      </c>
      <c r="M222" s="17">
        <f t="shared" si="55"/>
        <v>10164</v>
      </c>
      <c r="N222" s="22">
        <f t="shared" si="47"/>
        <v>5793.48</v>
      </c>
      <c r="O222" s="17">
        <f t="shared" si="56"/>
        <v>72113.16</v>
      </c>
      <c r="P222" s="22">
        <f t="shared" si="49"/>
        <v>32700</v>
      </c>
    </row>
    <row r="223" spans="1:16" x14ac:dyDescent="0.3">
      <c r="A223" s="3"/>
      <c r="B223" s="3"/>
      <c r="C223" s="3"/>
      <c r="D223" s="3"/>
      <c r="E223" s="3"/>
      <c r="F223" s="3"/>
      <c r="G223" s="3"/>
      <c r="H223" s="1">
        <f t="shared" si="53"/>
        <v>2110</v>
      </c>
      <c r="I223" s="17">
        <f t="shared" si="50"/>
        <v>42727.5</v>
      </c>
      <c r="J223" s="22">
        <f t="shared" si="51"/>
        <v>6800</v>
      </c>
      <c r="K223" s="17">
        <f t="shared" si="54"/>
        <v>59269.9</v>
      </c>
      <c r="L223" s="22">
        <f t="shared" si="45"/>
        <v>9200</v>
      </c>
      <c r="M223" s="17">
        <f t="shared" si="55"/>
        <v>10212.400000000001</v>
      </c>
      <c r="N223" s="22">
        <f t="shared" si="47"/>
        <v>5821.0680000000002</v>
      </c>
      <c r="O223" s="17">
        <f t="shared" si="56"/>
        <v>72456.556000000011</v>
      </c>
      <c r="P223" s="22">
        <f t="shared" si="49"/>
        <v>32700</v>
      </c>
    </row>
    <row r="224" spans="1:16" x14ac:dyDescent="0.3">
      <c r="A224" s="3"/>
      <c r="B224" s="3"/>
      <c r="C224" s="3"/>
      <c r="D224" s="3"/>
      <c r="E224" s="3"/>
      <c r="F224" s="3"/>
      <c r="G224" s="3"/>
      <c r="H224" s="1">
        <f t="shared" si="53"/>
        <v>2120</v>
      </c>
      <c r="I224" s="17">
        <f t="shared" si="50"/>
        <v>42930</v>
      </c>
      <c r="J224" s="22">
        <f t="shared" si="51"/>
        <v>6800</v>
      </c>
      <c r="K224" s="17">
        <f t="shared" si="54"/>
        <v>59550.799999999996</v>
      </c>
      <c r="L224" s="22">
        <f t="shared" si="45"/>
        <v>9200</v>
      </c>
      <c r="M224" s="17">
        <f t="shared" si="55"/>
        <v>10260.800000000001</v>
      </c>
      <c r="N224" s="22">
        <f t="shared" si="47"/>
        <v>5848.6559999999999</v>
      </c>
      <c r="O224" s="17">
        <f t="shared" si="56"/>
        <v>72799.952000000005</v>
      </c>
      <c r="P224" s="22">
        <f t="shared" si="49"/>
        <v>32700</v>
      </c>
    </row>
    <row r="225" spans="1:16" x14ac:dyDescent="0.3">
      <c r="A225" s="3"/>
      <c r="B225" s="3"/>
      <c r="C225" s="3"/>
      <c r="D225" s="3"/>
      <c r="E225" s="3"/>
      <c r="F225" s="3"/>
      <c r="G225" s="3"/>
      <c r="H225" s="1">
        <f t="shared" si="53"/>
        <v>2130</v>
      </c>
      <c r="I225" s="17">
        <f t="shared" si="50"/>
        <v>43132.5</v>
      </c>
      <c r="J225" s="22">
        <f t="shared" si="51"/>
        <v>6800</v>
      </c>
      <c r="K225" s="17">
        <f t="shared" si="54"/>
        <v>59831.7</v>
      </c>
      <c r="L225" s="22">
        <f t="shared" si="45"/>
        <v>9200</v>
      </c>
      <c r="M225" s="17">
        <f t="shared" si="55"/>
        <v>10309.200000000001</v>
      </c>
      <c r="N225" s="22">
        <f t="shared" si="47"/>
        <v>5876.2439999999997</v>
      </c>
      <c r="O225" s="17">
        <f t="shared" si="56"/>
        <v>73143.348000000013</v>
      </c>
      <c r="P225" s="22">
        <f t="shared" si="49"/>
        <v>32700</v>
      </c>
    </row>
    <row r="226" spans="1:16" x14ac:dyDescent="0.3">
      <c r="A226" s="3"/>
      <c r="B226" s="3"/>
      <c r="C226" s="3"/>
      <c r="D226" s="3"/>
      <c r="E226" s="3"/>
      <c r="F226" s="3"/>
      <c r="G226" s="3"/>
      <c r="H226" s="1">
        <f t="shared" si="53"/>
        <v>2140</v>
      </c>
      <c r="I226" s="17">
        <f t="shared" si="50"/>
        <v>43335</v>
      </c>
      <c r="J226" s="22">
        <f t="shared" si="51"/>
        <v>6800</v>
      </c>
      <c r="K226" s="17">
        <f t="shared" si="54"/>
        <v>60112.6</v>
      </c>
      <c r="L226" s="22">
        <f t="shared" si="45"/>
        <v>9200</v>
      </c>
      <c r="M226" s="17">
        <f t="shared" si="55"/>
        <v>10357.6</v>
      </c>
      <c r="N226" s="22">
        <f t="shared" si="47"/>
        <v>5903.8319999999994</v>
      </c>
      <c r="O226" s="17">
        <f t="shared" si="56"/>
        <v>73486.744000000006</v>
      </c>
      <c r="P226" s="22">
        <f t="shared" si="49"/>
        <v>32700</v>
      </c>
    </row>
    <row r="227" spans="1:16" x14ac:dyDescent="0.3">
      <c r="A227" s="3"/>
      <c r="B227" s="3"/>
      <c r="C227" s="3"/>
      <c r="D227" s="3"/>
      <c r="E227" s="3"/>
      <c r="F227" s="3"/>
      <c r="G227" s="3"/>
      <c r="H227" s="1">
        <f t="shared" si="53"/>
        <v>2150</v>
      </c>
      <c r="I227" s="17">
        <f t="shared" si="50"/>
        <v>43537.5</v>
      </c>
      <c r="J227" s="22">
        <f t="shared" si="51"/>
        <v>6800</v>
      </c>
      <c r="K227" s="17">
        <f t="shared" si="54"/>
        <v>60393.5</v>
      </c>
      <c r="L227" s="22">
        <f t="shared" si="45"/>
        <v>9200</v>
      </c>
      <c r="M227" s="17">
        <f t="shared" si="55"/>
        <v>10406</v>
      </c>
      <c r="N227" s="22">
        <f t="shared" si="47"/>
        <v>5931.4199999999992</v>
      </c>
      <c r="O227" s="17">
        <f t="shared" si="56"/>
        <v>73830.14</v>
      </c>
      <c r="P227" s="22">
        <f t="shared" si="49"/>
        <v>32700</v>
      </c>
    </row>
    <row r="228" spans="1:16" x14ac:dyDescent="0.3">
      <c r="A228" s="3"/>
      <c r="B228" s="3"/>
      <c r="C228" s="3"/>
      <c r="D228" s="3"/>
      <c r="E228" s="3"/>
      <c r="F228" s="3"/>
      <c r="G228" s="3"/>
      <c r="H228" s="1">
        <f t="shared" si="53"/>
        <v>2160</v>
      </c>
      <c r="I228" s="17">
        <f t="shared" si="50"/>
        <v>43740</v>
      </c>
      <c r="J228" s="22">
        <f t="shared" si="51"/>
        <v>6800</v>
      </c>
      <c r="K228" s="17">
        <f t="shared" si="54"/>
        <v>60674.400000000001</v>
      </c>
      <c r="L228" s="22">
        <f t="shared" si="45"/>
        <v>9200</v>
      </c>
      <c r="M228" s="17">
        <f t="shared" si="55"/>
        <v>10454.400000000001</v>
      </c>
      <c r="N228" s="22">
        <f t="shared" si="47"/>
        <v>5959.0080000000007</v>
      </c>
      <c r="O228" s="17">
        <f t="shared" si="56"/>
        <v>74173.536000000007</v>
      </c>
      <c r="P228" s="22">
        <f t="shared" si="49"/>
        <v>32700</v>
      </c>
    </row>
    <row r="229" spans="1:16" x14ac:dyDescent="0.3">
      <c r="A229" s="3"/>
      <c r="B229" s="3"/>
      <c r="C229" s="3"/>
      <c r="D229" s="3"/>
      <c r="E229" s="3"/>
      <c r="F229" s="3"/>
      <c r="G229" s="3"/>
      <c r="H229" s="1">
        <f t="shared" si="53"/>
        <v>2170</v>
      </c>
      <c r="I229" s="17">
        <f t="shared" si="50"/>
        <v>43942.5</v>
      </c>
      <c r="J229" s="22">
        <f t="shared" si="51"/>
        <v>6800</v>
      </c>
      <c r="K229" s="17">
        <f t="shared" si="54"/>
        <v>60955.299999999996</v>
      </c>
      <c r="L229" s="22">
        <f t="shared" si="45"/>
        <v>9200</v>
      </c>
      <c r="M229" s="17">
        <f t="shared" si="55"/>
        <v>10502.800000000001</v>
      </c>
      <c r="N229" s="22">
        <f t="shared" si="47"/>
        <v>5986.5960000000005</v>
      </c>
      <c r="O229" s="17">
        <f t="shared" si="56"/>
        <v>74516.932000000015</v>
      </c>
      <c r="P229" s="22">
        <f t="shared" si="49"/>
        <v>32700</v>
      </c>
    </row>
    <row r="230" spans="1:16" x14ac:dyDescent="0.3">
      <c r="A230" s="3"/>
      <c r="B230" s="3"/>
      <c r="C230" s="3"/>
      <c r="D230" s="3"/>
      <c r="E230" s="3"/>
      <c r="F230" s="3"/>
      <c r="G230" s="3"/>
      <c r="H230" s="1">
        <f t="shared" si="53"/>
        <v>2180</v>
      </c>
      <c r="I230" s="17">
        <f t="shared" si="50"/>
        <v>44145</v>
      </c>
      <c r="J230" s="22">
        <f t="shared" si="51"/>
        <v>6800</v>
      </c>
      <c r="K230" s="17">
        <f t="shared" si="54"/>
        <v>61236.2</v>
      </c>
      <c r="L230" s="22">
        <f t="shared" si="45"/>
        <v>9200</v>
      </c>
      <c r="M230" s="17">
        <f t="shared" si="55"/>
        <v>10551.2</v>
      </c>
      <c r="N230" s="22">
        <f t="shared" si="47"/>
        <v>6014.1840000000002</v>
      </c>
      <c r="O230" s="17">
        <f t="shared" si="56"/>
        <v>74860.328000000009</v>
      </c>
      <c r="P230" s="22">
        <f t="shared" si="49"/>
        <v>32700</v>
      </c>
    </row>
    <row r="231" spans="1:16" x14ac:dyDescent="0.3">
      <c r="A231" s="3"/>
      <c r="B231" s="3"/>
      <c r="C231" s="3"/>
      <c r="D231" s="3"/>
      <c r="E231" s="3"/>
      <c r="F231" s="3"/>
      <c r="G231" s="3"/>
      <c r="H231" s="1">
        <f t="shared" si="53"/>
        <v>2190</v>
      </c>
      <c r="I231" s="17">
        <f t="shared" si="50"/>
        <v>44347.5</v>
      </c>
      <c r="J231" s="22">
        <f t="shared" si="51"/>
        <v>6800</v>
      </c>
      <c r="K231" s="17">
        <f t="shared" si="54"/>
        <v>61517.1</v>
      </c>
      <c r="L231" s="22">
        <f t="shared" si="45"/>
        <v>9200</v>
      </c>
      <c r="M231" s="17">
        <f t="shared" si="55"/>
        <v>10599.6</v>
      </c>
      <c r="N231" s="22">
        <f t="shared" si="47"/>
        <v>6041.7719999999999</v>
      </c>
      <c r="O231" s="17">
        <f t="shared" si="56"/>
        <v>75203.724000000017</v>
      </c>
      <c r="P231" s="22">
        <f t="shared" si="49"/>
        <v>32700</v>
      </c>
    </row>
    <row r="232" spans="1:16" x14ac:dyDescent="0.3">
      <c r="A232" s="3"/>
      <c r="B232" s="3"/>
      <c r="C232" s="3"/>
      <c r="D232" s="3"/>
      <c r="E232" s="3"/>
      <c r="F232" s="3"/>
      <c r="G232" s="3"/>
      <c r="H232" s="1">
        <f t="shared" si="53"/>
        <v>2200</v>
      </c>
      <c r="I232" s="17">
        <f t="shared" si="50"/>
        <v>44550</v>
      </c>
      <c r="J232" s="22">
        <f t="shared" si="51"/>
        <v>6800</v>
      </c>
      <c r="K232" s="17">
        <f t="shared" si="54"/>
        <v>61798</v>
      </c>
      <c r="L232" s="22">
        <f t="shared" si="45"/>
        <v>9200</v>
      </c>
      <c r="M232" s="17">
        <f t="shared" si="55"/>
        <v>10648</v>
      </c>
      <c r="N232" s="22">
        <f t="shared" si="47"/>
        <v>6069.36</v>
      </c>
      <c r="O232" s="17">
        <f t="shared" si="56"/>
        <v>75547.12000000001</v>
      </c>
      <c r="P232" s="22">
        <f t="shared" si="49"/>
        <v>32700</v>
      </c>
    </row>
    <row r="233" spans="1:16" x14ac:dyDescent="0.3">
      <c r="A233" s="3"/>
      <c r="B233" s="3"/>
      <c r="C233" s="3"/>
      <c r="D233" s="3"/>
      <c r="E233" s="3"/>
      <c r="F233" s="3"/>
      <c r="G233" s="3"/>
      <c r="H233" s="1">
        <f t="shared" si="53"/>
        <v>2210</v>
      </c>
      <c r="I233" s="17">
        <f t="shared" si="50"/>
        <v>44752.5</v>
      </c>
      <c r="J233" s="22">
        <f t="shared" si="51"/>
        <v>6800</v>
      </c>
      <c r="K233" s="17">
        <f t="shared" si="54"/>
        <v>62078.9</v>
      </c>
      <c r="L233" s="22">
        <f t="shared" si="45"/>
        <v>9200</v>
      </c>
      <c r="M233" s="17">
        <f t="shared" si="55"/>
        <v>10696.400000000001</v>
      </c>
      <c r="N233" s="22">
        <f t="shared" si="47"/>
        <v>6096.9480000000003</v>
      </c>
      <c r="O233" s="17">
        <f t="shared" si="56"/>
        <v>75890.516000000003</v>
      </c>
      <c r="P233" s="22">
        <f t="shared" si="49"/>
        <v>32700</v>
      </c>
    </row>
    <row r="234" spans="1:16" x14ac:dyDescent="0.3">
      <c r="A234" s="3"/>
      <c r="B234" s="3"/>
      <c r="C234" s="3"/>
      <c r="D234" s="3"/>
      <c r="E234" s="3"/>
      <c r="F234" s="3"/>
      <c r="G234" s="3"/>
      <c r="H234" s="1">
        <f t="shared" si="53"/>
        <v>2220</v>
      </c>
      <c r="I234" s="17">
        <f t="shared" si="50"/>
        <v>44955</v>
      </c>
      <c r="J234" s="22">
        <f t="shared" si="51"/>
        <v>6800</v>
      </c>
      <c r="K234" s="17">
        <f t="shared" si="54"/>
        <v>62359.799999999996</v>
      </c>
      <c r="L234" s="22">
        <f t="shared" si="45"/>
        <v>9200</v>
      </c>
      <c r="M234" s="17">
        <f t="shared" si="55"/>
        <v>10744.800000000001</v>
      </c>
      <c r="N234" s="22">
        <f t="shared" si="47"/>
        <v>6124.5360000000001</v>
      </c>
      <c r="O234" s="17">
        <f t="shared" si="56"/>
        <v>76233.912000000011</v>
      </c>
      <c r="P234" s="22">
        <f t="shared" si="49"/>
        <v>32700</v>
      </c>
    </row>
    <row r="235" spans="1:16" x14ac:dyDescent="0.3">
      <c r="A235" s="3"/>
      <c r="B235" s="3"/>
      <c r="C235" s="3"/>
      <c r="D235" s="3"/>
      <c r="E235" s="3"/>
      <c r="F235" s="3"/>
      <c r="G235" s="3"/>
      <c r="H235" s="1">
        <f t="shared" si="53"/>
        <v>2230</v>
      </c>
      <c r="I235" s="17">
        <f t="shared" si="50"/>
        <v>45157.5</v>
      </c>
      <c r="J235" s="22">
        <f t="shared" si="51"/>
        <v>6800</v>
      </c>
      <c r="K235" s="17">
        <f t="shared" si="54"/>
        <v>62640.7</v>
      </c>
      <c r="L235" s="22">
        <f t="shared" si="45"/>
        <v>9200</v>
      </c>
      <c r="M235" s="17">
        <f t="shared" si="55"/>
        <v>10793.2</v>
      </c>
      <c r="N235" s="22">
        <f t="shared" si="47"/>
        <v>6152.1239999999998</v>
      </c>
      <c r="O235" s="17">
        <f t="shared" si="56"/>
        <v>76577.308000000005</v>
      </c>
      <c r="P235" s="22">
        <f t="shared" si="49"/>
        <v>32700</v>
      </c>
    </row>
    <row r="236" spans="1:16" x14ac:dyDescent="0.3">
      <c r="A236" s="3"/>
      <c r="B236" s="3"/>
      <c r="C236" s="3"/>
      <c r="D236" s="3"/>
      <c r="E236" s="3"/>
      <c r="F236" s="3"/>
      <c r="G236" s="3"/>
      <c r="H236" s="1">
        <f t="shared" si="53"/>
        <v>2240</v>
      </c>
      <c r="I236" s="17">
        <f t="shared" si="50"/>
        <v>45360</v>
      </c>
      <c r="J236" s="22">
        <f t="shared" si="51"/>
        <v>6800</v>
      </c>
      <c r="K236" s="17">
        <f t="shared" si="54"/>
        <v>62921.599999999999</v>
      </c>
      <c r="L236" s="22">
        <f t="shared" si="45"/>
        <v>9200</v>
      </c>
      <c r="M236" s="17">
        <f t="shared" si="55"/>
        <v>10841.6</v>
      </c>
      <c r="N236" s="22">
        <f t="shared" si="47"/>
        <v>6179.7119999999995</v>
      </c>
      <c r="O236" s="17">
        <f t="shared" si="56"/>
        <v>76920.704000000012</v>
      </c>
      <c r="P236" s="22">
        <f t="shared" si="49"/>
        <v>32700</v>
      </c>
    </row>
    <row r="237" spans="1:16" x14ac:dyDescent="0.3">
      <c r="A237" s="3"/>
      <c r="B237" s="3"/>
      <c r="C237" s="3"/>
      <c r="D237" s="3"/>
      <c r="E237" s="3"/>
      <c r="F237" s="3"/>
      <c r="G237" s="3"/>
      <c r="H237" s="1">
        <f t="shared" si="53"/>
        <v>2250</v>
      </c>
      <c r="I237" s="17">
        <f t="shared" si="50"/>
        <v>45562.5</v>
      </c>
      <c r="J237" s="22">
        <f t="shared" si="51"/>
        <v>6800</v>
      </c>
      <c r="K237" s="17">
        <f t="shared" si="54"/>
        <v>63202.5</v>
      </c>
      <c r="L237" s="22">
        <f t="shared" ref="L237:L262" si="57">MIN(($C$3/100)*K237,$F$3)</f>
        <v>9200</v>
      </c>
      <c r="M237" s="17">
        <f t="shared" si="55"/>
        <v>10890</v>
      </c>
      <c r="N237" s="22">
        <f t="shared" ref="N237:N262" si="58">MIN(($C$4/100)*M237,$F$4)</f>
        <v>6207.2999999999993</v>
      </c>
      <c r="O237" s="17">
        <f t="shared" si="56"/>
        <v>77264.100000000006</v>
      </c>
      <c r="P237" s="22">
        <f t="shared" ref="P237:P262" si="59">MIN(($C$5/100)*O237,$F$5)</f>
        <v>32700</v>
      </c>
    </row>
    <row r="238" spans="1:16" x14ac:dyDescent="0.3">
      <c r="A238" s="3"/>
      <c r="B238" s="3"/>
      <c r="C238" s="3"/>
      <c r="D238" s="3"/>
      <c r="E238" s="3"/>
      <c r="F238" s="3"/>
      <c r="G238" s="3"/>
      <c r="H238" s="1">
        <f t="shared" si="53"/>
        <v>2260</v>
      </c>
      <c r="I238" s="17">
        <f t="shared" ref="I238:I262" si="60">H238*($E$2^2)</f>
        <v>45765</v>
      </c>
      <c r="J238" s="22">
        <f t="shared" ref="J238:J262" si="61">MIN(($C$2/100)*I238,$F$2)</f>
        <v>6800</v>
      </c>
      <c r="K238" s="17">
        <f t="shared" si="54"/>
        <v>63483.4</v>
      </c>
      <c r="L238" s="22">
        <f t="shared" si="57"/>
        <v>9200</v>
      </c>
      <c r="M238" s="17">
        <f t="shared" si="55"/>
        <v>10938.400000000001</v>
      </c>
      <c r="N238" s="22">
        <f t="shared" si="58"/>
        <v>6234.8879999999999</v>
      </c>
      <c r="O238" s="17">
        <f t="shared" si="56"/>
        <v>77607.495999999999</v>
      </c>
      <c r="P238" s="22">
        <f t="shared" si="59"/>
        <v>32700</v>
      </c>
    </row>
    <row r="239" spans="1:16" x14ac:dyDescent="0.3">
      <c r="A239" s="3"/>
      <c r="B239" s="3"/>
      <c r="C239" s="3"/>
      <c r="D239" s="3"/>
      <c r="E239" s="3"/>
      <c r="F239" s="3"/>
      <c r="G239" s="3"/>
      <c r="H239" s="1">
        <f t="shared" si="53"/>
        <v>2270</v>
      </c>
      <c r="I239" s="17">
        <f t="shared" si="60"/>
        <v>45967.5</v>
      </c>
      <c r="J239" s="22">
        <f t="shared" si="61"/>
        <v>6800</v>
      </c>
      <c r="K239" s="17">
        <f t="shared" si="54"/>
        <v>63764.299999999996</v>
      </c>
      <c r="L239" s="22">
        <f t="shared" si="57"/>
        <v>9200</v>
      </c>
      <c r="M239" s="17">
        <f t="shared" si="55"/>
        <v>10986.800000000001</v>
      </c>
      <c r="N239" s="22">
        <f t="shared" si="58"/>
        <v>6262.4759999999997</v>
      </c>
      <c r="O239" s="17">
        <f t="shared" si="56"/>
        <v>77950.892000000007</v>
      </c>
      <c r="P239" s="22">
        <f t="shared" si="59"/>
        <v>32700</v>
      </c>
    </row>
    <row r="240" spans="1:16" x14ac:dyDescent="0.3">
      <c r="A240" s="3"/>
      <c r="B240" s="3"/>
      <c r="C240" s="3"/>
      <c r="D240" s="3"/>
      <c r="E240" s="3"/>
      <c r="F240" s="3"/>
      <c r="G240" s="3"/>
      <c r="H240" s="1">
        <f t="shared" si="53"/>
        <v>2280</v>
      </c>
      <c r="I240" s="17">
        <f t="shared" si="60"/>
        <v>46170</v>
      </c>
      <c r="J240" s="22">
        <f t="shared" si="61"/>
        <v>6800</v>
      </c>
      <c r="K240" s="17">
        <f t="shared" si="54"/>
        <v>64045.2</v>
      </c>
      <c r="L240" s="22">
        <f t="shared" si="57"/>
        <v>9200</v>
      </c>
      <c r="M240" s="17">
        <f t="shared" si="55"/>
        <v>11035.2</v>
      </c>
      <c r="N240" s="22">
        <f t="shared" si="58"/>
        <v>6290.0640000000003</v>
      </c>
      <c r="O240" s="17">
        <f t="shared" si="56"/>
        <v>78294.288000000015</v>
      </c>
      <c r="P240" s="22">
        <f t="shared" si="59"/>
        <v>32700</v>
      </c>
    </row>
    <row r="241" spans="1:16" x14ac:dyDescent="0.3">
      <c r="A241" s="3"/>
      <c r="B241" s="3"/>
      <c r="C241" s="3"/>
      <c r="D241" s="3"/>
      <c r="E241" s="3"/>
      <c r="F241" s="3"/>
      <c r="G241" s="3"/>
      <c r="H241" s="1">
        <f t="shared" si="53"/>
        <v>2290</v>
      </c>
      <c r="I241" s="17">
        <f t="shared" si="60"/>
        <v>46372.5</v>
      </c>
      <c r="J241" s="22">
        <f t="shared" si="61"/>
        <v>6800</v>
      </c>
      <c r="K241" s="17">
        <f t="shared" si="54"/>
        <v>64326.1</v>
      </c>
      <c r="L241" s="22">
        <f t="shared" si="57"/>
        <v>9200</v>
      </c>
      <c r="M241" s="17">
        <f t="shared" si="55"/>
        <v>11083.6</v>
      </c>
      <c r="N241" s="22">
        <f t="shared" si="58"/>
        <v>6317.652</v>
      </c>
      <c r="O241" s="17">
        <f t="shared" si="56"/>
        <v>78637.684000000008</v>
      </c>
      <c r="P241" s="22">
        <f t="shared" si="59"/>
        <v>32700</v>
      </c>
    </row>
    <row r="242" spans="1:16" x14ac:dyDescent="0.3">
      <c r="A242" s="3"/>
      <c r="B242" s="3"/>
      <c r="C242" s="3"/>
      <c r="D242" s="3"/>
      <c r="E242" s="3"/>
      <c r="F242" s="3"/>
      <c r="G242" s="3"/>
      <c r="H242" s="1">
        <f t="shared" si="53"/>
        <v>2300</v>
      </c>
      <c r="I242" s="17">
        <f t="shared" si="60"/>
        <v>46575</v>
      </c>
      <c r="J242" s="22">
        <f t="shared" si="61"/>
        <v>6800</v>
      </c>
      <c r="K242" s="17">
        <f t="shared" si="54"/>
        <v>64607</v>
      </c>
      <c r="L242" s="22">
        <f t="shared" si="57"/>
        <v>9200</v>
      </c>
      <c r="M242" s="17">
        <f t="shared" si="55"/>
        <v>11132</v>
      </c>
      <c r="N242" s="22">
        <f t="shared" si="58"/>
        <v>6345.24</v>
      </c>
      <c r="O242" s="17">
        <f t="shared" si="56"/>
        <v>78981.08</v>
      </c>
      <c r="P242" s="22">
        <f t="shared" si="59"/>
        <v>32700</v>
      </c>
    </row>
    <row r="243" spans="1:16" x14ac:dyDescent="0.3">
      <c r="A243" s="3"/>
      <c r="B243" s="3"/>
      <c r="C243" s="3"/>
      <c r="D243" s="3"/>
      <c r="E243" s="3"/>
      <c r="F243" s="3"/>
      <c r="G243" s="3"/>
      <c r="H243" s="1">
        <f t="shared" si="53"/>
        <v>2310</v>
      </c>
      <c r="I243" s="17">
        <f t="shared" si="60"/>
        <v>46777.5</v>
      </c>
      <c r="J243" s="22">
        <f t="shared" si="61"/>
        <v>6800</v>
      </c>
      <c r="K243" s="17">
        <f t="shared" si="54"/>
        <v>64887.9</v>
      </c>
      <c r="L243" s="22">
        <f t="shared" si="57"/>
        <v>9200</v>
      </c>
      <c r="M243" s="17">
        <f t="shared" si="55"/>
        <v>11180.400000000001</v>
      </c>
      <c r="N243" s="22">
        <f t="shared" si="58"/>
        <v>6372.8280000000004</v>
      </c>
      <c r="O243" s="17">
        <f t="shared" si="56"/>
        <v>79324.47600000001</v>
      </c>
      <c r="P243" s="22">
        <f t="shared" si="59"/>
        <v>32700</v>
      </c>
    </row>
    <row r="244" spans="1:16" x14ac:dyDescent="0.3">
      <c r="A244" s="3"/>
      <c r="B244" s="3"/>
      <c r="C244" s="3"/>
      <c r="D244" s="3"/>
      <c r="E244" s="3"/>
      <c r="F244" s="3"/>
      <c r="G244" s="3"/>
      <c r="H244" s="1">
        <f t="shared" si="53"/>
        <v>2320</v>
      </c>
      <c r="I244" s="17">
        <f t="shared" si="60"/>
        <v>46980</v>
      </c>
      <c r="J244" s="22">
        <f t="shared" si="61"/>
        <v>6800</v>
      </c>
      <c r="K244" s="17">
        <f t="shared" si="54"/>
        <v>65168.799999999996</v>
      </c>
      <c r="L244" s="22">
        <f t="shared" si="57"/>
        <v>9200</v>
      </c>
      <c r="M244" s="17">
        <f t="shared" si="55"/>
        <v>11228.800000000001</v>
      </c>
      <c r="N244" s="22">
        <f t="shared" si="58"/>
        <v>6400.4160000000002</v>
      </c>
      <c r="O244" s="17">
        <f t="shared" si="56"/>
        <v>79667.872000000003</v>
      </c>
      <c r="P244" s="22">
        <f t="shared" si="59"/>
        <v>32700</v>
      </c>
    </row>
    <row r="245" spans="1:16" x14ac:dyDescent="0.3">
      <c r="A245" s="3"/>
      <c r="B245" s="3"/>
      <c r="C245" s="3"/>
      <c r="D245" s="3"/>
      <c r="E245" s="3"/>
      <c r="F245" s="3"/>
      <c r="G245" s="3"/>
      <c r="H245" s="1">
        <f t="shared" si="53"/>
        <v>2330</v>
      </c>
      <c r="I245" s="17">
        <f t="shared" si="60"/>
        <v>47182.5</v>
      </c>
      <c r="J245" s="22">
        <f t="shared" si="61"/>
        <v>6800</v>
      </c>
      <c r="K245" s="17">
        <f t="shared" si="54"/>
        <v>65449.7</v>
      </c>
      <c r="L245" s="22">
        <f t="shared" si="57"/>
        <v>9200</v>
      </c>
      <c r="M245" s="17">
        <f t="shared" si="55"/>
        <v>11277.2</v>
      </c>
      <c r="N245" s="22">
        <f t="shared" si="58"/>
        <v>6428.0039999999999</v>
      </c>
      <c r="O245" s="17">
        <f t="shared" si="56"/>
        <v>80011.268000000011</v>
      </c>
      <c r="P245" s="22">
        <f t="shared" si="59"/>
        <v>32700</v>
      </c>
    </row>
    <row r="246" spans="1:16" x14ac:dyDescent="0.3">
      <c r="A246" s="3"/>
      <c r="B246" s="3"/>
      <c r="C246" s="3"/>
      <c r="D246" s="3"/>
      <c r="E246" s="3"/>
      <c r="F246" s="3"/>
      <c r="G246" s="3"/>
      <c r="H246" s="1">
        <f t="shared" si="53"/>
        <v>2340</v>
      </c>
      <c r="I246" s="17">
        <f t="shared" si="60"/>
        <v>47385</v>
      </c>
      <c r="J246" s="22">
        <f t="shared" si="61"/>
        <v>6800</v>
      </c>
      <c r="K246" s="17">
        <f t="shared" si="54"/>
        <v>65730.599999999991</v>
      </c>
      <c r="L246" s="22">
        <f t="shared" si="57"/>
        <v>9200</v>
      </c>
      <c r="M246" s="17">
        <f t="shared" si="55"/>
        <v>11325.6</v>
      </c>
      <c r="N246" s="22">
        <f t="shared" si="58"/>
        <v>6455.5919999999996</v>
      </c>
      <c r="O246" s="17">
        <f t="shared" si="56"/>
        <v>80354.664000000019</v>
      </c>
      <c r="P246" s="22">
        <f t="shared" si="59"/>
        <v>32700</v>
      </c>
    </row>
    <row r="247" spans="1:16" x14ac:dyDescent="0.3">
      <c r="A247" s="3"/>
      <c r="B247" s="3"/>
      <c r="C247" s="3"/>
      <c r="D247" s="3"/>
      <c r="E247" s="3"/>
      <c r="F247" s="3"/>
      <c r="G247" s="3"/>
      <c r="H247" s="1">
        <f t="shared" si="53"/>
        <v>2350</v>
      </c>
      <c r="I247" s="17">
        <f t="shared" si="60"/>
        <v>47587.5</v>
      </c>
      <c r="J247" s="22">
        <f t="shared" si="61"/>
        <v>6800</v>
      </c>
      <c r="K247" s="17">
        <f t="shared" si="54"/>
        <v>66011.5</v>
      </c>
      <c r="L247" s="22">
        <f t="shared" si="57"/>
        <v>9200</v>
      </c>
      <c r="M247" s="17">
        <f t="shared" si="55"/>
        <v>11374.000000000002</v>
      </c>
      <c r="N247" s="22">
        <f t="shared" si="58"/>
        <v>6483.18</v>
      </c>
      <c r="O247" s="17">
        <f t="shared" si="56"/>
        <v>80698.06</v>
      </c>
      <c r="P247" s="22">
        <f t="shared" si="59"/>
        <v>32700</v>
      </c>
    </row>
    <row r="248" spans="1:16" x14ac:dyDescent="0.3">
      <c r="A248" s="3"/>
      <c r="B248" s="3"/>
      <c r="C248" s="3"/>
      <c r="D248" s="3"/>
      <c r="E248" s="3"/>
      <c r="F248" s="3"/>
      <c r="G248" s="3"/>
      <c r="H248" s="1">
        <f t="shared" si="53"/>
        <v>2360</v>
      </c>
      <c r="I248" s="17">
        <f t="shared" si="60"/>
        <v>47790</v>
      </c>
      <c r="J248" s="22">
        <f t="shared" si="61"/>
        <v>6800</v>
      </c>
      <c r="K248" s="17">
        <f t="shared" si="54"/>
        <v>66292.399999999994</v>
      </c>
      <c r="L248" s="22">
        <f t="shared" si="57"/>
        <v>9200</v>
      </c>
      <c r="M248" s="17">
        <f t="shared" si="55"/>
        <v>11422.400000000001</v>
      </c>
      <c r="N248" s="22">
        <f t="shared" si="58"/>
        <v>6510.768</v>
      </c>
      <c r="O248" s="17">
        <f t="shared" si="56"/>
        <v>81041.456000000006</v>
      </c>
      <c r="P248" s="22">
        <f t="shared" si="59"/>
        <v>32700</v>
      </c>
    </row>
    <row r="249" spans="1:16" x14ac:dyDescent="0.3">
      <c r="A249" s="3"/>
      <c r="B249" s="3"/>
      <c r="C249" s="3"/>
      <c r="D249" s="3"/>
      <c r="E249" s="3"/>
      <c r="F249" s="3"/>
      <c r="G249" s="3"/>
      <c r="H249" s="1">
        <f t="shared" si="53"/>
        <v>2370</v>
      </c>
      <c r="I249" s="17">
        <f t="shared" si="60"/>
        <v>47992.5</v>
      </c>
      <c r="J249" s="22">
        <f t="shared" si="61"/>
        <v>6800</v>
      </c>
      <c r="K249" s="17">
        <f t="shared" si="54"/>
        <v>66573.3</v>
      </c>
      <c r="L249" s="22">
        <f t="shared" si="57"/>
        <v>9200</v>
      </c>
      <c r="M249" s="17">
        <f t="shared" si="55"/>
        <v>11470.800000000001</v>
      </c>
      <c r="N249" s="22">
        <f t="shared" si="58"/>
        <v>6538.3559999999998</v>
      </c>
      <c r="O249" s="17">
        <f t="shared" si="56"/>
        <v>81384.852000000014</v>
      </c>
      <c r="P249" s="22">
        <f t="shared" si="59"/>
        <v>32700</v>
      </c>
    </row>
    <row r="250" spans="1:16" x14ac:dyDescent="0.3">
      <c r="A250" s="3"/>
      <c r="B250" s="3"/>
      <c r="C250" s="3"/>
      <c r="D250" s="3"/>
      <c r="E250" s="3"/>
      <c r="F250" s="3"/>
      <c r="G250" s="3"/>
      <c r="H250" s="1">
        <f t="shared" si="53"/>
        <v>2380</v>
      </c>
      <c r="I250" s="17">
        <f t="shared" si="60"/>
        <v>48195</v>
      </c>
      <c r="J250" s="22">
        <f t="shared" si="61"/>
        <v>6800</v>
      </c>
      <c r="K250" s="17">
        <f t="shared" si="54"/>
        <v>66854.2</v>
      </c>
      <c r="L250" s="22">
        <f t="shared" si="57"/>
        <v>9200</v>
      </c>
      <c r="M250" s="17">
        <f t="shared" si="55"/>
        <v>11519.2</v>
      </c>
      <c r="N250" s="22">
        <f t="shared" si="58"/>
        <v>6565.9439999999995</v>
      </c>
      <c r="O250" s="17">
        <f t="shared" si="56"/>
        <v>81728.248000000007</v>
      </c>
      <c r="P250" s="22">
        <f t="shared" si="59"/>
        <v>32700</v>
      </c>
    </row>
    <row r="251" spans="1:16" x14ac:dyDescent="0.3">
      <c r="A251" s="3"/>
      <c r="B251" s="3"/>
      <c r="C251" s="3"/>
      <c r="D251" s="3"/>
      <c r="E251" s="3"/>
      <c r="F251" s="3"/>
      <c r="G251" s="3"/>
      <c r="H251" s="1">
        <f t="shared" si="53"/>
        <v>2390</v>
      </c>
      <c r="I251" s="17">
        <f t="shared" si="60"/>
        <v>48397.5</v>
      </c>
      <c r="J251" s="22">
        <f t="shared" si="61"/>
        <v>6800</v>
      </c>
      <c r="K251" s="17">
        <f t="shared" si="54"/>
        <v>67135.099999999991</v>
      </c>
      <c r="L251" s="22">
        <f t="shared" si="57"/>
        <v>9200</v>
      </c>
      <c r="M251" s="17">
        <f t="shared" si="55"/>
        <v>11567.6</v>
      </c>
      <c r="N251" s="22">
        <f t="shared" si="58"/>
        <v>6593.5319999999992</v>
      </c>
      <c r="O251" s="17">
        <f t="shared" si="56"/>
        <v>82071.644000000015</v>
      </c>
      <c r="P251" s="22">
        <f t="shared" si="59"/>
        <v>32700</v>
      </c>
    </row>
    <row r="252" spans="1:16" x14ac:dyDescent="0.3">
      <c r="A252" s="3"/>
      <c r="B252" s="3"/>
      <c r="C252" s="3"/>
      <c r="D252" s="3"/>
      <c r="E252" s="3"/>
      <c r="F252" s="3"/>
      <c r="G252" s="3"/>
      <c r="H252" s="1">
        <f t="shared" si="53"/>
        <v>2400</v>
      </c>
      <c r="I252" s="17">
        <f t="shared" si="60"/>
        <v>48600</v>
      </c>
      <c r="J252" s="22">
        <f t="shared" si="61"/>
        <v>6800</v>
      </c>
      <c r="K252" s="17">
        <f t="shared" si="54"/>
        <v>67416</v>
      </c>
      <c r="L252" s="22">
        <f t="shared" si="57"/>
        <v>9200</v>
      </c>
      <c r="M252" s="17">
        <f t="shared" si="55"/>
        <v>11616.000000000002</v>
      </c>
      <c r="N252" s="22">
        <f t="shared" si="58"/>
        <v>6621.1200000000008</v>
      </c>
      <c r="O252" s="17">
        <f t="shared" si="56"/>
        <v>82415.040000000008</v>
      </c>
      <c r="P252" s="22">
        <f t="shared" si="59"/>
        <v>32700</v>
      </c>
    </row>
    <row r="253" spans="1:16" x14ac:dyDescent="0.3">
      <c r="A253" s="3"/>
      <c r="B253" s="3"/>
      <c r="C253" s="3"/>
      <c r="D253" s="3"/>
      <c r="E253" s="3"/>
      <c r="F253" s="3"/>
      <c r="G253" s="3"/>
      <c r="H253" s="1">
        <f t="shared" si="53"/>
        <v>2410</v>
      </c>
      <c r="I253" s="17">
        <f t="shared" si="60"/>
        <v>48802.5</v>
      </c>
      <c r="J253" s="22">
        <f t="shared" si="61"/>
        <v>6800</v>
      </c>
      <c r="K253" s="17">
        <f t="shared" si="54"/>
        <v>67696.899999999994</v>
      </c>
      <c r="L253" s="22">
        <f t="shared" si="57"/>
        <v>9200</v>
      </c>
      <c r="M253" s="17">
        <f t="shared" si="55"/>
        <v>11664.400000000001</v>
      </c>
      <c r="N253" s="22">
        <f t="shared" si="58"/>
        <v>6648.7080000000005</v>
      </c>
      <c r="O253" s="17">
        <f t="shared" si="56"/>
        <v>82758.436000000002</v>
      </c>
      <c r="P253" s="22">
        <f t="shared" si="59"/>
        <v>32700</v>
      </c>
    </row>
    <row r="254" spans="1:16" x14ac:dyDescent="0.3">
      <c r="A254" s="3"/>
      <c r="B254" s="3"/>
      <c r="C254" s="3"/>
      <c r="D254" s="3"/>
      <c r="E254" s="3"/>
      <c r="F254" s="3"/>
      <c r="G254" s="3"/>
      <c r="H254" s="1">
        <f t="shared" si="53"/>
        <v>2420</v>
      </c>
      <c r="I254" s="17">
        <f t="shared" si="60"/>
        <v>49005</v>
      </c>
      <c r="J254" s="22">
        <f t="shared" si="61"/>
        <v>6800</v>
      </c>
      <c r="K254" s="17">
        <f t="shared" si="54"/>
        <v>67977.8</v>
      </c>
      <c r="L254" s="22">
        <f t="shared" si="57"/>
        <v>9200</v>
      </c>
      <c r="M254" s="17">
        <f t="shared" si="55"/>
        <v>11712.800000000001</v>
      </c>
      <c r="N254" s="22">
        <f t="shared" si="58"/>
        <v>6676.2960000000003</v>
      </c>
      <c r="O254" s="17">
        <f t="shared" si="56"/>
        <v>83101.832000000009</v>
      </c>
      <c r="P254" s="22">
        <f t="shared" si="59"/>
        <v>32700</v>
      </c>
    </row>
    <row r="255" spans="1:16" x14ac:dyDescent="0.3">
      <c r="A255" s="3"/>
      <c r="B255" s="3"/>
      <c r="C255" s="3"/>
      <c r="D255" s="3"/>
      <c r="E255" s="3"/>
      <c r="F255" s="3"/>
      <c r="G255" s="3"/>
      <c r="H255" s="1">
        <f t="shared" si="53"/>
        <v>2430</v>
      </c>
      <c r="I255" s="17">
        <f t="shared" si="60"/>
        <v>49207.5</v>
      </c>
      <c r="J255" s="22">
        <f t="shared" si="61"/>
        <v>6800</v>
      </c>
      <c r="K255" s="17">
        <f t="shared" si="54"/>
        <v>68258.7</v>
      </c>
      <c r="L255" s="22">
        <f t="shared" si="57"/>
        <v>9200</v>
      </c>
      <c r="M255" s="17">
        <f t="shared" si="55"/>
        <v>11761.2</v>
      </c>
      <c r="N255" s="22">
        <f t="shared" si="58"/>
        <v>6700</v>
      </c>
      <c r="O255" s="17">
        <f t="shared" si="56"/>
        <v>83445.228000000017</v>
      </c>
      <c r="P255" s="22">
        <f t="shared" si="59"/>
        <v>32700</v>
      </c>
    </row>
    <row r="256" spans="1:16" x14ac:dyDescent="0.3">
      <c r="A256" s="3"/>
      <c r="B256" s="3"/>
      <c r="C256" s="3"/>
      <c r="D256" s="3"/>
      <c r="E256" s="3"/>
      <c r="F256" s="3"/>
      <c r="G256" s="3"/>
      <c r="H256" s="1">
        <f t="shared" si="53"/>
        <v>2440</v>
      </c>
      <c r="I256" s="17">
        <f t="shared" si="60"/>
        <v>49410</v>
      </c>
      <c r="J256" s="22">
        <f t="shared" si="61"/>
        <v>6800</v>
      </c>
      <c r="K256" s="17">
        <f t="shared" si="54"/>
        <v>68539.599999999991</v>
      </c>
      <c r="L256" s="22">
        <f t="shared" si="57"/>
        <v>9200</v>
      </c>
      <c r="M256" s="17">
        <f t="shared" si="55"/>
        <v>11809.6</v>
      </c>
      <c r="N256" s="22">
        <f t="shared" si="58"/>
        <v>6700</v>
      </c>
      <c r="O256" s="17">
        <f t="shared" si="56"/>
        <v>83788.624000000011</v>
      </c>
      <c r="P256" s="22">
        <f t="shared" si="59"/>
        <v>32700</v>
      </c>
    </row>
    <row r="257" spans="1:16" x14ac:dyDescent="0.3">
      <c r="A257" s="3"/>
      <c r="B257" s="3"/>
      <c r="C257" s="3"/>
      <c r="D257" s="3"/>
      <c r="E257" s="3"/>
      <c r="F257" s="3"/>
      <c r="G257" s="3"/>
      <c r="H257" s="1">
        <f t="shared" si="53"/>
        <v>2450</v>
      </c>
      <c r="I257" s="17">
        <f t="shared" si="60"/>
        <v>49612.5</v>
      </c>
      <c r="J257" s="22">
        <f t="shared" si="61"/>
        <v>6800</v>
      </c>
      <c r="K257" s="17">
        <f t="shared" si="54"/>
        <v>68820.5</v>
      </c>
      <c r="L257" s="22">
        <f t="shared" si="57"/>
        <v>9200</v>
      </c>
      <c r="M257" s="17">
        <f t="shared" si="55"/>
        <v>11858.000000000002</v>
      </c>
      <c r="N257" s="22">
        <f t="shared" si="58"/>
        <v>6700</v>
      </c>
      <c r="O257" s="17">
        <f t="shared" si="56"/>
        <v>84132.02</v>
      </c>
      <c r="P257" s="22">
        <f t="shared" si="59"/>
        <v>32700</v>
      </c>
    </row>
    <row r="258" spans="1:16" x14ac:dyDescent="0.3">
      <c r="A258" s="3"/>
      <c r="B258" s="3"/>
      <c r="C258" s="3"/>
      <c r="D258" s="3"/>
      <c r="E258" s="3"/>
      <c r="F258" s="3"/>
      <c r="G258" s="3"/>
      <c r="H258" s="1">
        <f>H257+10</f>
        <v>2460</v>
      </c>
      <c r="I258" s="17">
        <f t="shared" si="60"/>
        <v>49815</v>
      </c>
      <c r="J258" s="22">
        <f t="shared" si="61"/>
        <v>6800</v>
      </c>
      <c r="K258" s="17">
        <f>H258*$E$3*$E$3</f>
        <v>69101.399999999994</v>
      </c>
      <c r="L258" s="22">
        <f t="shared" si="57"/>
        <v>9200</v>
      </c>
      <c r="M258" s="17">
        <f>H258*$E$4*$E$4</f>
        <v>11906.400000000001</v>
      </c>
      <c r="N258" s="22">
        <f t="shared" si="58"/>
        <v>6700</v>
      </c>
      <c r="O258" s="17">
        <f>H258*$E$5*$E$5</f>
        <v>84475.416000000012</v>
      </c>
      <c r="P258" s="22">
        <f t="shared" si="59"/>
        <v>32700</v>
      </c>
    </row>
    <row r="259" spans="1:16" x14ac:dyDescent="0.3">
      <c r="A259" s="3"/>
      <c r="B259" s="3"/>
      <c r="C259" s="3"/>
      <c r="D259" s="3"/>
      <c r="E259" s="3"/>
      <c r="F259" s="3"/>
      <c r="G259" s="3"/>
      <c r="H259" s="1">
        <f>H258+10</f>
        <v>2470</v>
      </c>
      <c r="I259" s="17">
        <f t="shared" si="60"/>
        <v>50017.5</v>
      </c>
      <c r="J259" s="22">
        <f t="shared" si="61"/>
        <v>6800</v>
      </c>
      <c r="K259" s="17">
        <f>H259*$E$3*$E$3</f>
        <v>69382.3</v>
      </c>
      <c r="L259" s="22">
        <f t="shared" si="57"/>
        <v>9200</v>
      </c>
      <c r="M259" s="17">
        <f>H259*$E$4*$E$4</f>
        <v>11954.800000000001</v>
      </c>
      <c r="N259" s="22">
        <f t="shared" si="58"/>
        <v>6700</v>
      </c>
      <c r="O259" s="17">
        <f>H259*$E$5*$E$5</f>
        <v>84818.812000000005</v>
      </c>
      <c r="P259" s="22">
        <f t="shared" si="59"/>
        <v>32700</v>
      </c>
    </row>
    <row r="260" spans="1:16" x14ac:dyDescent="0.3">
      <c r="A260" s="3"/>
      <c r="B260" s="3"/>
      <c r="C260" s="3"/>
      <c r="D260" s="3"/>
      <c r="E260" s="3"/>
      <c r="F260" s="3"/>
      <c r="G260" s="3"/>
      <c r="H260" s="1">
        <f>H259+10</f>
        <v>2480</v>
      </c>
      <c r="I260" s="17">
        <f t="shared" si="60"/>
        <v>50220</v>
      </c>
      <c r="J260" s="22">
        <f t="shared" si="61"/>
        <v>6800</v>
      </c>
      <c r="K260" s="17">
        <f>H260*$E$3*$E$3</f>
        <v>69663.199999999997</v>
      </c>
      <c r="L260" s="22">
        <f t="shared" si="57"/>
        <v>9200</v>
      </c>
      <c r="M260" s="17">
        <f>H260*$E$4*$E$4</f>
        <v>12003.2</v>
      </c>
      <c r="N260" s="22">
        <f t="shared" si="58"/>
        <v>6700</v>
      </c>
      <c r="O260" s="17">
        <f>H260*$E$5*$E$5</f>
        <v>85162.208000000013</v>
      </c>
      <c r="P260" s="22">
        <f t="shared" si="59"/>
        <v>32700</v>
      </c>
    </row>
    <row r="261" spans="1:16" x14ac:dyDescent="0.3">
      <c r="A261" s="3"/>
      <c r="B261" s="3"/>
      <c r="C261" s="3"/>
      <c r="D261" s="3"/>
      <c r="E261" s="3"/>
      <c r="F261" s="3"/>
      <c r="G261" s="3"/>
      <c r="H261" s="1">
        <f>H260+10</f>
        <v>2490</v>
      </c>
      <c r="I261" s="17">
        <f t="shared" si="60"/>
        <v>50422.5</v>
      </c>
      <c r="J261" s="22">
        <f t="shared" si="61"/>
        <v>6800</v>
      </c>
      <c r="K261" s="17">
        <f>H261*$E$3*$E$3</f>
        <v>69944.099999999991</v>
      </c>
      <c r="L261" s="22">
        <f t="shared" si="57"/>
        <v>9200</v>
      </c>
      <c r="M261" s="17">
        <f>H261*$E$4*$E$4</f>
        <v>12051.6</v>
      </c>
      <c r="N261" s="22">
        <f t="shared" si="58"/>
        <v>6700</v>
      </c>
      <c r="O261" s="17">
        <f>H261*$E$5*$E$5</f>
        <v>85505.604000000007</v>
      </c>
      <c r="P261" s="22">
        <f t="shared" si="59"/>
        <v>32700</v>
      </c>
    </row>
    <row r="262" spans="1:16" x14ac:dyDescent="0.3">
      <c r="A262" s="3"/>
      <c r="B262" s="3"/>
      <c r="C262" s="3"/>
      <c r="D262" s="3"/>
      <c r="E262" s="3"/>
      <c r="F262" s="3"/>
      <c r="G262" s="3"/>
      <c r="H262" s="1">
        <f>H261+10</f>
        <v>2500</v>
      </c>
      <c r="I262" s="17">
        <f t="shared" si="60"/>
        <v>50625</v>
      </c>
      <c r="J262" s="22">
        <f t="shared" si="61"/>
        <v>6800</v>
      </c>
      <c r="K262" s="17">
        <f>H262*$E$3*$E$3</f>
        <v>70225</v>
      </c>
      <c r="L262" s="22">
        <f t="shared" si="57"/>
        <v>9200</v>
      </c>
      <c r="M262" s="17">
        <f>H262*$E$4*$E$4</f>
        <v>12100.000000000002</v>
      </c>
      <c r="N262" s="22">
        <f t="shared" si="58"/>
        <v>6700</v>
      </c>
      <c r="O262" s="17">
        <f>H262*$E$5*$E$5</f>
        <v>85849</v>
      </c>
      <c r="P262" s="22">
        <f t="shared" si="59"/>
        <v>32700</v>
      </c>
    </row>
    <row r="263" spans="1:16" x14ac:dyDescent="0.3">
      <c r="A263" s="3"/>
      <c r="B263" s="3"/>
      <c r="C263" s="3"/>
      <c r="D263" s="3"/>
      <c r="E263" s="3"/>
      <c r="F263" s="3"/>
      <c r="G263" s="3"/>
      <c r="H263" s="3"/>
      <c r="I263" s="4"/>
      <c r="J263" s="4"/>
      <c r="K263" s="4"/>
      <c r="L263" s="3"/>
      <c r="M263" s="3"/>
      <c r="N263" s="3"/>
      <c r="O263" s="3"/>
      <c r="P263" s="3"/>
    </row>
  </sheetData>
  <mergeCells count="10">
    <mergeCell ref="M1:N1"/>
    <mergeCell ref="O1:P1"/>
    <mergeCell ref="F13:F17"/>
    <mergeCell ref="F19:F24"/>
    <mergeCell ref="A13:A17"/>
    <mergeCell ref="A7:A11"/>
    <mergeCell ref="A19:A24"/>
    <mergeCell ref="I1:J1"/>
    <mergeCell ref="K1:L1"/>
    <mergeCell ref="E19:E2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11</vt:i4>
      </vt:variant>
      <vt:variant>
        <vt:lpstr>Intervalli denominati</vt:lpstr>
      </vt:variant>
      <vt:variant>
        <vt:i4>3</vt:i4>
      </vt:variant>
    </vt:vector>
  </HeadingPairs>
  <TitlesOfParts>
    <vt:vector size="14" baseType="lpstr">
      <vt:lpstr>frame rate</vt:lpstr>
      <vt:lpstr>frequenza di nyquist</vt:lpstr>
      <vt:lpstr>BLUR</vt:lpstr>
      <vt:lpstr>lenti sottili</vt:lpstr>
      <vt:lpstr>si so  M grafico</vt:lpstr>
      <vt:lpstr>f# N.A.</vt:lpstr>
      <vt:lpstr>lenti spesse</vt:lpstr>
      <vt:lpstr>calcolo focale</vt:lpstr>
      <vt:lpstr>confronto telecamera</vt:lpstr>
      <vt:lpstr>risoluzione spaziale</vt:lpstr>
      <vt:lpstr>dimensionamento sistema</vt:lpstr>
      <vt:lpstr>n</vt:lpstr>
      <vt:lpstr>ne</vt:lpstr>
      <vt:lpstr>nl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</dc:creator>
  <cp:lastModifiedBy>edoar</cp:lastModifiedBy>
  <dcterms:created xsi:type="dcterms:W3CDTF">2021-01-23T16:01:36Z</dcterms:created>
  <dcterms:modified xsi:type="dcterms:W3CDTF">2021-03-15T19:59:55Z</dcterms:modified>
</cp:coreProperties>
</file>