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doardobrizi/Desktop/"/>
    </mc:Choice>
  </mc:AlternateContent>
  <xr:revisionPtr revIDLastSave="0" documentId="13_ncr:1_{52E1700C-076A-9044-B793-BCE6E2FBD3F0}" xr6:coauthVersionLast="47" xr6:coauthVersionMax="47" xr10:uidLastSave="{00000000-0000-0000-0000-000000000000}"/>
  <bookViews>
    <workbookView xWindow="-38400" yWindow="-600" windowWidth="38400" windowHeight="21600" tabRatio="894" xr2:uid="{FCB040BE-ACBF-9348-B763-100B21595D98}"/>
  </bookViews>
  <sheets>
    <sheet name="Budget" sheetId="1" r:id="rId1"/>
    <sheet name="Cumulative Wealth - Raw Data" sheetId="13" r:id="rId2"/>
    <sheet name="Expenses - Raw Data" sheetId="3" r:id="rId3"/>
    <sheet name="Cumulative Wealth Overview" sheetId="14" r:id="rId4"/>
    <sheet name="Trends Overview" sheetId="6" r:id="rId5"/>
    <sheet name="Pivots" sheetId="10" state="hidden" r:id="rId6"/>
    <sheet name="Expenses Deep Dive" sheetId="7" r:id="rId7"/>
    <sheet name="YoY Summary" sheetId="12" r:id="rId8"/>
    <sheet name="Mapping" sheetId="11" state="hidden" r:id="rId9"/>
  </sheets>
  <externalReferences>
    <externalReference r:id="rId10"/>
  </externalReferences>
  <definedNames>
    <definedName name="_xlnm._FilterDatabase" localSheetId="2" hidden="1">'Expenses - Raw Data'!$A$1:$J$115</definedName>
    <definedName name="Slicer_Month">#N/A</definedName>
    <definedName name="Slicer_Month1">#N/A</definedName>
    <definedName name="Slicer_Type1">#N/A</definedName>
    <definedName name="Slicer_Year">#N/A</definedName>
    <definedName name="Slicer_Year1">#N/A</definedName>
  </definedNames>
  <calcPr calcId="191029"/>
  <pivotCaches>
    <pivotCache cacheId="13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9" i="14" l="1"/>
  <c r="I30" i="14"/>
  <c r="I31" i="14"/>
  <c r="I28" i="14"/>
  <c r="D23" i="13"/>
  <c r="C23" i="13"/>
  <c r="D22" i="13"/>
  <c r="C22" i="13"/>
  <c r="J11" i="14" s="1"/>
  <c r="D21" i="13"/>
  <c r="C21" i="13"/>
  <c r="D20" i="13"/>
  <c r="C20" i="13"/>
  <c r="D19" i="13"/>
  <c r="C19" i="13"/>
  <c r="D18" i="13"/>
  <c r="C18" i="13"/>
  <c r="D17" i="13"/>
  <c r="C17" i="13"/>
  <c r="D16" i="13"/>
  <c r="C16" i="13"/>
  <c r="J6" i="14" s="1"/>
  <c r="D15" i="13"/>
  <c r="C15" i="13"/>
  <c r="F4" i="14" s="1"/>
  <c r="D14" i="13"/>
  <c r="C14" i="13"/>
  <c r="D13" i="13"/>
  <c r="C13" i="13"/>
  <c r="D12" i="13"/>
  <c r="C12" i="13"/>
  <c r="D11" i="13"/>
  <c r="C11" i="13"/>
  <c r="D10" i="13"/>
  <c r="C10" i="13"/>
  <c r="D9" i="13"/>
  <c r="C9" i="13"/>
  <c r="D8" i="13"/>
  <c r="C8" i="13"/>
  <c r="J7" i="14" s="1"/>
  <c r="D7" i="13"/>
  <c r="C7" i="13"/>
  <c r="D6" i="13"/>
  <c r="C6" i="13"/>
  <c r="D5" i="13"/>
  <c r="C5" i="13"/>
  <c r="D4" i="13"/>
  <c r="C4" i="13"/>
  <c r="D3" i="13"/>
  <c r="C3" i="13"/>
  <c r="D2" i="13"/>
  <c r="C2" i="13"/>
  <c r="F12" i="14" s="1"/>
  <c r="F24" i="14" s="1"/>
  <c r="C86" i="3"/>
  <c r="D86" i="3"/>
  <c r="C87" i="3"/>
  <c r="D87" i="3"/>
  <c r="C88" i="3"/>
  <c r="D88" i="3"/>
  <c r="C89" i="3"/>
  <c r="D89" i="3"/>
  <c r="C90" i="3"/>
  <c r="D90" i="3"/>
  <c r="C91" i="3"/>
  <c r="D91" i="3"/>
  <c r="C92" i="3"/>
  <c r="D92" i="3"/>
  <c r="C67" i="3"/>
  <c r="D67" i="3"/>
  <c r="C68" i="3"/>
  <c r="D68" i="3"/>
  <c r="C69" i="3"/>
  <c r="D69" i="3"/>
  <c r="C70" i="3"/>
  <c r="D70" i="3"/>
  <c r="C71" i="3"/>
  <c r="D71" i="3"/>
  <c r="C72" i="3"/>
  <c r="D72" i="3"/>
  <c r="C73" i="3"/>
  <c r="D73" i="3"/>
  <c r="C74" i="3"/>
  <c r="D74" i="3"/>
  <c r="H105" i="3"/>
  <c r="I105" i="3" s="1"/>
  <c r="H106" i="3"/>
  <c r="I106" i="3" s="1"/>
  <c r="H107" i="3"/>
  <c r="I107" i="3" s="1"/>
  <c r="H108" i="3"/>
  <c r="I108" i="3" s="1"/>
  <c r="H109" i="3"/>
  <c r="I109" i="3" s="1"/>
  <c r="H110" i="3"/>
  <c r="I110" i="3" s="1"/>
  <c r="H85" i="3"/>
  <c r="I85" i="3" s="1"/>
  <c r="H86" i="3"/>
  <c r="I86" i="3" s="1"/>
  <c r="H87" i="3"/>
  <c r="I87" i="3" s="1"/>
  <c r="H88" i="3"/>
  <c r="I88" i="3" s="1"/>
  <c r="H89" i="3"/>
  <c r="I89" i="3" s="1"/>
  <c r="H90" i="3"/>
  <c r="I90" i="3" s="1"/>
  <c r="H91" i="3"/>
  <c r="I91" i="3" s="1"/>
  <c r="H67" i="3"/>
  <c r="I67" i="3" s="1"/>
  <c r="H68" i="3"/>
  <c r="I68" i="3" s="1"/>
  <c r="H69" i="3"/>
  <c r="I69" i="3" s="1"/>
  <c r="H70" i="3"/>
  <c r="I70" i="3" s="1"/>
  <c r="H71" i="3"/>
  <c r="I71" i="3" s="1"/>
  <c r="H72" i="3"/>
  <c r="I72" i="3" s="1"/>
  <c r="C105" i="3"/>
  <c r="D105" i="3"/>
  <c r="C106" i="3"/>
  <c r="D106" i="3"/>
  <c r="C107" i="3"/>
  <c r="D107" i="3"/>
  <c r="C108" i="3"/>
  <c r="D108" i="3"/>
  <c r="C109" i="3"/>
  <c r="D109" i="3"/>
  <c r="C110" i="3"/>
  <c r="D110" i="3"/>
  <c r="H48" i="3"/>
  <c r="I48" i="3" s="1"/>
  <c r="H49" i="3"/>
  <c r="I49" i="3" s="1"/>
  <c r="H50" i="3"/>
  <c r="I50" i="3" s="1"/>
  <c r="H51" i="3"/>
  <c r="I51" i="3" s="1"/>
  <c r="H52" i="3"/>
  <c r="I52" i="3" s="1"/>
  <c r="H53" i="3"/>
  <c r="I53" i="3" s="1"/>
  <c r="H29" i="3"/>
  <c r="I29" i="3" s="1"/>
  <c r="H30" i="3"/>
  <c r="H31" i="3"/>
  <c r="I31" i="3" s="1"/>
  <c r="H32" i="3"/>
  <c r="I32" i="3" s="1"/>
  <c r="H33" i="3"/>
  <c r="I33" i="3" s="1"/>
  <c r="H34" i="3"/>
  <c r="I34" i="3" s="1"/>
  <c r="H10" i="3"/>
  <c r="I10" i="3" s="1"/>
  <c r="H11" i="3"/>
  <c r="I11" i="3" s="1"/>
  <c r="H12" i="3"/>
  <c r="I12" i="3" s="1"/>
  <c r="H13" i="3"/>
  <c r="I13" i="3" s="1"/>
  <c r="H14" i="3"/>
  <c r="I14" i="3" s="1"/>
  <c r="H15" i="3"/>
  <c r="I15" i="3" s="1"/>
  <c r="C48" i="3"/>
  <c r="D48" i="3"/>
  <c r="C49" i="3"/>
  <c r="CN17" i="12" s="1"/>
  <c r="D49" i="3"/>
  <c r="C50" i="3"/>
  <c r="CN18" i="12" s="1"/>
  <c r="D50" i="3"/>
  <c r="C51" i="3"/>
  <c r="D51" i="3"/>
  <c r="C52" i="3"/>
  <c r="D52" i="3"/>
  <c r="C53" i="3"/>
  <c r="D53" i="3"/>
  <c r="G19" i="3"/>
  <c r="G20" i="3" s="1"/>
  <c r="H20" i="3" s="1"/>
  <c r="I20" i="3" s="1"/>
  <c r="G38" i="3"/>
  <c r="G39" i="3" s="1"/>
  <c r="H39" i="3" s="1"/>
  <c r="I39" i="3" s="1"/>
  <c r="G57" i="3"/>
  <c r="G58" i="3" s="1"/>
  <c r="H58" i="3" s="1"/>
  <c r="I58" i="3" s="1"/>
  <c r="G76" i="3"/>
  <c r="G77" i="3" s="1"/>
  <c r="H77" i="3" s="1"/>
  <c r="I77" i="3" s="1"/>
  <c r="G95" i="3"/>
  <c r="G96" i="3" s="1"/>
  <c r="H96" i="3" s="1"/>
  <c r="I96" i="3" s="1"/>
  <c r="G114" i="3"/>
  <c r="D37" i="3"/>
  <c r="C37" i="3"/>
  <c r="D36" i="3"/>
  <c r="C36" i="3"/>
  <c r="D35" i="3"/>
  <c r="C35" i="3"/>
  <c r="D34" i="3"/>
  <c r="C34" i="3"/>
  <c r="D33" i="3"/>
  <c r="C33" i="3"/>
  <c r="CM16" i="12" s="1"/>
  <c r="D32" i="3"/>
  <c r="C32" i="3"/>
  <c r="D31" i="3"/>
  <c r="C31" i="3"/>
  <c r="D30" i="3"/>
  <c r="C30" i="3"/>
  <c r="D29" i="3"/>
  <c r="C29" i="3"/>
  <c r="D28" i="3"/>
  <c r="C28" i="3"/>
  <c r="D27" i="3"/>
  <c r="C27" i="3"/>
  <c r="CM19" i="12" s="1"/>
  <c r="D26" i="3"/>
  <c r="C26" i="3"/>
  <c r="D25" i="3"/>
  <c r="C25" i="3"/>
  <c r="D24" i="3"/>
  <c r="C24" i="3"/>
  <c r="D23" i="3"/>
  <c r="C23" i="3"/>
  <c r="D22" i="3"/>
  <c r="C22" i="3"/>
  <c r="CM20" i="12" s="1"/>
  <c r="D21" i="3"/>
  <c r="C21" i="3"/>
  <c r="D18" i="3"/>
  <c r="C18" i="3"/>
  <c r="D17" i="3"/>
  <c r="C17" i="3"/>
  <c r="D16" i="3"/>
  <c r="C16" i="3"/>
  <c r="D15" i="3"/>
  <c r="C15" i="3"/>
  <c r="D14" i="3"/>
  <c r="C14" i="3"/>
  <c r="D13" i="3"/>
  <c r="C13" i="3"/>
  <c r="D12" i="3"/>
  <c r="C12" i="3"/>
  <c r="D11" i="3"/>
  <c r="C11" i="3"/>
  <c r="D10" i="3"/>
  <c r="C10" i="3"/>
  <c r="D9" i="3"/>
  <c r="C9" i="3"/>
  <c r="D8" i="3"/>
  <c r="C8" i="3"/>
  <c r="D7" i="3"/>
  <c r="C7" i="3"/>
  <c r="D6" i="3"/>
  <c r="C6" i="3"/>
  <c r="D5" i="3"/>
  <c r="C5" i="3"/>
  <c r="D4" i="3"/>
  <c r="C4" i="3"/>
  <c r="D3" i="3"/>
  <c r="C3" i="3"/>
  <c r="CL20" i="12" s="1"/>
  <c r="D2" i="3"/>
  <c r="C2" i="3"/>
  <c r="H113" i="3"/>
  <c r="I113" i="3" s="1"/>
  <c r="H112" i="3"/>
  <c r="I112" i="3" s="1"/>
  <c r="H111" i="3"/>
  <c r="I111" i="3" s="1"/>
  <c r="H104" i="3"/>
  <c r="I104" i="3" s="1"/>
  <c r="H103" i="3"/>
  <c r="H102" i="3"/>
  <c r="I102" i="3" s="1"/>
  <c r="H101" i="3"/>
  <c r="I101" i="3" s="1"/>
  <c r="H100" i="3"/>
  <c r="I100" i="3" s="1"/>
  <c r="H99" i="3"/>
  <c r="I99" i="3" s="1"/>
  <c r="H98" i="3"/>
  <c r="I98" i="3" s="1"/>
  <c r="H97" i="3"/>
  <c r="H94" i="3"/>
  <c r="I94" i="3" s="1"/>
  <c r="H93" i="3"/>
  <c r="I93" i="3" s="1"/>
  <c r="H92" i="3"/>
  <c r="I92" i="3" s="1"/>
  <c r="H84" i="3"/>
  <c r="I84" i="3" s="1"/>
  <c r="H83" i="3"/>
  <c r="I83" i="3" s="1"/>
  <c r="H82" i="3"/>
  <c r="I82" i="3" s="1"/>
  <c r="H81" i="3"/>
  <c r="I81" i="3" s="1"/>
  <c r="H80" i="3"/>
  <c r="I80" i="3" s="1"/>
  <c r="H79" i="3"/>
  <c r="I79" i="3" s="1"/>
  <c r="H78" i="3"/>
  <c r="I78" i="3" s="1"/>
  <c r="H75" i="3"/>
  <c r="I75" i="3" s="1"/>
  <c r="H74" i="3"/>
  <c r="I74" i="3" s="1"/>
  <c r="H73" i="3"/>
  <c r="I73" i="3" s="1"/>
  <c r="H66" i="3"/>
  <c r="I66" i="3" s="1"/>
  <c r="H65" i="3"/>
  <c r="I65" i="3" s="1"/>
  <c r="H64" i="3"/>
  <c r="I64" i="3" s="1"/>
  <c r="H63" i="3"/>
  <c r="I63" i="3" s="1"/>
  <c r="H62" i="3"/>
  <c r="I62" i="3" s="1"/>
  <c r="H61" i="3"/>
  <c r="I61" i="3" s="1"/>
  <c r="H60" i="3"/>
  <c r="I60" i="3" s="1"/>
  <c r="H59" i="3"/>
  <c r="I59" i="3" s="1"/>
  <c r="H56" i="3"/>
  <c r="I56" i="3" s="1"/>
  <c r="H55" i="3"/>
  <c r="I55" i="3" s="1"/>
  <c r="H54" i="3"/>
  <c r="I54" i="3" s="1"/>
  <c r="H47" i="3"/>
  <c r="I47" i="3" s="1"/>
  <c r="H46" i="3"/>
  <c r="I46" i="3" s="1"/>
  <c r="H45" i="3"/>
  <c r="I45" i="3" s="1"/>
  <c r="H44" i="3"/>
  <c r="I44" i="3" s="1"/>
  <c r="H43" i="3"/>
  <c r="I43" i="3" s="1"/>
  <c r="H42" i="3"/>
  <c r="I42" i="3" s="1"/>
  <c r="H41" i="3"/>
  <c r="I41" i="3" s="1"/>
  <c r="H40" i="3"/>
  <c r="I40" i="3" s="1"/>
  <c r="H37" i="3"/>
  <c r="I37" i="3" s="1"/>
  <c r="H36" i="3"/>
  <c r="I36" i="3" s="1"/>
  <c r="H35" i="3"/>
  <c r="I35" i="3" s="1"/>
  <c r="H28" i="3"/>
  <c r="I28" i="3" s="1"/>
  <c r="H27" i="3"/>
  <c r="I27" i="3" s="1"/>
  <c r="H26" i="3"/>
  <c r="I26" i="3" s="1"/>
  <c r="H25" i="3"/>
  <c r="I25" i="3" s="1"/>
  <c r="H24" i="3"/>
  <c r="I24" i="3" s="1"/>
  <c r="H23" i="3"/>
  <c r="I23" i="3" s="1"/>
  <c r="H22" i="3"/>
  <c r="I22" i="3" s="1"/>
  <c r="H21" i="3"/>
  <c r="I21" i="3" s="1"/>
  <c r="H18" i="3"/>
  <c r="I18" i="3" s="1"/>
  <c r="H17" i="3"/>
  <c r="I17" i="3" s="1"/>
  <c r="H16" i="3"/>
  <c r="I16" i="3" s="1"/>
  <c r="H9" i="3"/>
  <c r="I9" i="3" s="1"/>
  <c r="H8" i="3"/>
  <c r="I8" i="3" s="1"/>
  <c r="H7" i="3"/>
  <c r="I7" i="3" s="1"/>
  <c r="H6" i="3"/>
  <c r="I6" i="3" s="1"/>
  <c r="H5" i="3"/>
  <c r="I5" i="3" s="1"/>
  <c r="H4" i="3"/>
  <c r="I4" i="3" s="1"/>
  <c r="H3" i="3"/>
  <c r="I3" i="3" s="1"/>
  <c r="H2" i="3"/>
  <c r="I2" i="3" s="1"/>
  <c r="C19" i="3"/>
  <c r="C20" i="3"/>
  <c r="C38" i="3"/>
  <c r="C39" i="3"/>
  <c r="C40" i="3"/>
  <c r="C41" i="3"/>
  <c r="CN20" i="12" s="1"/>
  <c r="C42" i="3"/>
  <c r="C43" i="3"/>
  <c r="C44" i="3"/>
  <c r="C45" i="3"/>
  <c r="CN21" i="12" s="1"/>
  <c r="C46" i="3"/>
  <c r="C47" i="3"/>
  <c r="C54" i="3"/>
  <c r="C55" i="3"/>
  <c r="C56" i="3"/>
  <c r="C57" i="3"/>
  <c r="C58" i="3"/>
  <c r="C59" i="3"/>
  <c r="C60" i="3"/>
  <c r="C61" i="3"/>
  <c r="C62" i="3"/>
  <c r="E12" i="12" s="1"/>
  <c r="C63" i="3"/>
  <c r="E22" i="12" s="1"/>
  <c r="C64" i="3"/>
  <c r="C65" i="3"/>
  <c r="C66" i="3"/>
  <c r="C75" i="3"/>
  <c r="C76" i="3"/>
  <c r="C77" i="3"/>
  <c r="C78" i="3"/>
  <c r="C79" i="3"/>
  <c r="F20" i="12" s="1"/>
  <c r="C80" i="3"/>
  <c r="F23" i="12" s="1"/>
  <c r="C81" i="3"/>
  <c r="F12" i="12" s="1"/>
  <c r="C82" i="3"/>
  <c r="F22" i="12" s="1"/>
  <c r="C83" i="3"/>
  <c r="F21" i="12" s="1"/>
  <c r="C84" i="3"/>
  <c r="C85" i="3"/>
  <c r="C93" i="3"/>
  <c r="C94" i="3"/>
  <c r="C95" i="3"/>
  <c r="C96" i="3"/>
  <c r="C97" i="3"/>
  <c r="C98" i="3"/>
  <c r="C99" i="3"/>
  <c r="C100" i="3"/>
  <c r="G12" i="12" s="1"/>
  <c r="C101" i="3"/>
  <c r="G22" i="12" s="1"/>
  <c r="C102" i="3"/>
  <c r="G21" i="12" s="1"/>
  <c r="C103" i="3"/>
  <c r="C104" i="3"/>
  <c r="C111" i="3"/>
  <c r="C112" i="3"/>
  <c r="C113" i="3"/>
  <c r="C114" i="3"/>
  <c r="C115" i="3"/>
  <c r="Y6" i="12"/>
  <c r="Y4" i="12"/>
  <c r="X6" i="12"/>
  <c r="X4" i="12"/>
  <c r="K6" i="12"/>
  <c r="K4" i="12"/>
  <c r="Y5" i="12"/>
  <c r="X5" i="12"/>
  <c r="K5" i="12"/>
  <c r="CL33" i="10"/>
  <c r="CO17" i="10"/>
  <c r="CK33" i="10"/>
  <c r="CO16" i="10"/>
  <c r="CJ33" i="10"/>
  <c r="CO15" i="10"/>
  <c r="CI33" i="10"/>
  <c r="CO14" i="10"/>
  <c r="CH33" i="10"/>
  <c r="CO13" i="10"/>
  <c r="CG33" i="10"/>
  <c r="CO12" i="10"/>
  <c r="CF33" i="10"/>
  <c r="CO11" i="10"/>
  <c r="CE33" i="10"/>
  <c r="CO10" i="10"/>
  <c r="CD33" i="10"/>
  <c r="CO9" i="10"/>
  <c r="CC33" i="10"/>
  <c r="CO8" i="10"/>
  <c r="CB33" i="10"/>
  <c r="CO7" i="10"/>
  <c r="CA33" i="10"/>
  <c r="CO6" i="10"/>
  <c r="EK33" i="10"/>
  <c r="EN17" i="10"/>
  <c r="EJ33" i="10"/>
  <c r="EN16" i="10"/>
  <c r="EI33" i="10"/>
  <c r="EN15" i="10"/>
  <c r="EH33" i="10"/>
  <c r="EN14" i="10"/>
  <c r="EG33" i="10"/>
  <c r="EN13" i="10"/>
  <c r="EF33" i="10"/>
  <c r="EN12" i="10"/>
  <c r="EE33" i="10"/>
  <c r="EN11" i="10"/>
  <c r="ED33" i="10"/>
  <c r="EN10" i="10" s="1"/>
  <c r="EC33" i="10"/>
  <c r="EN9" i="10"/>
  <c r="EB33" i="10"/>
  <c r="EN8" i="10"/>
  <c r="EA33" i="10"/>
  <c r="EN7" i="10"/>
  <c r="DZ33" i="10"/>
  <c r="EN6" i="10"/>
  <c r="BU33" i="10"/>
  <c r="BX17" i="10"/>
  <c r="BT33" i="10"/>
  <c r="BX16" i="10"/>
  <c r="BS33" i="10"/>
  <c r="BX15" i="10"/>
  <c r="BR33" i="10"/>
  <c r="BX14" i="10"/>
  <c r="BQ33" i="10"/>
  <c r="BX13" i="10"/>
  <c r="BP33" i="10"/>
  <c r="BX12" i="10"/>
  <c r="BO33" i="10"/>
  <c r="BX11" i="10"/>
  <c r="BN33" i="10"/>
  <c r="BX10" i="10"/>
  <c r="BM33" i="10"/>
  <c r="BX9" i="10"/>
  <c r="BL33" i="10"/>
  <c r="BX8" i="10"/>
  <c r="BK33" i="10"/>
  <c r="BX7" i="10"/>
  <c r="BJ33" i="10"/>
  <c r="BX6" i="10"/>
  <c r="DQ33" i="10"/>
  <c r="ER17" i="10"/>
  <c r="DP33" i="10"/>
  <c r="ER16" i="10"/>
  <c r="DO33" i="10"/>
  <c r="ER15" i="10"/>
  <c r="DN33" i="10"/>
  <c r="ER14" i="10"/>
  <c r="DM33" i="10"/>
  <c r="ER13" i="10"/>
  <c r="DL33" i="10"/>
  <c r="ER12" i="10"/>
  <c r="DK33" i="10"/>
  <c r="ER11" i="10"/>
  <c r="DJ33" i="10"/>
  <c r="ER10" i="10"/>
  <c r="DI33" i="10"/>
  <c r="ER9" i="10"/>
  <c r="DH33" i="10"/>
  <c r="ER8" i="10"/>
  <c r="DG33" i="10"/>
  <c r="ER7" i="10"/>
  <c r="DF33" i="10"/>
  <c r="ER6" i="10"/>
  <c r="DC33" i="10"/>
  <c r="EO17" i="10"/>
  <c r="DB33" i="10"/>
  <c r="EO16" i="10"/>
  <c r="DA33" i="10"/>
  <c r="EO15" i="10"/>
  <c r="CZ33" i="10"/>
  <c r="EO14" i="10"/>
  <c r="CY33" i="10"/>
  <c r="EO13" i="10"/>
  <c r="CX33" i="10"/>
  <c r="EO12" i="10"/>
  <c r="CW33" i="10"/>
  <c r="EO11" i="10"/>
  <c r="CV33" i="10"/>
  <c r="EO10" i="10"/>
  <c r="CU33" i="10"/>
  <c r="EO9" i="10"/>
  <c r="CT33" i="10"/>
  <c r="EO8" i="10"/>
  <c r="CS33" i="10"/>
  <c r="EO7" i="10"/>
  <c r="CR33" i="10"/>
  <c r="EO6" i="10"/>
  <c r="EQ7" i="10"/>
  <c r="EQ8" i="10"/>
  <c r="EQ9" i="10"/>
  <c r="EQ10" i="10"/>
  <c r="EQ11" i="10"/>
  <c r="EQ12" i="10"/>
  <c r="EQ13" i="10"/>
  <c r="EQ14" i="10"/>
  <c r="EQ15" i="10"/>
  <c r="EQ16" i="10"/>
  <c r="EQ17" i="10"/>
  <c r="EQ6" i="10"/>
  <c r="EP7" i="10"/>
  <c r="EP8" i="10"/>
  <c r="EP9" i="10"/>
  <c r="EP10" i="10"/>
  <c r="EP11" i="10"/>
  <c r="EP12" i="10"/>
  <c r="EP13" i="10"/>
  <c r="EP14" i="10"/>
  <c r="EP15" i="10"/>
  <c r="EP16" i="10"/>
  <c r="EP17" i="10"/>
  <c r="EP6" i="10"/>
  <c r="D115" i="3"/>
  <c r="D114" i="3"/>
  <c r="D113" i="3"/>
  <c r="D112" i="3"/>
  <c r="D111" i="3"/>
  <c r="D104" i="3"/>
  <c r="D103" i="3"/>
  <c r="D102" i="3"/>
  <c r="D101" i="3"/>
  <c r="D100" i="3"/>
  <c r="D99" i="3"/>
  <c r="D98" i="3"/>
  <c r="D97" i="3"/>
  <c r="C103" i="6"/>
  <c r="D77" i="3"/>
  <c r="D58" i="3"/>
  <c r="D39" i="3"/>
  <c r="D20" i="3"/>
  <c r="D96" i="3"/>
  <c r="D76" i="3"/>
  <c r="D57" i="3"/>
  <c r="D38" i="3"/>
  <c r="D19" i="3"/>
  <c r="D95" i="3"/>
  <c r="AR33" i="10"/>
  <c r="C110" i="7"/>
  <c r="AO33" i="10"/>
  <c r="C76" i="7"/>
  <c r="CK26" i="12"/>
  <c r="CN26" i="12" s="1"/>
  <c r="CK25" i="12"/>
  <c r="CK46" i="12" s="1"/>
  <c r="CK24" i="12"/>
  <c r="CK45" i="12" s="1"/>
  <c r="CK23" i="12"/>
  <c r="CK44" i="12" s="1"/>
  <c r="CK22" i="12"/>
  <c r="CK43" i="12" s="1"/>
  <c r="CK21" i="12"/>
  <c r="CK42" i="12" s="1"/>
  <c r="CK20" i="12"/>
  <c r="CK41" i="12" s="1"/>
  <c r="CK19" i="12"/>
  <c r="CK40" i="12" s="1"/>
  <c r="CK18" i="12"/>
  <c r="CK39" i="12" s="1"/>
  <c r="CK17" i="12"/>
  <c r="CK38" i="12" s="1"/>
  <c r="CK16" i="12"/>
  <c r="CK37" i="12" s="1"/>
  <c r="CK15" i="12"/>
  <c r="CK36" i="12" s="1"/>
  <c r="CK14" i="12"/>
  <c r="DD14" i="12" s="1"/>
  <c r="CK13" i="12"/>
  <c r="CK34" i="12" s="1"/>
  <c r="CK12" i="12"/>
  <c r="CK33" i="12" s="1"/>
  <c r="D26" i="12"/>
  <c r="D47" i="12" s="1"/>
  <c r="D25" i="12"/>
  <c r="D46" i="12" s="1"/>
  <c r="D24" i="12"/>
  <c r="M24" i="12" s="1"/>
  <c r="D23" i="12"/>
  <c r="D44" i="12" s="1"/>
  <c r="D22" i="12"/>
  <c r="D43" i="12" s="1"/>
  <c r="D21" i="12"/>
  <c r="M21" i="12" s="1"/>
  <c r="D20" i="12"/>
  <c r="D41" i="12" s="1"/>
  <c r="D19" i="12"/>
  <c r="D40" i="12" s="1"/>
  <c r="D18" i="12"/>
  <c r="R18" i="12" s="1"/>
  <c r="D17" i="12"/>
  <c r="L17" i="12" s="1"/>
  <c r="D16" i="12"/>
  <c r="Q16" i="12" s="1"/>
  <c r="D15" i="12"/>
  <c r="D36" i="12" s="1"/>
  <c r="D14" i="12"/>
  <c r="L14" i="12" s="1"/>
  <c r="D13" i="12"/>
  <c r="S13" i="12" s="1"/>
  <c r="D12" i="12"/>
  <c r="M12" i="12" s="1"/>
  <c r="AG18" i="12"/>
  <c r="CK31" i="12"/>
  <c r="CK27" i="12"/>
  <c r="CK48" i="12" s="1"/>
  <c r="CK28" i="12"/>
  <c r="CK49" i="12" s="1"/>
  <c r="CK29" i="12"/>
  <c r="CK50" i="12" s="1"/>
  <c r="CN13" i="12"/>
  <c r="CR13" i="12"/>
  <c r="CR16" i="12"/>
  <c r="CS16" i="12"/>
  <c r="CT16" i="12"/>
  <c r="CX16" i="12"/>
  <c r="DF16" i="12"/>
  <c r="CZ17" i="12"/>
  <c r="DD17" i="12"/>
  <c r="DE17" i="12"/>
  <c r="DF17" i="12"/>
  <c r="CL18" i="12"/>
  <c r="CM18" i="12"/>
  <c r="CR18" i="12"/>
  <c r="CS18" i="12"/>
  <c r="CT18" i="12"/>
  <c r="CX18" i="12"/>
  <c r="DD18" i="12"/>
  <c r="DE18" i="12"/>
  <c r="DF18" i="12"/>
  <c r="CN19" i="12"/>
  <c r="CR19" i="12"/>
  <c r="CS19" i="12"/>
  <c r="CT19" i="12"/>
  <c r="CX19" i="12"/>
  <c r="CY19" i="12"/>
  <c r="CZ19" i="12"/>
  <c r="DD19" i="12"/>
  <c r="DE19" i="12"/>
  <c r="DF19" i="12"/>
  <c r="CR20" i="12"/>
  <c r="CS20" i="12"/>
  <c r="CT20" i="12"/>
  <c r="CX20" i="12"/>
  <c r="CY20" i="12"/>
  <c r="CZ20" i="12"/>
  <c r="DD20" i="12"/>
  <c r="DE20" i="12"/>
  <c r="DF20" i="12"/>
  <c r="CM21" i="12"/>
  <c r="CR21" i="12"/>
  <c r="CS21" i="12"/>
  <c r="CT21" i="12"/>
  <c r="CX21" i="12"/>
  <c r="CY21" i="12"/>
  <c r="CZ21" i="12"/>
  <c r="DD21" i="12"/>
  <c r="DE21" i="12"/>
  <c r="DF21" i="12"/>
  <c r="CT25" i="12"/>
  <c r="CX25" i="12"/>
  <c r="BI27" i="12"/>
  <c r="BI48" i="12" s="1"/>
  <c r="BI28" i="12"/>
  <c r="BI49" i="12" s="1"/>
  <c r="BI29" i="12"/>
  <c r="BI50" i="12" s="1"/>
  <c r="K12" i="12"/>
  <c r="Q12" i="12"/>
  <c r="W12" i="12"/>
  <c r="X12" i="12"/>
  <c r="Y12" i="12"/>
  <c r="L13" i="12"/>
  <c r="G19" i="12"/>
  <c r="Y19" i="12"/>
  <c r="M20" i="12"/>
  <c r="E21" i="12"/>
  <c r="K21" i="12"/>
  <c r="K22" i="12"/>
  <c r="M22" i="12"/>
  <c r="W22" i="12"/>
  <c r="X22" i="12"/>
  <c r="Y22" i="12"/>
  <c r="X23" i="12"/>
  <c r="E24" i="12"/>
  <c r="F24" i="12"/>
  <c r="G24" i="12"/>
  <c r="K24" i="12"/>
  <c r="W24" i="12"/>
  <c r="X24" i="12"/>
  <c r="Y24" i="12"/>
  <c r="X25" i="12"/>
  <c r="AG13" i="12"/>
  <c r="AG34" i="12" s="1"/>
  <c r="AG14" i="12"/>
  <c r="AG35" i="12" s="1"/>
  <c r="AG15" i="12"/>
  <c r="AG36" i="12" s="1"/>
  <c r="AG16" i="12"/>
  <c r="AG37" i="12" s="1"/>
  <c r="AG17" i="12"/>
  <c r="AG38" i="12" s="1"/>
  <c r="AG39" i="12"/>
  <c r="AG19" i="12"/>
  <c r="AG40" i="12" s="1"/>
  <c r="AG20" i="12"/>
  <c r="AG41" i="12" s="1"/>
  <c r="AG21" i="12"/>
  <c r="AG42" i="12" s="1"/>
  <c r="AG22" i="12"/>
  <c r="AG43" i="12" s="1"/>
  <c r="AG23" i="12"/>
  <c r="AG44" i="12" s="1"/>
  <c r="AG24" i="12"/>
  <c r="AG45" i="12" s="1"/>
  <c r="AG25" i="12"/>
  <c r="AG46" i="12" s="1"/>
  <c r="AG26" i="12"/>
  <c r="AG47" i="12" s="1"/>
  <c r="AG27" i="12"/>
  <c r="AG48" i="12" s="1"/>
  <c r="AG28" i="12"/>
  <c r="AG49" i="12" s="1"/>
  <c r="AG29" i="12"/>
  <c r="AG50" i="12" s="1"/>
  <c r="AG12" i="12"/>
  <c r="AG33" i="12" s="1"/>
  <c r="D27" i="12"/>
  <c r="D48" i="12" s="1"/>
  <c r="D28" i="12"/>
  <c r="D49" i="12" s="1"/>
  <c r="D29" i="12"/>
  <c r="D50" i="12" s="1"/>
  <c r="D31" i="12"/>
  <c r="CR7" i="12"/>
  <c r="CS7" i="12"/>
  <c r="CT7" i="12"/>
  <c r="CX7" i="12"/>
  <c r="CY7" i="12"/>
  <c r="CZ7" i="12"/>
  <c r="DD7" i="12"/>
  <c r="DE7" i="12"/>
  <c r="DF7" i="12"/>
  <c r="B26" i="1"/>
  <c r="K7" i="12"/>
  <c r="X7" i="12"/>
  <c r="Y7" i="12"/>
  <c r="D78" i="3"/>
  <c r="D79" i="3"/>
  <c r="D80" i="3"/>
  <c r="D81" i="3"/>
  <c r="D82" i="3"/>
  <c r="D83" i="3"/>
  <c r="D84" i="3"/>
  <c r="D85" i="3"/>
  <c r="D93" i="3"/>
  <c r="D94" i="3"/>
  <c r="D75" i="3"/>
  <c r="D66" i="3"/>
  <c r="D65" i="3"/>
  <c r="D64" i="3"/>
  <c r="D63" i="3"/>
  <c r="D62" i="3"/>
  <c r="D61" i="3"/>
  <c r="D60" i="3"/>
  <c r="D59" i="3"/>
  <c r="D56" i="3"/>
  <c r="D55" i="3"/>
  <c r="D54" i="3"/>
  <c r="D47" i="3"/>
  <c r="D46" i="3"/>
  <c r="D45" i="3"/>
  <c r="D44" i="3"/>
  <c r="D43" i="3"/>
  <c r="D42" i="3"/>
  <c r="D41" i="3"/>
  <c r="D40" i="3"/>
  <c r="H5" i="14"/>
  <c r="H6" i="14"/>
  <c r="H7" i="14"/>
  <c r="H8" i="14"/>
  <c r="H9" i="14"/>
  <c r="J13" i="14"/>
  <c r="H13" i="14"/>
  <c r="F13" i="14"/>
  <c r="I8" i="14"/>
  <c r="I4" i="14"/>
  <c r="I5" i="14"/>
  <c r="I6" i="14"/>
  <c r="I7" i="14"/>
  <c r="I9" i="14"/>
  <c r="I10" i="14"/>
  <c r="I11" i="14"/>
  <c r="I12" i="14"/>
  <c r="I3" i="14"/>
  <c r="BI25" i="12"/>
  <c r="D2" i="14"/>
  <c r="H2" i="14"/>
  <c r="H3" i="14"/>
  <c r="H4" i="14"/>
  <c r="H10" i="14"/>
  <c r="H11" i="14"/>
  <c r="H12" i="14"/>
  <c r="C26" i="6"/>
  <c r="C25" i="6"/>
  <c r="BI26" i="12"/>
  <c r="BI24" i="12"/>
  <c r="BI23" i="12"/>
  <c r="BI22" i="12"/>
  <c r="BI21" i="12"/>
  <c r="BI20" i="12"/>
  <c r="BI19" i="12"/>
  <c r="BI18" i="12"/>
  <c r="BI17" i="12"/>
  <c r="BI16" i="12"/>
  <c r="BI15" i="12"/>
  <c r="BI14" i="12"/>
  <c r="BI13" i="12"/>
  <c r="BI12" i="12"/>
  <c r="CK2" i="12"/>
  <c r="D2" i="12"/>
  <c r="D10" i="12"/>
  <c r="CK10" i="12"/>
  <c r="C78" i="6"/>
  <c r="C128" i="6"/>
  <c r="C52" i="6"/>
  <c r="C51" i="6"/>
  <c r="C127" i="6"/>
  <c r="C77" i="6"/>
  <c r="B25" i="1"/>
  <c r="F3" i="14"/>
  <c r="F11" i="14"/>
  <c r="F5" i="14"/>
  <c r="F6" i="14"/>
  <c r="J3" i="14"/>
  <c r="J5" i="14"/>
  <c r="C2" i="7"/>
  <c r="C57" i="7"/>
  <c r="S25" i="12" l="1"/>
  <c r="E13" i="12"/>
  <c r="Q25" i="12"/>
  <c r="E14" i="12"/>
  <c r="G13" i="12"/>
  <c r="X14" i="12"/>
  <c r="M25" i="12"/>
  <c r="S14" i="12"/>
  <c r="G14" i="12"/>
  <c r="F13" i="12"/>
  <c r="G25" i="12"/>
  <c r="H25" i="12" s="1"/>
  <c r="L25" i="12"/>
  <c r="N25" i="12" s="1"/>
  <c r="K14" i="12"/>
  <c r="R25" i="12"/>
  <c r="K25" i="12"/>
  <c r="F14" i="12"/>
  <c r="F25" i="12"/>
  <c r="Y13" i="12"/>
  <c r="E25" i="12"/>
  <c r="X26" i="12"/>
  <c r="BA26" i="12" s="1"/>
  <c r="X13" i="12"/>
  <c r="CZ18" i="12"/>
  <c r="CY17" i="12"/>
  <c r="W26" i="12"/>
  <c r="CB26" i="12" s="1"/>
  <c r="R13" i="12"/>
  <c r="CY25" i="12"/>
  <c r="CY18" i="12"/>
  <c r="CL17" i="12"/>
  <c r="W25" i="12"/>
  <c r="K13" i="12"/>
  <c r="Y14" i="12"/>
  <c r="Y25" i="12"/>
  <c r="Q13" i="12"/>
  <c r="CT41" i="12"/>
  <c r="CS41" i="12"/>
  <c r="CM15" i="12"/>
  <c r="CS24" i="12"/>
  <c r="Y18" i="12"/>
  <c r="DE26" i="12"/>
  <c r="CX23" i="12"/>
  <c r="CX17" i="12"/>
  <c r="CS15" i="12"/>
  <c r="E19" i="12"/>
  <c r="H19" i="12" s="1"/>
  <c r="DF26" i="12"/>
  <c r="Y21" i="12"/>
  <c r="BB21" i="12" s="1"/>
  <c r="X16" i="12"/>
  <c r="DD26" i="12"/>
  <c r="DG26" i="12" s="1"/>
  <c r="CT23" i="12"/>
  <c r="CT17" i="12"/>
  <c r="CR15" i="12"/>
  <c r="F19" i="12"/>
  <c r="CT24" i="12"/>
  <c r="X21" i="12"/>
  <c r="W16" i="12"/>
  <c r="CY26" i="12"/>
  <c r="CS22" i="12"/>
  <c r="CS17" i="12"/>
  <c r="BQ17" i="12" s="1"/>
  <c r="CL15" i="12"/>
  <c r="CS12" i="12"/>
  <c r="CY24" i="12"/>
  <c r="CR12" i="12"/>
  <c r="CX24" i="12"/>
  <c r="CN16" i="12"/>
  <c r="S21" i="12"/>
  <c r="K15" i="12"/>
  <c r="CT26" i="12"/>
  <c r="CR17" i="12"/>
  <c r="CT13" i="12"/>
  <c r="R21" i="12"/>
  <c r="AU21" i="12" s="1"/>
  <c r="CZ25" i="12"/>
  <c r="DA25" i="12" s="1"/>
  <c r="CM17" i="12"/>
  <c r="CS13" i="12"/>
  <c r="F10" i="14"/>
  <c r="CR22" i="12"/>
  <c r="CN22" i="12"/>
  <c r="E16" i="12"/>
  <c r="CM22" i="12"/>
  <c r="CM12" i="12"/>
  <c r="CN12" i="12"/>
  <c r="G16" i="12"/>
  <c r="BL16" i="12" s="1"/>
  <c r="CN23" i="12"/>
  <c r="CM24" i="12"/>
  <c r="AI24" i="12" s="1"/>
  <c r="CM25" i="12"/>
  <c r="BK25" i="12" s="1"/>
  <c r="F16" i="12"/>
  <c r="BK16" i="12" s="1"/>
  <c r="CS25" i="12"/>
  <c r="CM23" i="12"/>
  <c r="DF14" i="12"/>
  <c r="CM13" i="12"/>
  <c r="CN15" i="12"/>
  <c r="CR23" i="12"/>
  <c r="CL12" i="12"/>
  <c r="CO12" i="12" s="1"/>
  <c r="X18" i="12"/>
  <c r="BA18" i="12" s="1"/>
  <c r="CR25" i="12"/>
  <c r="BP25" i="12" s="1"/>
  <c r="CN24" i="12"/>
  <c r="BL24" i="12" s="1"/>
  <c r="DF22" i="12"/>
  <c r="BB22" i="12" s="1"/>
  <c r="DF15" i="12"/>
  <c r="CZ14" i="12"/>
  <c r="DF12" i="12"/>
  <c r="L18" i="12"/>
  <c r="X15" i="12"/>
  <c r="K18" i="12"/>
  <c r="W15" i="12"/>
  <c r="CX26" i="12"/>
  <c r="CN25" i="12"/>
  <c r="CL24" i="12"/>
  <c r="AH24" i="12" s="1"/>
  <c r="DE22" i="12"/>
  <c r="CC22" i="12" s="1"/>
  <c r="DE15" i="12"/>
  <c r="DF13" i="12"/>
  <c r="BB13" i="12" s="1"/>
  <c r="DE12" i="12"/>
  <c r="CS23" i="12"/>
  <c r="CL22" i="12"/>
  <c r="G18" i="12"/>
  <c r="S15" i="12"/>
  <c r="X19" i="12"/>
  <c r="F18" i="12"/>
  <c r="AI18" i="12" s="1"/>
  <c r="R15" i="12"/>
  <c r="CL26" i="12"/>
  <c r="DF24" i="12"/>
  <c r="CD24" i="12" s="1"/>
  <c r="DE23" i="12"/>
  <c r="CZ22" i="12"/>
  <c r="DE16" i="12"/>
  <c r="CZ15" i="12"/>
  <c r="DD13" i="12"/>
  <c r="CZ12" i="12"/>
  <c r="G15" i="12"/>
  <c r="DE13" i="12"/>
  <c r="DF25" i="12"/>
  <c r="DE24" i="12"/>
  <c r="CC24" i="12" s="1"/>
  <c r="DD16" i="12"/>
  <c r="CB16" i="12" s="1"/>
  <c r="CY15" i="12"/>
  <c r="CZ13" i="12"/>
  <c r="AV13" i="12" s="1"/>
  <c r="CY12" i="12"/>
  <c r="CL25" i="12"/>
  <c r="DF23" i="12"/>
  <c r="DD22" i="12"/>
  <c r="R19" i="12"/>
  <c r="E18" i="12"/>
  <c r="Q15" i="12"/>
  <c r="CY22" i="12"/>
  <c r="L19" i="12"/>
  <c r="AO19" i="12" s="1"/>
  <c r="F17" i="12"/>
  <c r="M15" i="12"/>
  <c r="DE25" i="12"/>
  <c r="CC25" i="12" s="1"/>
  <c r="DD24" i="12"/>
  <c r="CB24" i="12" s="1"/>
  <c r="CZ23" i="12"/>
  <c r="CX22" i="12"/>
  <c r="CZ16" i="12"/>
  <c r="CX15" i="12"/>
  <c r="CY13" i="12"/>
  <c r="CX12" i="12"/>
  <c r="R16" i="12"/>
  <c r="F15" i="12"/>
  <c r="K16" i="12"/>
  <c r="AN16" i="12" s="1"/>
  <c r="E15" i="12"/>
  <c r="AH15" i="12" s="1"/>
  <c r="Y15" i="12"/>
  <c r="CR24" i="12"/>
  <c r="CU24" i="12" s="1"/>
  <c r="DD15" i="12"/>
  <c r="DD12" i="12"/>
  <c r="DD23" i="12"/>
  <c r="K19" i="12"/>
  <c r="Y16" i="12"/>
  <c r="L15" i="12"/>
  <c r="DD25" i="12"/>
  <c r="CB25" i="12" s="1"/>
  <c r="CZ24" i="12"/>
  <c r="CY23" i="12"/>
  <c r="CT22" i="12"/>
  <c r="BR22" i="12" s="1"/>
  <c r="CY16" i="12"/>
  <c r="CT15" i="12"/>
  <c r="CX13" i="12"/>
  <c r="BV13" i="12" s="1"/>
  <c r="CT12" i="12"/>
  <c r="J23" i="14"/>
  <c r="J10" i="14"/>
  <c r="L10" i="14" s="1"/>
  <c r="CD18" i="12"/>
  <c r="H57" i="3"/>
  <c r="I57" i="3" s="1"/>
  <c r="F8" i="14"/>
  <c r="F9" i="14"/>
  <c r="F22" i="14" s="1"/>
  <c r="F7" i="14"/>
  <c r="L7" i="14" s="1"/>
  <c r="J12" i="14"/>
  <c r="J24" i="14" s="1"/>
  <c r="L24" i="14" s="1"/>
  <c r="J9" i="14"/>
  <c r="J22" i="14" s="1"/>
  <c r="L6" i="14"/>
  <c r="L3" i="14"/>
  <c r="L13" i="14"/>
  <c r="M6" i="14"/>
  <c r="L5" i="14"/>
  <c r="J4" i="14"/>
  <c r="M4" i="14" s="1"/>
  <c r="M11" i="14"/>
  <c r="J8" i="14"/>
  <c r="M10" i="14"/>
  <c r="M3" i="14"/>
  <c r="F23" i="14"/>
  <c r="L23" i="14" s="1"/>
  <c r="L11" i="14"/>
  <c r="M13" i="14"/>
  <c r="M5" i="14"/>
  <c r="H19" i="3"/>
  <c r="I19" i="3" s="1"/>
  <c r="H95" i="3"/>
  <c r="I95" i="3" s="1"/>
  <c r="H76" i="3"/>
  <c r="I76" i="3" s="1"/>
  <c r="H38" i="3"/>
  <c r="I38" i="3" s="1"/>
  <c r="L26" i="12"/>
  <c r="M26" i="12"/>
  <c r="AP26" i="12" s="1"/>
  <c r="K26" i="12"/>
  <c r="CM26" i="12"/>
  <c r="G26" i="12"/>
  <c r="AJ26" i="12" s="1"/>
  <c r="B27" i="1"/>
  <c r="B28" i="1" s="1"/>
  <c r="F26" i="12"/>
  <c r="Y26" i="12"/>
  <c r="CK47" i="12"/>
  <c r="CL47" i="12" s="1"/>
  <c r="E26" i="12"/>
  <c r="CZ26" i="12"/>
  <c r="S26" i="12"/>
  <c r="CS26" i="12"/>
  <c r="R26" i="12"/>
  <c r="BW26" i="12" s="1"/>
  <c r="CR26" i="12"/>
  <c r="Q26" i="12"/>
  <c r="CZ34" i="12"/>
  <c r="DD34" i="12"/>
  <c r="CX34" i="12"/>
  <c r="CT34" i="12"/>
  <c r="CS34" i="12"/>
  <c r="DE34" i="12"/>
  <c r="CR34" i="12"/>
  <c r="DD45" i="12"/>
  <c r="CN45" i="12"/>
  <c r="DF45" i="12"/>
  <c r="CZ45" i="12"/>
  <c r="CM45" i="12"/>
  <c r="DE45" i="12"/>
  <c r="CL45" i="12"/>
  <c r="DE36" i="12"/>
  <c r="CY36" i="12"/>
  <c r="CX36" i="12"/>
  <c r="DF36" i="12"/>
  <c r="CZ37" i="12"/>
  <c r="CX37" i="12"/>
  <c r="DE37" i="12"/>
  <c r="DD37" i="12"/>
  <c r="CT37" i="12"/>
  <c r="CS37" i="12"/>
  <c r="CR37" i="12"/>
  <c r="CN37" i="12"/>
  <c r="CY37" i="12"/>
  <c r="DD38" i="12"/>
  <c r="DF38" i="12"/>
  <c r="CT38" i="12"/>
  <c r="CS38" i="12"/>
  <c r="CR38" i="12"/>
  <c r="CY38" i="12"/>
  <c r="CY39" i="12"/>
  <c r="CT39" i="12"/>
  <c r="CS39" i="12"/>
  <c r="CR39" i="12"/>
  <c r="DF39" i="12"/>
  <c r="DD39" i="12"/>
  <c r="CZ39" i="12"/>
  <c r="R47" i="12"/>
  <c r="Y47" i="12"/>
  <c r="Q47" i="12"/>
  <c r="X47" i="12"/>
  <c r="L47" i="12"/>
  <c r="K47" i="12"/>
  <c r="W47" i="12"/>
  <c r="G47" i="12"/>
  <c r="F47" i="12"/>
  <c r="E47" i="12"/>
  <c r="M47" i="12"/>
  <c r="S47" i="12"/>
  <c r="DE42" i="12"/>
  <c r="DF42" i="12"/>
  <c r="DD42" i="12"/>
  <c r="CT42" i="12"/>
  <c r="CS42" i="12"/>
  <c r="DE33" i="12"/>
  <c r="CT33" i="12"/>
  <c r="CS33" i="12"/>
  <c r="CR33" i="12"/>
  <c r="DF33" i="12"/>
  <c r="CY33" i="12"/>
  <c r="CX33" i="12"/>
  <c r="CN44" i="12"/>
  <c r="CZ44" i="12"/>
  <c r="CL44" i="12"/>
  <c r="S24" i="12"/>
  <c r="Q18" i="12"/>
  <c r="BV18" i="12" s="1"/>
  <c r="M18" i="12"/>
  <c r="AP18" i="12" s="1"/>
  <c r="D33" i="12"/>
  <c r="R33" i="12" s="1"/>
  <c r="R22" i="12"/>
  <c r="S22" i="12"/>
  <c r="BX22" i="12" s="1"/>
  <c r="L24" i="12"/>
  <c r="AO24" i="12" s="1"/>
  <c r="D34" i="12"/>
  <c r="G34" i="12" s="1"/>
  <c r="CT47" i="12"/>
  <c r="CX47" i="12"/>
  <c r="S12" i="12"/>
  <c r="BX12" i="12" s="1"/>
  <c r="L22" i="12"/>
  <c r="N22" i="12" s="1"/>
  <c r="CN39" i="12"/>
  <c r="CN38" i="12"/>
  <c r="CZ41" i="12"/>
  <c r="D35" i="12"/>
  <c r="L35" i="12" s="1"/>
  <c r="Q14" i="12"/>
  <c r="W13" i="12"/>
  <c r="CB13" i="12" s="1"/>
  <c r="CM33" i="12"/>
  <c r="CN33" i="12"/>
  <c r="CL39" i="12"/>
  <c r="Y41" i="12"/>
  <c r="X41" i="12"/>
  <c r="K41" i="12"/>
  <c r="G41" i="12"/>
  <c r="F41" i="12"/>
  <c r="G44" i="12"/>
  <c r="E44" i="12"/>
  <c r="Y44" i="12"/>
  <c r="F44" i="12"/>
  <c r="K44" i="12"/>
  <c r="X44" i="12"/>
  <c r="CY40" i="12"/>
  <c r="CX40" i="12"/>
  <c r="DD40" i="12"/>
  <c r="CT40" i="12"/>
  <c r="CS40" i="12"/>
  <c r="CR40" i="12"/>
  <c r="CM40" i="12"/>
  <c r="CL40" i="12"/>
  <c r="DF40" i="12"/>
  <c r="DE40" i="12"/>
  <c r="CN40" i="12"/>
  <c r="CZ40" i="12"/>
  <c r="CT46" i="12"/>
  <c r="CR46" i="12"/>
  <c r="CS46" i="12"/>
  <c r="DF46" i="12"/>
  <c r="DE46" i="12"/>
  <c r="CN46" i="12"/>
  <c r="DD46" i="12"/>
  <c r="CM46" i="12"/>
  <c r="CZ46" i="12"/>
  <c r="CL46" i="12"/>
  <c r="CX46" i="12"/>
  <c r="CY46" i="12"/>
  <c r="K46" i="12"/>
  <c r="S46" i="12"/>
  <c r="R46" i="12"/>
  <c r="W46" i="12"/>
  <c r="Q46" i="12"/>
  <c r="Y46" i="12"/>
  <c r="M46" i="12"/>
  <c r="X46" i="12"/>
  <c r="G46" i="12"/>
  <c r="F46" i="12"/>
  <c r="L46" i="12"/>
  <c r="E46" i="12"/>
  <c r="K36" i="12"/>
  <c r="F36" i="12"/>
  <c r="G36" i="12"/>
  <c r="E36" i="12"/>
  <c r="L36" i="12"/>
  <c r="S36" i="12"/>
  <c r="M36" i="12"/>
  <c r="R36" i="12"/>
  <c r="X36" i="12"/>
  <c r="W36" i="12"/>
  <c r="Q36" i="12"/>
  <c r="Y36" i="12"/>
  <c r="E40" i="12"/>
  <c r="Y40" i="12"/>
  <c r="X40" i="12"/>
  <c r="K40" i="12"/>
  <c r="F40" i="12"/>
  <c r="K43" i="12"/>
  <c r="G43" i="12"/>
  <c r="F43" i="12"/>
  <c r="Y43" i="12"/>
  <c r="E43" i="12"/>
  <c r="X43" i="12"/>
  <c r="CN43" i="12"/>
  <c r="CM43" i="12"/>
  <c r="CZ43" i="12"/>
  <c r="DF43" i="12"/>
  <c r="CX43" i="12"/>
  <c r="DE43" i="12"/>
  <c r="CT43" i="12"/>
  <c r="DD43" i="12"/>
  <c r="CS43" i="12"/>
  <c r="CR43" i="12"/>
  <c r="CY43" i="12"/>
  <c r="CL43" i="12"/>
  <c r="Q17" i="12"/>
  <c r="AT17" i="12" s="1"/>
  <c r="CX14" i="12"/>
  <c r="CZ36" i="12"/>
  <c r="CY41" i="12"/>
  <c r="DF34" i="12"/>
  <c r="W18" i="12"/>
  <c r="Z18" i="12" s="1"/>
  <c r="S23" i="12"/>
  <c r="R12" i="12"/>
  <c r="Q24" i="12"/>
  <c r="AT24" i="12" s="1"/>
  <c r="M17" i="12"/>
  <c r="L20" i="12"/>
  <c r="AO20" i="12" s="1"/>
  <c r="CX39" i="12"/>
  <c r="CY14" i="12"/>
  <c r="CT14" i="12"/>
  <c r="D39" i="12"/>
  <c r="W39" i="12" s="1"/>
  <c r="D42" i="12"/>
  <c r="S42" i="12" s="1"/>
  <c r="D45" i="12"/>
  <c r="R45" i="12" s="1"/>
  <c r="CL41" i="12"/>
  <c r="CY42" i="12"/>
  <c r="W17" i="12"/>
  <c r="AZ17" i="12" s="1"/>
  <c r="S20" i="12"/>
  <c r="BX20" i="12" s="1"/>
  <c r="R23" i="12"/>
  <c r="Q19" i="12"/>
  <c r="CX42" i="12"/>
  <c r="CS14" i="12"/>
  <c r="AO14" i="12" s="1"/>
  <c r="CM41" i="12"/>
  <c r="CZ42" i="12"/>
  <c r="R20" i="12"/>
  <c r="BW20" i="12" s="1"/>
  <c r="M19" i="12"/>
  <c r="AP19" i="12" s="1"/>
  <c r="CT44" i="12"/>
  <c r="CL38" i="12"/>
  <c r="E23" i="12"/>
  <c r="Y17" i="12"/>
  <c r="BB17" i="12" s="1"/>
  <c r="CR14" i="12"/>
  <c r="BP14" i="12" s="1"/>
  <c r="CL36" i="12"/>
  <c r="CN41" i="12"/>
  <c r="CR36" i="12"/>
  <c r="CR44" i="12"/>
  <c r="CZ33" i="12"/>
  <c r="CX38" i="12"/>
  <c r="DF37" i="12"/>
  <c r="S16" i="12"/>
  <c r="T16" i="12" s="1"/>
  <c r="Q22" i="12"/>
  <c r="AT22" i="12" s="1"/>
  <c r="CS45" i="12"/>
  <c r="CL42" i="12"/>
  <c r="CL34" i="12"/>
  <c r="F34" i="12"/>
  <c r="X17" i="12"/>
  <c r="BA17" i="12" s="1"/>
  <c r="CN14" i="12"/>
  <c r="AJ14" i="12" s="1"/>
  <c r="CM36" i="12"/>
  <c r="CM42" i="12"/>
  <c r="CS36" i="12"/>
  <c r="CS44" i="12"/>
  <c r="W21" i="12"/>
  <c r="CB21" i="12" s="1"/>
  <c r="DE38" i="12"/>
  <c r="CM39" i="12"/>
  <c r="CX41" i="12"/>
  <c r="X20" i="12"/>
  <c r="BA20" i="12" s="1"/>
  <c r="K17" i="12"/>
  <c r="CM14" i="12"/>
  <c r="BK14" i="12" s="1"/>
  <c r="D37" i="12"/>
  <c r="L37" i="12" s="1"/>
  <c r="CN36" i="12"/>
  <c r="CT36" i="12"/>
  <c r="CR45" i="12"/>
  <c r="CY34" i="12"/>
  <c r="CZ38" i="12"/>
  <c r="CX44" i="12"/>
  <c r="DD33" i="12"/>
  <c r="DD41" i="12"/>
  <c r="DE44" i="12"/>
  <c r="S18" i="12"/>
  <c r="AV18" i="12" s="1"/>
  <c r="Q23" i="12"/>
  <c r="AT23" i="12" s="1"/>
  <c r="M23" i="12"/>
  <c r="BR23" i="12" s="1"/>
  <c r="DE41" i="12"/>
  <c r="CM34" i="12"/>
  <c r="CL19" i="12"/>
  <c r="AH19" i="12" s="1"/>
  <c r="CL16" i="12"/>
  <c r="BJ16" i="12" s="1"/>
  <c r="I30" i="3"/>
  <c r="CM7" i="12" s="1"/>
  <c r="E20" i="12"/>
  <c r="BJ20" i="12" s="1"/>
  <c r="Y20" i="12"/>
  <c r="CD20" i="12" s="1"/>
  <c r="Y23" i="12"/>
  <c r="BB23" i="12" s="1"/>
  <c r="W20" i="12"/>
  <c r="CB20" i="12" s="1"/>
  <c r="G17" i="12"/>
  <c r="BL17" i="12" s="1"/>
  <c r="CR41" i="12"/>
  <c r="CT45" i="12"/>
  <c r="CY44" i="12"/>
  <c r="CK35" i="12"/>
  <c r="CL35" i="12" s="1"/>
  <c r="DF41" i="12"/>
  <c r="DF44" i="12"/>
  <c r="S17" i="12"/>
  <c r="BX17" i="12" s="1"/>
  <c r="Q20" i="12"/>
  <c r="K23" i="12"/>
  <c r="K20" i="12"/>
  <c r="AN20" i="12" s="1"/>
  <c r="E17" i="12"/>
  <c r="AH17" i="12" s="1"/>
  <c r="DE14" i="12"/>
  <c r="BA14" i="12" s="1"/>
  <c r="CM44" i="12"/>
  <c r="CX45" i="12"/>
  <c r="DD36" i="12"/>
  <c r="S19" i="12"/>
  <c r="AV19" i="12" s="1"/>
  <c r="R24" i="12"/>
  <c r="BW24" i="12" s="1"/>
  <c r="L16" i="12"/>
  <c r="BQ16" i="12" s="1"/>
  <c r="DD44" i="12"/>
  <c r="E41" i="12"/>
  <c r="CM37" i="12"/>
  <c r="W23" i="12"/>
  <c r="AZ23" i="12" s="1"/>
  <c r="R17" i="12"/>
  <c r="AU17" i="12" s="1"/>
  <c r="G23" i="12"/>
  <c r="G20" i="12"/>
  <c r="AJ20" i="12" s="1"/>
  <c r="D38" i="12"/>
  <c r="Q38" i="12" s="1"/>
  <c r="CR42" i="12"/>
  <c r="CY45" i="12"/>
  <c r="CL33" i="12"/>
  <c r="CL23" i="12"/>
  <c r="E34" i="12"/>
  <c r="F7" i="12"/>
  <c r="E7" i="12"/>
  <c r="CN34" i="12"/>
  <c r="CN7" i="12"/>
  <c r="CN42" i="12"/>
  <c r="BQ13" i="12"/>
  <c r="CL7" i="12"/>
  <c r="BP13" i="12"/>
  <c r="AN19" i="12"/>
  <c r="CL37" i="12"/>
  <c r="CL21" i="12"/>
  <c r="BJ21" i="12" s="1"/>
  <c r="CL14" i="12"/>
  <c r="CL13" i="12"/>
  <c r="AH13" i="12" s="1"/>
  <c r="BP18" i="12"/>
  <c r="CB12" i="12"/>
  <c r="BP21" i="12"/>
  <c r="BP15" i="12"/>
  <c r="CD19" i="12"/>
  <c r="CC19" i="12"/>
  <c r="BW19" i="12"/>
  <c r="AH18" i="12"/>
  <c r="AJ16" i="12"/>
  <c r="AU25" i="12"/>
  <c r="AT25" i="12"/>
  <c r="BB12" i="12"/>
  <c r="BB18" i="12"/>
  <c r="BV12" i="12"/>
  <c r="BB19" i="12"/>
  <c r="AU13" i="12"/>
  <c r="BA13" i="12"/>
  <c r="BB14" i="12"/>
  <c r="BQ15" i="12"/>
  <c r="BP16" i="12"/>
  <c r="M40" i="12"/>
  <c r="BL18" i="12"/>
  <c r="AN18" i="12"/>
  <c r="AN15" i="12"/>
  <c r="BP22" i="12"/>
  <c r="H114" i="3"/>
  <c r="I114" i="3" s="1"/>
  <c r="AJ15" i="12"/>
  <c r="BL12" i="12"/>
  <c r="W19" i="12"/>
  <c r="CB19" i="12" s="1"/>
  <c r="L34" i="12"/>
  <c r="Q35" i="12"/>
  <c r="AI13" i="12"/>
  <c r="Q41" i="12"/>
  <c r="S43" i="12"/>
  <c r="W37" i="12"/>
  <c r="AO15" i="12"/>
  <c r="CD12" i="12"/>
  <c r="L41" i="12"/>
  <c r="AO41" i="12" s="1"/>
  <c r="BL22" i="12"/>
  <c r="L44" i="12"/>
  <c r="BK22" i="12"/>
  <c r="BR12" i="12"/>
  <c r="AP12" i="12"/>
  <c r="W14" i="12"/>
  <c r="CB14" i="12" s="1"/>
  <c r="BL15" i="12"/>
  <c r="AJ18" i="12"/>
  <c r="BJ18" i="12"/>
  <c r="AN22" i="12"/>
  <c r="AV15" i="12"/>
  <c r="BQ22" i="12"/>
  <c r="W34" i="12"/>
  <c r="I97" i="3"/>
  <c r="AJ22" i="12"/>
  <c r="BL13" i="12"/>
  <c r="AN13" i="12"/>
  <c r="AU18" i="12"/>
  <c r="BK13" i="12"/>
  <c r="R44" i="12"/>
  <c r="S39" i="12"/>
  <c r="L40" i="12"/>
  <c r="M41" i="12"/>
  <c r="AP41" i="12" s="1"/>
  <c r="S34" i="12"/>
  <c r="BP19" i="12"/>
  <c r="M44" i="12"/>
  <c r="R43" i="12"/>
  <c r="S37" i="12"/>
  <c r="Q34" i="12"/>
  <c r="M43" i="12"/>
  <c r="R40" i="12"/>
  <c r="S41" i="12"/>
  <c r="I103" i="3"/>
  <c r="S44" i="12"/>
  <c r="S40" i="12"/>
  <c r="R34" i="12"/>
  <c r="Q7" i="12"/>
  <c r="AT7" i="12" s="1"/>
  <c r="Q44" i="12"/>
  <c r="M37" i="12"/>
  <c r="M34" i="12"/>
  <c r="L7" i="12"/>
  <c r="BQ7" i="12" s="1"/>
  <c r="AV24" i="12"/>
  <c r="R41" i="12"/>
  <c r="L43" i="12"/>
  <c r="Q21" i="12"/>
  <c r="BV21" i="12" s="1"/>
  <c r="M16" i="12"/>
  <c r="R14" i="12"/>
  <c r="M14" i="12"/>
  <c r="N14" i="12" s="1"/>
  <c r="M13" i="12"/>
  <c r="BX15" i="12"/>
  <c r="M7" i="12"/>
  <c r="AP7" i="12" s="1"/>
  <c r="L23" i="12"/>
  <c r="BQ23" i="12" s="1"/>
  <c r="L21" i="12"/>
  <c r="AO21" i="12" s="1"/>
  <c r="L12" i="12"/>
  <c r="N12" i="12" s="1"/>
  <c r="R7" i="12"/>
  <c r="BW7" i="12" s="1"/>
  <c r="CU19" i="12"/>
  <c r="Q43" i="12"/>
  <c r="W44" i="12"/>
  <c r="AZ12" i="12"/>
  <c r="S7" i="12"/>
  <c r="AI23" i="12"/>
  <c r="AV21" i="12"/>
  <c r="BX21" i="12"/>
  <c r="CC13" i="12"/>
  <c r="AI22" i="12"/>
  <c r="BK20" i="12"/>
  <c r="DA18" i="12"/>
  <c r="CD7" i="12"/>
  <c r="X8" i="12"/>
  <c r="BA19" i="12"/>
  <c r="BR25" i="12"/>
  <c r="BR24" i="12"/>
  <c r="BR21" i="12"/>
  <c r="CU13" i="12"/>
  <c r="AU19" i="12"/>
  <c r="BV25" i="12"/>
  <c r="CU16" i="12"/>
  <c r="R4" i="12"/>
  <c r="CM5" i="12"/>
  <c r="BW18" i="12"/>
  <c r="BW25" i="12"/>
  <c r="BW13" i="12"/>
  <c r="R6" i="12"/>
  <c r="AH12" i="12"/>
  <c r="G4" i="12"/>
  <c r="CX6" i="12"/>
  <c r="L5" i="12"/>
  <c r="DG19" i="12"/>
  <c r="CY5" i="12"/>
  <c r="E4" i="12"/>
  <c r="AT12" i="12"/>
  <c r="BJ12" i="12"/>
  <c r="H13" i="12"/>
  <c r="CD16" i="12"/>
  <c r="CD14" i="12"/>
  <c r="AN21" i="12"/>
  <c r="CU18" i="12"/>
  <c r="AP24" i="12"/>
  <c r="AJ13" i="12"/>
  <c r="BK23" i="12"/>
  <c r="CB22" i="12"/>
  <c r="CO20" i="12"/>
  <c r="W43" i="12"/>
  <c r="BK19" i="12"/>
  <c r="AP21" i="12"/>
  <c r="BB7" i="12"/>
  <c r="T13" i="12"/>
  <c r="AP25" i="12"/>
  <c r="AI19" i="12"/>
  <c r="DG20" i="12"/>
  <c r="W5" i="12"/>
  <c r="AA5" i="12" s="1"/>
  <c r="Q6" i="12"/>
  <c r="M6" i="12"/>
  <c r="G5" i="12"/>
  <c r="F5" i="12"/>
  <c r="DE6" i="12"/>
  <c r="CC6" i="12" s="1"/>
  <c r="CZ6" i="12"/>
  <c r="CY6" i="12"/>
  <c r="CX4" i="12"/>
  <c r="CT6" i="12"/>
  <c r="CS5" i="12"/>
  <c r="CR5" i="12"/>
  <c r="CN5" i="12"/>
  <c r="CM6" i="12"/>
  <c r="CL5" i="12"/>
  <c r="DF6" i="12"/>
  <c r="AI20" i="12"/>
  <c r="Z25" i="12"/>
  <c r="Z16" i="12"/>
  <c r="CU7" i="12"/>
  <c r="AN7" i="12"/>
  <c r="H14" i="12"/>
  <c r="BB16" i="12"/>
  <c r="F4" i="12"/>
  <c r="S4" i="12"/>
  <c r="CL4" i="12"/>
  <c r="CZ5" i="12"/>
  <c r="CY4" i="12"/>
  <c r="H24" i="12"/>
  <c r="CU12" i="12"/>
  <c r="E6" i="12"/>
  <c r="S6" i="12"/>
  <c r="CL6" i="12"/>
  <c r="DD5" i="12"/>
  <c r="DE39" i="12"/>
  <c r="G6" i="12"/>
  <c r="K8" i="12"/>
  <c r="W4" i="12"/>
  <c r="DE5" i="12"/>
  <c r="CZ4" i="12"/>
  <c r="F6" i="12"/>
  <c r="L4" i="12"/>
  <c r="CN4" i="12"/>
  <c r="DF5" i="12"/>
  <c r="Z24" i="12"/>
  <c r="L6" i="12"/>
  <c r="CN6" i="12"/>
  <c r="CR4" i="12"/>
  <c r="DD4" i="12"/>
  <c r="T25" i="12"/>
  <c r="M4" i="12"/>
  <c r="CM4" i="12"/>
  <c r="CR6" i="12"/>
  <c r="DD6" i="12"/>
  <c r="AV25" i="12"/>
  <c r="CO22" i="12"/>
  <c r="BQ18" i="12"/>
  <c r="M5" i="12"/>
  <c r="CS4" i="12"/>
  <c r="DE4" i="12"/>
  <c r="BL19" i="12"/>
  <c r="E5" i="12"/>
  <c r="Q5" i="12"/>
  <c r="CS6" i="12"/>
  <c r="Q40" i="12"/>
  <c r="R5" i="12"/>
  <c r="Q4" i="12"/>
  <c r="Y8" i="12"/>
  <c r="CT4" i="12"/>
  <c r="DF4" i="12"/>
  <c r="S5" i="12"/>
  <c r="CT5" i="12"/>
  <c r="BA7" i="12"/>
  <c r="AO13" i="12"/>
  <c r="CO17" i="12"/>
  <c r="CX5" i="12"/>
  <c r="DA7" i="12"/>
  <c r="W41" i="12"/>
  <c r="CU20" i="12"/>
  <c r="AP20" i="12"/>
  <c r="BR20" i="12"/>
  <c r="DA19" i="12"/>
  <c r="AI12" i="12"/>
  <c r="BP7" i="12"/>
  <c r="BL21" i="12"/>
  <c r="AJ21" i="12"/>
  <c r="AI21" i="12"/>
  <c r="BK21" i="12"/>
  <c r="CU21" i="12"/>
  <c r="BP12" i="12"/>
  <c r="AN12" i="12"/>
  <c r="AJ12" i="12"/>
  <c r="BJ22" i="12"/>
  <c r="H22" i="12"/>
  <c r="AH22" i="12"/>
  <c r="H21" i="12"/>
  <c r="BK12" i="12"/>
  <c r="BV16" i="12"/>
  <c r="AT16" i="12"/>
  <c r="CC21" i="12"/>
  <c r="BA21" i="12"/>
  <c r="H18" i="12"/>
  <c r="AZ22" i="12"/>
  <c r="Z22" i="12"/>
  <c r="DG7" i="12"/>
  <c r="DG21" i="12"/>
  <c r="AJ19" i="12"/>
  <c r="H12" i="12"/>
  <c r="CC7" i="12"/>
  <c r="DG18" i="12"/>
  <c r="DG17" i="12"/>
  <c r="CO15" i="12"/>
  <c r="DA17" i="12"/>
  <c r="Z12" i="12"/>
  <c r="CU23" i="12"/>
  <c r="AO18" i="12"/>
  <c r="DA21" i="12"/>
  <c r="DA20" i="12"/>
  <c r="CO18" i="12"/>
  <c r="CD25" i="12" l="1"/>
  <c r="BX25" i="12"/>
  <c r="BL25" i="12"/>
  <c r="AZ26" i="12"/>
  <c r="CC26" i="12"/>
  <c r="BJ25" i="12"/>
  <c r="BK17" i="12"/>
  <c r="DA24" i="12"/>
  <c r="BK15" i="12"/>
  <c r="BQ26" i="12"/>
  <c r="CU17" i="12"/>
  <c r="BV15" i="12"/>
  <c r="BA16" i="12"/>
  <c r="AV14" i="12"/>
  <c r="BW21" i="12"/>
  <c r="AT15" i="12"/>
  <c r="BB25" i="12"/>
  <c r="DA26" i="12"/>
  <c r="BA24" i="12"/>
  <c r="AO17" i="12"/>
  <c r="AI15" i="12"/>
  <c r="R39" i="12"/>
  <c r="CD26" i="12"/>
  <c r="CD21" i="12"/>
  <c r="L42" i="12"/>
  <c r="AO42" i="12" s="1"/>
  <c r="AO22" i="12"/>
  <c r="AZ25" i="12"/>
  <c r="Q39" i="12"/>
  <c r="BK18" i="12"/>
  <c r="M42" i="12"/>
  <c r="AP42" i="12" s="1"/>
  <c r="DE47" i="12"/>
  <c r="BA47" i="12" s="1"/>
  <c r="CU15" i="12"/>
  <c r="AP13" i="12"/>
  <c r="AN17" i="12"/>
  <c r="S45" i="12"/>
  <c r="AV45" i="12" s="1"/>
  <c r="BP23" i="12"/>
  <c r="DD47" i="12"/>
  <c r="AZ47" i="12" s="1"/>
  <c r="AU22" i="12"/>
  <c r="DA16" i="12"/>
  <c r="BA15" i="12"/>
  <c r="BV26" i="12"/>
  <c r="CO26" i="12"/>
  <c r="BW15" i="12"/>
  <c r="BX24" i="12"/>
  <c r="T15" i="12"/>
  <c r="AJ25" i="12"/>
  <c r="BQ19" i="12"/>
  <c r="CC18" i="12"/>
  <c r="BJ15" i="12"/>
  <c r="BK24" i="12"/>
  <c r="AZ15" i="12"/>
  <c r="DG12" i="12"/>
  <c r="CE12" i="12" s="1"/>
  <c r="CU25" i="12"/>
  <c r="BS25" i="12" s="1"/>
  <c r="CC12" i="12"/>
  <c r="AP15" i="12"/>
  <c r="AN25" i="12"/>
  <c r="DA15" i="12"/>
  <c r="AW15" i="12" s="1"/>
  <c r="AI17" i="12"/>
  <c r="BB24" i="12"/>
  <c r="BW16" i="12"/>
  <c r="AZ16" i="12"/>
  <c r="AU16" i="12"/>
  <c r="BB15" i="12"/>
  <c r="AP22" i="12"/>
  <c r="DG13" i="12"/>
  <c r="H16" i="12"/>
  <c r="DG25" i="12"/>
  <c r="CE25" i="12" s="1"/>
  <c r="CD22" i="12"/>
  <c r="AI16" i="12"/>
  <c r="BL23" i="12"/>
  <c r="DA12" i="12"/>
  <c r="DA22" i="12"/>
  <c r="CC20" i="12"/>
  <c r="DG23" i="12"/>
  <c r="BX23" i="12"/>
  <c r="N15" i="12"/>
  <c r="AQ15" i="12" s="1"/>
  <c r="DG22" i="12"/>
  <c r="CE22" i="12" s="1"/>
  <c r="CO24" i="12"/>
  <c r="AK24" i="12" s="1"/>
  <c r="DA23" i="12"/>
  <c r="BQ25" i="12"/>
  <c r="BX14" i="12"/>
  <c r="AI36" i="12"/>
  <c r="AU15" i="12"/>
  <c r="CB15" i="12"/>
  <c r="AZ24" i="12"/>
  <c r="M45" i="12"/>
  <c r="AP45" i="12" s="1"/>
  <c r="DG16" i="12"/>
  <c r="CE16" i="12" s="1"/>
  <c r="F35" i="12"/>
  <c r="AI25" i="12"/>
  <c r="Q37" i="12"/>
  <c r="AT37" i="12" s="1"/>
  <c r="L45" i="12"/>
  <c r="AO45" i="12" s="1"/>
  <c r="M39" i="12"/>
  <c r="AP39" i="12" s="1"/>
  <c r="BJ24" i="12"/>
  <c r="CC16" i="12"/>
  <c r="H15" i="12"/>
  <c r="AK15" i="12" s="1"/>
  <c r="DG24" i="12"/>
  <c r="BC24" i="12" s="1"/>
  <c r="BR15" i="12"/>
  <c r="DA13" i="12"/>
  <c r="BY13" i="12" s="1"/>
  <c r="S33" i="12"/>
  <c r="AV33" i="12" s="1"/>
  <c r="CC15" i="12"/>
  <c r="F45" i="12"/>
  <c r="AI45" i="12" s="1"/>
  <c r="E37" i="12"/>
  <c r="AH37" i="12" s="1"/>
  <c r="G39" i="12"/>
  <c r="AJ39" i="12" s="1"/>
  <c r="F33" i="12"/>
  <c r="M35" i="12"/>
  <c r="W45" i="12"/>
  <c r="AZ45" i="12" s="1"/>
  <c r="CC23" i="12"/>
  <c r="S35" i="12"/>
  <c r="E33" i="12"/>
  <c r="AH33" i="12" s="1"/>
  <c r="Q42" i="12"/>
  <c r="AT42" i="12" s="1"/>
  <c r="R38" i="12"/>
  <c r="AU38" i="12" s="1"/>
  <c r="AT13" i="12"/>
  <c r="CD13" i="12"/>
  <c r="R42" i="12"/>
  <c r="AH25" i="12"/>
  <c r="L39" i="12"/>
  <c r="AO39" i="12" s="1"/>
  <c r="AU23" i="12"/>
  <c r="AO25" i="12"/>
  <c r="BX13" i="12"/>
  <c r="F38" i="12"/>
  <c r="BA22" i="12"/>
  <c r="G33" i="12"/>
  <c r="AJ33" i="12" s="1"/>
  <c r="BA25" i="12"/>
  <c r="AJ24" i="12"/>
  <c r="W42" i="12"/>
  <c r="AZ42" i="12" s="1"/>
  <c r="R35" i="12"/>
  <c r="F39" i="12"/>
  <c r="AI39" i="12" s="1"/>
  <c r="CO25" i="12"/>
  <c r="BA23" i="12"/>
  <c r="BA12" i="12"/>
  <c r="CU22" i="12"/>
  <c r="CB23" i="12"/>
  <c r="AN24" i="12"/>
  <c r="CD15" i="12"/>
  <c r="DG15" i="12"/>
  <c r="L38" i="12"/>
  <c r="AO38" i="12" s="1"/>
  <c r="BP24" i="12"/>
  <c r="S38" i="12"/>
  <c r="M38" i="12"/>
  <c r="AP38" i="12" s="1"/>
  <c r="Q45" i="12"/>
  <c r="AT45" i="12" s="1"/>
  <c r="R37" i="12"/>
  <c r="AU37" i="12" s="1"/>
  <c r="F37" i="12"/>
  <c r="AI37" i="12" s="1"/>
  <c r="Z15" i="12"/>
  <c r="BJ17" i="12"/>
  <c r="AU12" i="12"/>
  <c r="DA14" i="12"/>
  <c r="BW14" i="12"/>
  <c r="AO26" i="12"/>
  <c r="M7" i="14"/>
  <c r="M24" i="14"/>
  <c r="L9" i="14"/>
  <c r="M9" i="14"/>
  <c r="M12" i="14"/>
  <c r="F21" i="14"/>
  <c r="F25" i="14" s="1"/>
  <c r="L12" i="14"/>
  <c r="AN26" i="12"/>
  <c r="AU26" i="12"/>
  <c r="BP26" i="12"/>
  <c r="N26" i="12"/>
  <c r="N18" i="12"/>
  <c r="AQ18" i="12" s="1"/>
  <c r="BX18" i="12"/>
  <c r="BR26" i="12"/>
  <c r="BB41" i="12"/>
  <c r="DG37" i="12"/>
  <c r="T46" i="12"/>
  <c r="J21" i="14"/>
  <c r="J26" i="14" s="1"/>
  <c r="J31" i="14" s="1"/>
  <c r="L22" i="14"/>
  <c r="L4" i="14"/>
  <c r="M22" i="14"/>
  <c r="M23" i="14"/>
  <c r="M8" i="14"/>
  <c r="L8" i="14"/>
  <c r="BP17" i="12"/>
  <c r="BQ14" i="12"/>
  <c r="AJ17" i="12"/>
  <c r="BV14" i="12"/>
  <c r="DA37" i="12"/>
  <c r="BK26" i="12"/>
  <c r="CU26" i="12"/>
  <c r="CC17" i="12"/>
  <c r="AT26" i="12"/>
  <c r="AZ20" i="12"/>
  <c r="BA46" i="12"/>
  <c r="AU20" i="12"/>
  <c r="AV23" i="12"/>
  <c r="BL14" i="12"/>
  <c r="H17" i="12"/>
  <c r="BM17" i="12" s="1"/>
  <c r="BL26" i="12"/>
  <c r="AO37" i="12"/>
  <c r="BW22" i="12"/>
  <c r="AJ41" i="12"/>
  <c r="AT38" i="12"/>
  <c r="BB26" i="12"/>
  <c r="AZ34" i="12"/>
  <c r="AP23" i="12"/>
  <c r="BL20" i="12"/>
  <c r="AV34" i="12"/>
  <c r="AV22" i="12"/>
  <c r="AV41" i="12"/>
  <c r="N19" i="12"/>
  <c r="BS19" i="12" s="1"/>
  <c r="AJ23" i="12"/>
  <c r="BV23" i="12"/>
  <c r="AH23" i="12"/>
  <c r="N17" i="12"/>
  <c r="AQ17" i="12" s="1"/>
  <c r="BA36" i="12"/>
  <c r="BB40" i="12"/>
  <c r="T18" i="12"/>
  <c r="CC14" i="12"/>
  <c r="CO14" i="12"/>
  <c r="BM14" i="12" s="1"/>
  <c r="BX16" i="12"/>
  <c r="AZ18" i="12"/>
  <c r="AP36" i="12"/>
  <c r="AP17" i="12"/>
  <c r="AV16" i="12"/>
  <c r="DG33" i="12"/>
  <c r="BR17" i="12"/>
  <c r="T20" i="12"/>
  <c r="AW20" i="12" s="1"/>
  <c r="DA43" i="12"/>
  <c r="H26" i="12"/>
  <c r="BV24" i="12"/>
  <c r="Z26" i="12"/>
  <c r="CE26" i="12" s="1"/>
  <c r="BR19" i="12"/>
  <c r="H20" i="12"/>
  <c r="BM20" i="12" s="1"/>
  <c r="AV17" i="12"/>
  <c r="Z13" i="12"/>
  <c r="AZ13" i="12"/>
  <c r="AI26" i="12"/>
  <c r="CB18" i="12"/>
  <c r="T19" i="12"/>
  <c r="AW19" i="12" s="1"/>
  <c r="AH43" i="12"/>
  <c r="DG42" i="12"/>
  <c r="AT47" i="12"/>
  <c r="AV12" i="12"/>
  <c r="AN43" i="12"/>
  <c r="AJ46" i="12"/>
  <c r="AI41" i="12"/>
  <c r="AT20" i="12"/>
  <c r="AI46" i="12"/>
  <c r="AI40" i="12"/>
  <c r="AO36" i="12"/>
  <c r="BQ24" i="12"/>
  <c r="AH20" i="12"/>
  <c r="AH44" i="12"/>
  <c r="CB17" i="12"/>
  <c r="AT14" i="12"/>
  <c r="BW12" i="12"/>
  <c r="T12" i="12"/>
  <c r="T22" i="12"/>
  <c r="AZ21" i="12"/>
  <c r="AO34" i="12"/>
  <c r="T24" i="12"/>
  <c r="AW24" i="12" s="1"/>
  <c r="AU24" i="12"/>
  <c r="N24" i="12"/>
  <c r="AQ24" i="12" s="1"/>
  <c r="AJ44" i="12"/>
  <c r="Z21" i="12"/>
  <c r="CE21" i="12" s="1"/>
  <c r="AV44" i="12"/>
  <c r="H46" i="12"/>
  <c r="CU38" i="12"/>
  <c r="T26" i="12"/>
  <c r="N36" i="12"/>
  <c r="BX26" i="12"/>
  <c r="AO40" i="12"/>
  <c r="DG34" i="12"/>
  <c r="AN40" i="12"/>
  <c r="H36" i="12"/>
  <c r="AZ46" i="12"/>
  <c r="DG46" i="12"/>
  <c r="CU40" i="12"/>
  <c r="CN47" i="12"/>
  <c r="AJ47" i="12" s="1"/>
  <c r="DA33" i="12"/>
  <c r="T47" i="12"/>
  <c r="DG38" i="12"/>
  <c r="DA36" i="12"/>
  <c r="CU34" i="12"/>
  <c r="CU44" i="12"/>
  <c r="DG43" i="12"/>
  <c r="AJ36" i="12"/>
  <c r="BA41" i="12"/>
  <c r="AP47" i="12"/>
  <c r="DG36" i="12"/>
  <c r="CO41" i="12"/>
  <c r="AV36" i="12"/>
  <c r="CS47" i="12"/>
  <c r="AO47" i="12" s="1"/>
  <c r="AP44" i="12"/>
  <c r="AH40" i="12"/>
  <c r="BB36" i="12"/>
  <c r="CY47" i="12"/>
  <c r="CO44" i="12"/>
  <c r="BA43" i="12"/>
  <c r="AT36" i="12"/>
  <c r="AT46" i="12"/>
  <c r="AJ43" i="12"/>
  <c r="AH41" i="12"/>
  <c r="CO39" i="12"/>
  <c r="AV37" i="12"/>
  <c r="AV26" i="12"/>
  <c r="AP43" i="12"/>
  <c r="AH26" i="12"/>
  <c r="BJ26" i="12"/>
  <c r="DA38" i="12"/>
  <c r="AN41" i="12"/>
  <c r="Z46" i="12"/>
  <c r="AP40" i="12"/>
  <c r="AU36" i="12"/>
  <c r="AI34" i="12"/>
  <c r="CO36" i="12"/>
  <c r="DA42" i="12"/>
  <c r="AU46" i="12"/>
  <c r="BA44" i="12"/>
  <c r="CU33" i="12"/>
  <c r="CU39" i="12"/>
  <c r="CU37" i="12"/>
  <c r="CO45" i="12"/>
  <c r="BB46" i="12"/>
  <c r="DA41" i="12"/>
  <c r="DA39" i="12"/>
  <c r="AO46" i="12"/>
  <c r="CO40" i="12"/>
  <c r="AN44" i="12"/>
  <c r="AH47" i="12"/>
  <c r="AU33" i="12"/>
  <c r="Z47" i="12"/>
  <c r="AP34" i="12"/>
  <c r="H34" i="12"/>
  <c r="DA44" i="12"/>
  <c r="CO42" i="12"/>
  <c r="H43" i="12"/>
  <c r="CO46" i="12"/>
  <c r="BA40" i="12"/>
  <c r="H44" i="12"/>
  <c r="N47" i="12"/>
  <c r="DG45" i="12"/>
  <c r="AT43" i="12"/>
  <c r="AU41" i="12"/>
  <c r="DG44" i="12"/>
  <c r="BK7" i="12"/>
  <c r="CU45" i="12"/>
  <c r="CU43" i="12"/>
  <c r="BB43" i="12"/>
  <c r="AV46" i="12"/>
  <c r="CU41" i="12"/>
  <c r="DA34" i="12"/>
  <c r="CU36" i="12"/>
  <c r="AV39" i="12"/>
  <c r="AV42" i="12"/>
  <c r="AV43" i="12"/>
  <c r="DF47" i="12"/>
  <c r="CZ47" i="12"/>
  <c r="AV47" i="12" s="1"/>
  <c r="CR47" i="12"/>
  <c r="CM47" i="12"/>
  <c r="AI47" i="12" s="1"/>
  <c r="L33" i="12"/>
  <c r="AO33" i="12" s="1"/>
  <c r="BP20" i="12"/>
  <c r="H47" i="12"/>
  <c r="Q33" i="12"/>
  <c r="AT33" i="12" s="1"/>
  <c r="AI44" i="12"/>
  <c r="Z23" i="12"/>
  <c r="AI14" i="12"/>
  <c r="BR18" i="12"/>
  <c r="BB44" i="12"/>
  <c r="BJ23" i="12"/>
  <c r="CO23" i="12"/>
  <c r="N20" i="12"/>
  <c r="AQ20" i="12" s="1"/>
  <c r="AT41" i="12"/>
  <c r="AZ37" i="12"/>
  <c r="CD17" i="12"/>
  <c r="DA45" i="12"/>
  <c r="Z20" i="12"/>
  <c r="CE20" i="12" s="1"/>
  <c r="W33" i="12"/>
  <c r="AH34" i="12"/>
  <c r="H41" i="12"/>
  <c r="AT18" i="12"/>
  <c r="AU43" i="12"/>
  <c r="BB20" i="12"/>
  <c r="CD23" i="12"/>
  <c r="BW17" i="12"/>
  <c r="CO34" i="12"/>
  <c r="AZ36" i="12"/>
  <c r="Y34" i="12"/>
  <c r="BB34" i="12" s="1"/>
  <c r="K34" i="12"/>
  <c r="AN34" i="12" s="1"/>
  <c r="X34" i="12"/>
  <c r="BA34" i="12" s="1"/>
  <c r="AN23" i="12"/>
  <c r="AU39" i="12"/>
  <c r="CU42" i="12"/>
  <c r="DG40" i="12"/>
  <c r="AP37" i="12"/>
  <c r="AH36" i="12"/>
  <c r="X35" i="12"/>
  <c r="Y35" i="12"/>
  <c r="K35" i="12"/>
  <c r="E35" i="12"/>
  <c r="AH35" i="12" s="1"/>
  <c r="K33" i="12"/>
  <c r="AN33" i="12" s="1"/>
  <c r="Y33" i="12"/>
  <c r="BB33" i="12" s="1"/>
  <c r="X33" i="12"/>
  <c r="BA33" i="12" s="1"/>
  <c r="T17" i="12"/>
  <c r="BY17" i="12" s="1"/>
  <c r="Z17" i="12"/>
  <c r="CE17" i="12" s="1"/>
  <c r="M33" i="12"/>
  <c r="AP33" i="12" s="1"/>
  <c r="BV20" i="12"/>
  <c r="BQ20" i="12"/>
  <c r="DG14" i="12"/>
  <c r="CO43" i="12"/>
  <c r="AN36" i="12"/>
  <c r="N46" i="12"/>
  <c r="CU46" i="12"/>
  <c r="DA40" i="12"/>
  <c r="CM38" i="12"/>
  <c r="CO38" i="12" s="1"/>
  <c r="N16" i="12"/>
  <c r="BS16" i="12" s="1"/>
  <c r="AT19" i="12"/>
  <c r="CO16" i="12"/>
  <c r="DG41" i="12"/>
  <c r="BV17" i="12"/>
  <c r="Y38" i="12"/>
  <c r="BB38" i="12" s="1"/>
  <c r="X38" i="12"/>
  <c r="BA38" i="12" s="1"/>
  <c r="K38" i="12"/>
  <c r="AN38" i="12" s="1"/>
  <c r="AJ34" i="12"/>
  <c r="Z43" i="12"/>
  <c r="H23" i="12"/>
  <c r="CO33" i="12"/>
  <c r="AN46" i="12"/>
  <c r="AP46" i="12"/>
  <c r="Z36" i="12"/>
  <c r="DA46" i="12"/>
  <c r="AI43" i="12"/>
  <c r="BV22" i="12"/>
  <c r="T23" i="12"/>
  <c r="AU44" i="12"/>
  <c r="E38" i="12"/>
  <c r="BJ19" i="12"/>
  <c r="CZ35" i="12"/>
  <c r="AV35" i="12" s="1"/>
  <c r="CY35" i="12"/>
  <c r="CX35" i="12"/>
  <c r="AT35" i="12" s="1"/>
  <c r="DF35" i="12"/>
  <c r="CR35" i="12"/>
  <c r="DE35" i="12"/>
  <c r="DD35" i="12"/>
  <c r="CT35" i="12"/>
  <c r="CN35" i="12"/>
  <c r="CS35" i="12"/>
  <c r="AO35" i="12" s="1"/>
  <c r="CM35" i="12"/>
  <c r="CU14" i="12"/>
  <c r="BS14" i="12" s="1"/>
  <c r="BV19" i="12"/>
  <c r="BW23" i="12"/>
  <c r="AU40" i="12"/>
  <c r="Y37" i="12"/>
  <c r="BB37" i="12" s="1"/>
  <c r="X37" i="12"/>
  <c r="BA37" i="12" s="1"/>
  <c r="K37" i="12"/>
  <c r="AN37" i="12" s="1"/>
  <c r="K45" i="12"/>
  <c r="AN45" i="12" s="1"/>
  <c r="G45" i="12"/>
  <c r="AJ45" i="12" s="1"/>
  <c r="X45" i="12"/>
  <c r="BA45" i="12" s="1"/>
  <c r="Y45" i="12"/>
  <c r="BB45" i="12" s="1"/>
  <c r="E45" i="12"/>
  <c r="Z44" i="12"/>
  <c r="AN14" i="12"/>
  <c r="K42" i="12"/>
  <c r="AN42" i="12" s="1"/>
  <c r="G42" i="12"/>
  <c r="AJ42" i="12" s="1"/>
  <c r="X42" i="12"/>
  <c r="BA42" i="12" s="1"/>
  <c r="F42" i="12"/>
  <c r="AI42" i="12" s="1"/>
  <c r="E42" i="12"/>
  <c r="Y42" i="12"/>
  <c r="BB42" i="12" s="1"/>
  <c r="AV20" i="12"/>
  <c r="AH46" i="12"/>
  <c r="X39" i="12"/>
  <c r="BA39" i="12" s="1"/>
  <c r="K39" i="12"/>
  <c r="AN39" i="12" s="1"/>
  <c r="Y39" i="12"/>
  <c r="BB39" i="12" s="1"/>
  <c r="AH16" i="12"/>
  <c r="AV40" i="12"/>
  <c r="AO16" i="12"/>
  <c r="T36" i="12"/>
  <c r="BX19" i="12"/>
  <c r="G38" i="12"/>
  <c r="AJ38" i="12" s="1"/>
  <c r="AU34" i="12"/>
  <c r="AU45" i="12"/>
  <c r="CO19" i="12"/>
  <c r="AK19" i="12" s="1"/>
  <c r="W38" i="12"/>
  <c r="AZ38" i="12" s="1"/>
  <c r="AT39" i="12"/>
  <c r="E39" i="12"/>
  <c r="G37" i="12"/>
  <c r="AI7" i="12"/>
  <c r="W35" i="12"/>
  <c r="G35" i="12"/>
  <c r="W40" i="12"/>
  <c r="Z40" i="12" s="1"/>
  <c r="G40" i="12"/>
  <c r="I40" i="12" s="1"/>
  <c r="BJ7" i="12"/>
  <c r="CO7" i="12"/>
  <c r="DJ7" i="12" s="1"/>
  <c r="AH7" i="12"/>
  <c r="DK7" i="12"/>
  <c r="CO37" i="12"/>
  <c r="AH21" i="12"/>
  <c r="CO21" i="12"/>
  <c r="DJ21" i="12" s="1"/>
  <c r="BJ13" i="12"/>
  <c r="AH14" i="12"/>
  <c r="BJ14" i="12"/>
  <c r="CO13" i="12"/>
  <c r="AK13" i="12" s="1"/>
  <c r="N41" i="12"/>
  <c r="W6" i="12"/>
  <c r="AA6" i="12" s="1"/>
  <c r="BC18" i="12"/>
  <c r="Z14" i="12"/>
  <c r="N40" i="12"/>
  <c r="N44" i="12"/>
  <c r="BV7" i="12"/>
  <c r="G115" i="3"/>
  <c r="H115" i="3" s="1"/>
  <c r="I115" i="3" s="1"/>
  <c r="W7" i="12" s="1"/>
  <c r="CB7" i="12" s="1"/>
  <c r="AZ14" i="12"/>
  <c r="AZ39" i="12"/>
  <c r="BR6" i="12"/>
  <c r="BW4" i="12"/>
  <c r="AO44" i="12"/>
  <c r="T14" i="12"/>
  <c r="T34" i="12"/>
  <c r="AZ19" i="12"/>
  <c r="CZ8" i="12"/>
  <c r="AP16" i="12"/>
  <c r="BR16" i="12"/>
  <c r="Z19" i="12"/>
  <c r="CV43" i="12"/>
  <c r="AT21" i="12"/>
  <c r="T39" i="12"/>
  <c r="BR13" i="12"/>
  <c r="T21" i="12"/>
  <c r="BY21" i="12" s="1"/>
  <c r="T44" i="12"/>
  <c r="N13" i="12"/>
  <c r="AQ13" i="12" s="1"/>
  <c r="AT34" i="12"/>
  <c r="AI5" i="12"/>
  <c r="BR7" i="12"/>
  <c r="N7" i="12"/>
  <c r="AQ7" i="12" s="1"/>
  <c r="AO7" i="12"/>
  <c r="T41" i="12"/>
  <c r="AT44" i="12"/>
  <c r="T7" i="12"/>
  <c r="AW7" i="12" s="1"/>
  <c r="AZ44" i="12"/>
  <c r="BX7" i="12"/>
  <c r="BQ12" i="12"/>
  <c r="AP6" i="12"/>
  <c r="AV7" i="12"/>
  <c r="N21" i="12"/>
  <c r="CV16" i="12"/>
  <c r="AH4" i="12"/>
  <c r="R8" i="12"/>
  <c r="N43" i="12"/>
  <c r="AO43" i="12"/>
  <c r="AO12" i="12"/>
  <c r="CS8" i="12"/>
  <c r="AU14" i="12"/>
  <c r="N23" i="12"/>
  <c r="BQ21" i="12"/>
  <c r="BR14" i="12"/>
  <c r="AP14" i="12"/>
  <c r="BK5" i="12"/>
  <c r="AU7" i="12"/>
  <c r="T43" i="12"/>
  <c r="AO23" i="12"/>
  <c r="AO5" i="12"/>
  <c r="CV40" i="12"/>
  <c r="DB44" i="12"/>
  <c r="CX8" i="12"/>
  <c r="CB5" i="12"/>
  <c r="BW6" i="12"/>
  <c r="BJ4" i="12"/>
  <c r="AU6" i="12"/>
  <c r="O5" i="12"/>
  <c r="U38" i="12"/>
  <c r="Z5" i="12"/>
  <c r="I12" i="12"/>
  <c r="DH7" i="12"/>
  <c r="CV7" i="12"/>
  <c r="AA33" i="12"/>
  <c r="BQ5" i="12"/>
  <c r="AJ5" i="12"/>
  <c r="DA6" i="12"/>
  <c r="DJ17" i="12"/>
  <c r="CV18" i="12"/>
  <c r="CU5" i="12"/>
  <c r="AT6" i="12"/>
  <c r="DB12" i="12"/>
  <c r="H4" i="12"/>
  <c r="DB17" i="12"/>
  <c r="DB7" i="12"/>
  <c r="CV45" i="12"/>
  <c r="BL5" i="12"/>
  <c r="DB19" i="12"/>
  <c r="DB38" i="12"/>
  <c r="AA13" i="12"/>
  <c r="I44" i="12"/>
  <c r="O33" i="12"/>
  <c r="AA20" i="12"/>
  <c r="CV22" i="12"/>
  <c r="CV21" i="12"/>
  <c r="CV26" i="12"/>
  <c r="I19" i="12"/>
  <c r="BP5" i="12"/>
  <c r="AN5" i="12"/>
  <c r="DB47" i="12"/>
  <c r="U13" i="12"/>
  <c r="DE8" i="12"/>
  <c r="CC8" i="12" s="1"/>
  <c r="DH23" i="12"/>
  <c r="DB22" i="12"/>
  <c r="CD6" i="12"/>
  <c r="BB6" i="12"/>
  <c r="DB34" i="12"/>
  <c r="AA43" i="12"/>
  <c r="DB42" i="12"/>
  <c r="DB43" i="12"/>
  <c r="DB36" i="12"/>
  <c r="T6" i="12"/>
  <c r="BA6" i="12"/>
  <c r="AZ43" i="12"/>
  <c r="DB21" i="12"/>
  <c r="DB25" i="12"/>
  <c r="DB16" i="12"/>
  <c r="DH17" i="12"/>
  <c r="AA22" i="12"/>
  <c r="CV41" i="12"/>
  <c r="DH38" i="12"/>
  <c r="DJ18" i="12"/>
  <c r="AA37" i="12"/>
  <c r="DB39" i="12"/>
  <c r="CP5" i="12"/>
  <c r="CO5" i="12"/>
  <c r="CV33" i="12"/>
  <c r="CV35" i="12"/>
  <c r="AA26" i="12"/>
  <c r="I41" i="12"/>
  <c r="AA38" i="12"/>
  <c r="DB40" i="12"/>
  <c r="CP26" i="12"/>
  <c r="AA44" i="12"/>
  <c r="BV6" i="12"/>
  <c r="L8" i="12"/>
  <c r="N6" i="12"/>
  <c r="BQ6" i="12"/>
  <c r="AO6" i="12"/>
  <c r="DL19" i="12"/>
  <c r="AE23" i="12"/>
  <c r="DL36" i="12"/>
  <c r="DB5" i="12"/>
  <c r="DA5" i="12"/>
  <c r="AA42" i="12"/>
  <c r="DH26" i="12"/>
  <c r="DK5" i="12"/>
  <c r="AE15" i="12"/>
  <c r="AE14" i="12"/>
  <c r="DH18" i="12"/>
  <c r="I18" i="12"/>
  <c r="CP40" i="12"/>
  <c r="CV19" i="12"/>
  <c r="CP12" i="12"/>
  <c r="AA34" i="12"/>
  <c r="AE24" i="12"/>
  <c r="DL45" i="12"/>
  <c r="DB13" i="12"/>
  <c r="I15" i="12"/>
  <c r="DL22" i="12"/>
  <c r="CM8" i="12"/>
  <c r="DB15" i="12"/>
  <c r="I4" i="12"/>
  <c r="AU4" i="12"/>
  <c r="Q8" i="12"/>
  <c r="AP4" i="12"/>
  <c r="BR4" i="12"/>
  <c r="AI4" i="12"/>
  <c r="BK4" i="12"/>
  <c r="DF8" i="12"/>
  <c r="BB8" i="12" s="1"/>
  <c r="AE46" i="12"/>
  <c r="AE16" i="12"/>
  <c r="U23" i="12"/>
  <c r="CV17" i="12"/>
  <c r="DL12" i="12"/>
  <c r="O24" i="12"/>
  <c r="DL33" i="12"/>
  <c r="CP13" i="12"/>
  <c r="U26" i="12"/>
  <c r="AA46" i="12"/>
  <c r="CP19" i="12"/>
  <c r="O26" i="12"/>
  <c r="O37" i="12"/>
  <c r="O12" i="12"/>
  <c r="U34" i="12"/>
  <c r="CV47" i="12"/>
  <c r="I17" i="12"/>
  <c r="DB37" i="12"/>
  <c r="CT8" i="12"/>
  <c r="DB18" i="12"/>
  <c r="AD4" i="12"/>
  <c r="AE17" i="12"/>
  <c r="AV4" i="12"/>
  <c r="BX4" i="12"/>
  <c r="O13" i="12"/>
  <c r="DL17" i="12"/>
  <c r="I47" i="12"/>
  <c r="DL18" i="12"/>
  <c r="CP15" i="12"/>
  <c r="O19" i="12"/>
  <c r="DL25" i="12"/>
  <c r="CP21" i="12"/>
  <c r="O41" i="12"/>
  <c r="I36" i="12"/>
  <c r="DL44" i="12"/>
  <c r="CC5" i="12"/>
  <c r="BA5" i="12"/>
  <c r="DH5" i="12"/>
  <c r="BD5" i="12" s="1"/>
  <c r="DG5" i="12"/>
  <c r="I43" i="12"/>
  <c r="DB14" i="12"/>
  <c r="I20" i="12"/>
  <c r="I24" i="12"/>
  <c r="T40" i="12"/>
  <c r="AT40" i="12"/>
  <c r="U5" i="12"/>
  <c r="AT5" i="12"/>
  <c r="T5" i="12"/>
  <c r="BV5" i="12"/>
  <c r="BA4" i="12"/>
  <c r="CC4" i="12"/>
  <c r="Z4" i="12"/>
  <c r="AA16" i="12"/>
  <c r="AA40" i="12"/>
  <c r="AZ4" i="12"/>
  <c r="AA36" i="12"/>
  <c r="AA45" i="12"/>
  <c r="AA35" i="12"/>
  <c r="AA18" i="12"/>
  <c r="AA23" i="12"/>
  <c r="AA4" i="12"/>
  <c r="AA21" i="12"/>
  <c r="AA24" i="12"/>
  <c r="AA14" i="12"/>
  <c r="AA15" i="12"/>
  <c r="AA25" i="12"/>
  <c r="AA19" i="12"/>
  <c r="AA39" i="12"/>
  <c r="AA12" i="12"/>
  <c r="AA47" i="12"/>
  <c r="AA17" i="12"/>
  <c r="CB4" i="12"/>
  <c r="CL8" i="12"/>
  <c r="DK6" i="12"/>
  <c r="CO6" i="12"/>
  <c r="DB33" i="12"/>
  <c r="I14" i="12"/>
  <c r="DB20" i="12"/>
  <c r="AE43" i="12"/>
  <c r="DL40" i="12"/>
  <c r="DL39" i="12"/>
  <c r="DL16" i="12"/>
  <c r="DL21" i="12"/>
  <c r="AD5" i="12"/>
  <c r="I5" i="12"/>
  <c r="AH5" i="12"/>
  <c r="BJ5" i="12"/>
  <c r="H5" i="12"/>
  <c r="AW25" i="12"/>
  <c r="BY25" i="12"/>
  <c r="BB5" i="12"/>
  <c r="CD5" i="12"/>
  <c r="S8" i="12"/>
  <c r="AV6" i="12"/>
  <c r="BX6" i="12"/>
  <c r="DB45" i="12"/>
  <c r="CY8" i="12"/>
  <c r="I23" i="12"/>
  <c r="U42" i="12"/>
  <c r="DJ20" i="12"/>
  <c r="DL42" i="12"/>
  <c r="I46" i="12"/>
  <c r="BL4" i="12"/>
  <c r="AJ4" i="12"/>
  <c r="G8" i="12"/>
  <c r="BL6" i="12"/>
  <c r="AJ6" i="12"/>
  <c r="AH6" i="12"/>
  <c r="H6" i="12"/>
  <c r="BJ6" i="12"/>
  <c r="N5" i="12"/>
  <c r="AE44" i="12"/>
  <c r="I6" i="12"/>
  <c r="DL20" i="12"/>
  <c r="U20" i="12"/>
  <c r="AE20" i="12"/>
  <c r="AE36" i="12"/>
  <c r="O25" i="12"/>
  <c r="BB4" i="12"/>
  <c r="CD4" i="12"/>
  <c r="CP42" i="12"/>
  <c r="U16" i="12"/>
  <c r="I21" i="12"/>
  <c r="AE26" i="12"/>
  <c r="U46" i="12"/>
  <c r="DL37" i="12"/>
  <c r="U21" i="12"/>
  <c r="O7" i="12"/>
  <c r="CV20" i="12"/>
  <c r="CV37" i="12"/>
  <c r="DL14" i="12"/>
  <c r="DH42" i="12"/>
  <c r="DH37" i="12"/>
  <c r="DH22" i="12"/>
  <c r="DH20" i="12"/>
  <c r="DH44" i="12"/>
  <c r="DH39" i="12"/>
  <c r="DH36" i="12"/>
  <c r="DH25" i="12"/>
  <c r="DH13" i="12"/>
  <c r="DH46" i="12"/>
  <c r="DH41" i="12"/>
  <c r="DH34" i="12"/>
  <c r="DH43" i="12"/>
  <c r="DH45" i="12"/>
  <c r="DH33" i="12"/>
  <c r="DH47" i="12"/>
  <c r="DH40" i="12"/>
  <c r="DH35" i="12"/>
  <c r="DH4" i="12"/>
  <c r="DH16" i="12"/>
  <c r="DH19" i="12"/>
  <c r="DH12" i="12"/>
  <c r="DH21" i="12"/>
  <c r="DH14" i="12"/>
  <c r="DH24" i="12"/>
  <c r="DG4" i="12"/>
  <c r="DH15" i="12"/>
  <c r="DH6" i="12"/>
  <c r="DG39" i="12"/>
  <c r="DB6" i="12"/>
  <c r="DA4" i="12"/>
  <c r="CP39" i="12"/>
  <c r="DB41" i="12"/>
  <c r="DB26" i="12"/>
  <c r="E8" i="12"/>
  <c r="AZ5" i="12"/>
  <c r="AE47" i="12"/>
  <c r="CP20" i="12"/>
  <c r="U14" i="12"/>
  <c r="DL41" i="12"/>
  <c r="CP44" i="12"/>
  <c r="AE19" i="12"/>
  <c r="AE21" i="12"/>
  <c r="CP36" i="12"/>
  <c r="I22" i="12"/>
  <c r="AV5" i="12"/>
  <c r="BX5" i="12"/>
  <c r="U47" i="12"/>
  <c r="U44" i="12"/>
  <c r="U22" i="12"/>
  <c r="U4" i="12"/>
  <c r="U18" i="12"/>
  <c r="U37" i="12"/>
  <c r="U40" i="12"/>
  <c r="U43" i="12"/>
  <c r="U39" i="12"/>
  <c r="U45" i="12"/>
  <c r="U35" i="12"/>
  <c r="U6" i="12"/>
  <c r="U41" i="12"/>
  <c r="T4" i="12"/>
  <c r="U7" i="12"/>
  <c r="BV4" i="12"/>
  <c r="U19" i="12"/>
  <c r="U25" i="12"/>
  <c r="U12" i="12"/>
  <c r="U33" i="12"/>
  <c r="U17" i="12"/>
  <c r="AT4" i="12"/>
  <c r="U15" i="12"/>
  <c r="U36" i="12"/>
  <c r="I34" i="12"/>
  <c r="DD8" i="12"/>
  <c r="DG6" i="12"/>
  <c r="CV42" i="12"/>
  <c r="CV44" i="12"/>
  <c r="CV39" i="12"/>
  <c r="CV23" i="12"/>
  <c r="CV36" i="12"/>
  <c r="CV46" i="12"/>
  <c r="CV34" i="12"/>
  <c r="CV38" i="12"/>
  <c r="CV6" i="12"/>
  <c r="CV24" i="12"/>
  <c r="CV13" i="12"/>
  <c r="BP4" i="12"/>
  <c r="CV12" i="12"/>
  <c r="CV14" i="12"/>
  <c r="CV25" i="12"/>
  <c r="CV15" i="12"/>
  <c r="AN4" i="12"/>
  <c r="CV4" i="12"/>
  <c r="CU4" i="12"/>
  <c r="O38" i="12"/>
  <c r="O16" i="12"/>
  <c r="O47" i="12"/>
  <c r="O18" i="12"/>
  <c r="O44" i="12"/>
  <c r="O40" i="12"/>
  <c r="O17" i="12"/>
  <c r="BQ4" i="12"/>
  <c r="O46" i="12"/>
  <c r="O43" i="12"/>
  <c r="O34" i="12"/>
  <c r="O42" i="12"/>
  <c r="O39" i="12"/>
  <c r="O20" i="12"/>
  <c r="O22" i="12"/>
  <c r="O36" i="12"/>
  <c r="O35" i="12"/>
  <c r="O15" i="12"/>
  <c r="N4" i="12"/>
  <c r="AO4" i="12"/>
  <c r="O23" i="12"/>
  <c r="O14" i="12"/>
  <c r="O6" i="12"/>
  <c r="O4" i="12"/>
  <c r="DB46" i="12"/>
  <c r="DB24" i="12"/>
  <c r="CV5" i="12"/>
  <c r="AE18" i="12"/>
  <c r="I25" i="12"/>
  <c r="DB23" i="12"/>
  <c r="DB4" i="12"/>
  <c r="CP25" i="12"/>
  <c r="U24" i="12"/>
  <c r="AE25" i="12"/>
  <c r="AP5" i="12"/>
  <c r="BR5" i="12"/>
  <c r="I13" i="12"/>
  <c r="AE12" i="12"/>
  <c r="I26" i="12"/>
  <c r="DL23" i="12"/>
  <c r="AE13" i="12"/>
  <c r="O45" i="12"/>
  <c r="AE22" i="12"/>
  <c r="AU5" i="12"/>
  <c r="BW5" i="12"/>
  <c r="CR8" i="12"/>
  <c r="CU6" i="12"/>
  <c r="AN6" i="12"/>
  <c r="BP6" i="12"/>
  <c r="CN8" i="12"/>
  <c r="F8" i="12"/>
  <c r="AI6" i="12"/>
  <c r="BK6" i="12"/>
  <c r="CP17" i="12"/>
  <c r="DL15" i="12"/>
  <c r="DL46" i="12"/>
  <c r="CP37" i="12"/>
  <c r="DL34" i="12"/>
  <c r="CP18" i="12"/>
  <c r="DL43" i="12"/>
  <c r="CP46" i="12"/>
  <c r="CP41" i="12"/>
  <c r="CP34" i="12"/>
  <c r="CP43" i="12"/>
  <c r="DK4" i="12"/>
  <c r="DL26" i="12"/>
  <c r="CO4" i="12"/>
  <c r="CP6" i="12"/>
  <c r="CP33" i="12"/>
  <c r="CP4" i="12"/>
  <c r="CP24" i="12"/>
  <c r="CP23" i="12"/>
  <c r="CP7" i="12"/>
  <c r="DL24" i="12"/>
  <c r="CP22" i="12"/>
  <c r="CP14" i="12"/>
  <c r="CP16" i="12"/>
  <c r="CP45" i="12"/>
  <c r="DL13" i="12"/>
  <c r="O21" i="12"/>
  <c r="DB35" i="12"/>
  <c r="M8" i="12"/>
  <c r="I16" i="12"/>
  <c r="AZ41" i="12"/>
  <c r="Z41" i="12"/>
  <c r="AA41" i="12"/>
  <c r="BM22" i="12"/>
  <c r="AK22" i="12"/>
  <c r="AQ12" i="12"/>
  <c r="BS12" i="12"/>
  <c r="BS22" i="12"/>
  <c r="AQ22" i="12"/>
  <c r="BY16" i="12"/>
  <c r="AW16" i="12"/>
  <c r="AE41" i="12"/>
  <c r="CE18" i="12"/>
  <c r="BM12" i="12"/>
  <c r="AK12" i="12"/>
  <c r="BM18" i="12"/>
  <c r="AK18" i="12"/>
  <c r="AC25" i="12"/>
  <c r="DJ26" i="12" l="1"/>
  <c r="AW26" i="12"/>
  <c r="CE24" i="12"/>
  <c r="AW22" i="12"/>
  <c r="BM15" i="12"/>
  <c r="AW12" i="12"/>
  <c r="AK26" i="12"/>
  <c r="DJ12" i="12"/>
  <c r="BC12" i="12"/>
  <c r="BC25" i="12"/>
  <c r="DJ25" i="12"/>
  <c r="CH25" i="12" s="1"/>
  <c r="BY15" i="12"/>
  <c r="DJ15" i="12"/>
  <c r="AQ25" i="12"/>
  <c r="BC16" i="12"/>
  <c r="BC15" i="12"/>
  <c r="CE15" i="12"/>
  <c r="CE23" i="12"/>
  <c r="BS15" i="12"/>
  <c r="AW13" i="12"/>
  <c r="DJ16" i="12"/>
  <c r="DJ23" i="12"/>
  <c r="T35" i="12"/>
  <c r="AI35" i="12"/>
  <c r="BC22" i="12"/>
  <c r="DJ22" i="12"/>
  <c r="BC13" i="12"/>
  <c r="AC15" i="12"/>
  <c r="BS18" i="12"/>
  <c r="H33" i="12"/>
  <c r="AK33" i="12" s="1"/>
  <c r="T38" i="12"/>
  <c r="AW38" i="12" s="1"/>
  <c r="T42" i="12"/>
  <c r="AW42" i="12" s="1"/>
  <c r="DJ24" i="12"/>
  <c r="T45" i="12"/>
  <c r="AW45" i="12" s="1"/>
  <c r="BM24" i="12"/>
  <c r="BY14" i="12"/>
  <c r="T37" i="12"/>
  <c r="AW37" i="12" s="1"/>
  <c r="BM25" i="12"/>
  <c r="I33" i="12"/>
  <c r="AL33" i="12" s="1"/>
  <c r="AK25" i="12"/>
  <c r="AU42" i="12"/>
  <c r="AI33" i="12"/>
  <c r="AW23" i="12"/>
  <c r="AU35" i="12"/>
  <c r="I37" i="12"/>
  <c r="AL37" i="12" s="1"/>
  <c r="AV38" i="12"/>
  <c r="AP35" i="12"/>
  <c r="N35" i="12"/>
  <c r="BC23" i="12"/>
  <c r="AQ26" i="12"/>
  <c r="F26" i="14"/>
  <c r="F30" i="14" s="1"/>
  <c r="J25" i="14"/>
  <c r="M25" i="14" s="1"/>
  <c r="J29" i="14"/>
  <c r="J30" i="14"/>
  <c r="J28" i="14"/>
  <c r="M21" i="14"/>
  <c r="L21" i="14"/>
  <c r="BS26" i="12"/>
  <c r="AW46" i="12"/>
  <c r="AC18" i="12"/>
  <c r="CH18" i="12" s="1"/>
  <c r="BY18" i="12"/>
  <c r="AW18" i="12"/>
  <c r="AK14" i="12"/>
  <c r="BM26" i="12"/>
  <c r="BC17" i="12"/>
  <c r="BC26" i="12"/>
  <c r="AK17" i="12"/>
  <c r="AK20" i="12"/>
  <c r="BC20" i="12"/>
  <c r="AC17" i="12"/>
  <c r="CH17" i="12" s="1"/>
  <c r="AW41" i="12"/>
  <c r="AQ14" i="12"/>
  <c r="BY26" i="12"/>
  <c r="BS17" i="12"/>
  <c r="AK34" i="12"/>
  <c r="BY12" i="12"/>
  <c r="BC36" i="12"/>
  <c r="BC41" i="12"/>
  <c r="BM13" i="12"/>
  <c r="AC12" i="12"/>
  <c r="CH12" i="12" s="1"/>
  <c r="AC22" i="12"/>
  <c r="BY22" i="12"/>
  <c r="CE14" i="12"/>
  <c r="AQ19" i="12"/>
  <c r="N34" i="12"/>
  <c r="AQ34" i="12" s="1"/>
  <c r="CE13" i="12"/>
  <c r="AW44" i="12"/>
  <c r="AC26" i="12"/>
  <c r="BF26" i="12" s="1"/>
  <c r="DJ13" i="12"/>
  <c r="BY20" i="12"/>
  <c r="BM23" i="12"/>
  <c r="DA47" i="12"/>
  <c r="AW47" i="12" s="1"/>
  <c r="DJ42" i="12"/>
  <c r="AK46" i="12"/>
  <c r="AW36" i="12"/>
  <c r="AK43" i="12"/>
  <c r="DJ14" i="12"/>
  <c r="BC43" i="12"/>
  <c r="BY24" i="12"/>
  <c r="BS20" i="12"/>
  <c r="DJ19" i="12"/>
  <c r="BY19" i="12"/>
  <c r="AC24" i="12"/>
  <c r="I35" i="12"/>
  <c r="AQ43" i="12"/>
  <c r="N45" i="12"/>
  <c r="AQ45" i="12" s="1"/>
  <c r="BM19" i="12"/>
  <c r="AC19" i="12"/>
  <c r="AE39" i="12"/>
  <c r="BG39" i="12" s="1"/>
  <c r="BC44" i="12"/>
  <c r="AU47" i="12"/>
  <c r="AQ36" i="12"/>
  <c r="AK36" i="12"/>
  <c r="AW17" i="12"/>
  <c r="BC21" i="12"/>
  <c r="I39" i="12"/>
  <c r="AL39" i="12" s="1"/>
  <c r="DJ38" i="12"/>
  <c r="AC16" i="12"/>
  <c r="DJ43" i="12"/>
  <c r="AK44" i="12"/>
  <c r="AC20" i="12"/>
  <c r="BF20" i="12" s="1"/>
  <c r="AK23" i="12"/>
  <c r="AQ44" i="12"/>
  <c r="DL38" i="12"/>
  <c r="BS24" i="12"/>
  <c r="BC40" i="12"/>
  <c r="Z33" i="12"/>
  <c r="BC33" i="12" s="1"/>
  <c r="DJ44" i="12"/>
  <c r="AC46" i="12"/>
  <c r="DJ45" i="12"/>
  <c r="DJ36" i="12"/>
  <c r="AW40" i="12"/>
  <c r="DJ34" i="12"/>
  <c r="DJ33" i="12"/>
  <c r="BA35" i="12"/>
  <c r="DJ39" i="12"/>
  <c r="CP38" i="12"/>
  <c r="AC47" i="12"/>
  <c r="I38" i="12"/>
  <c r="AQ46" i="12"/>
  <c r="DJ40" i="12"/>
  <c r="BC46" i="12"/>
  <c r="AK41" i="12"/>
  <c r="CU47" i="12"/>
  <c r="AQ47" i="12" s="1"/>
  <c r="AQ40" i="12"/>
  <c r="DJ46" i="12"/>
  <c r="DJ41" i="12"/>
  <c r="CO47" i="12"/>
  <c r="AK47" i="12" s="1"/>
  <c r="AC36" i="12"/>
  <c r="T33" i="12"/>
  <c r="AW33" i="12" s="1"/>
  <c r="AZ40" i="12"/>
  <c r="BB47" i="12"/>
  <c r="DG47" i="12"/>
  <c r="BC47" i="12" s="1"/>
  <c r="DL47" i="12"/>
  <c r="BG47" i="12" s="1"/>
  <c r="I45" i="12"/>
  <c r="AL45" i="12" s="1"/>
  <c r="CP47" i="12"/>
  <c r="AL47" i="12" s="1"/>
  <c r="Z39" i="12"/>
  <c r="BC39" i="12" s="1"/>
  <c r="AW39" i="12"/>
  <c r="AW34" i="12"/>
  <c r="AQ41" i="12"/>
  <c r="AN47" i="12"/>
  <c r="AE35" i="12"/>
  <c r="Z38" i="12"/>
  <c r="BC38" i="12" s="1"/>
  <c r="G7" i="12"/>
  <c r="I7" i="12" s="1"/>
  <c r="AL7" i="12" s="1"/>
  <c r="N33" i="12"/>
  <c r="AQ33" i="12" s="1"/>
  <c r="AE45" i="12"/>
  <c r="BG45" i="12" s="1"/>
  <c r="AK16" i="12"/>
  <c r="Z45" i="12"/>
  <c r="BC45" i="12" s="1"/>
  <c r="AE33" i="12"/>
  <c r="BG33" i="12" s="1"/>
  <c r="Z34" i="12"/>
  <c r="BC34" i="12" s="1"/>
  <c r="BM16" i="12"/>
  <c r="CP35" i="12"/>
  <c r="BB35" i="12"/>
  <c r="AQ16" i="12"/>
  <c r="AE34" i="12"/>
  <c r="BG34" i="12" s="1"/>
  <c r="Z35" i="12"/>
  <c r="AZ33" i="12"/>
  <c r="DG35" i="12"/>
  <c r="CU35" i="12"/>
  <c r="AN35" i="12"/>
  <c r="H42" i="12"/>
  <c r="AK42" i="12" s="1"/>
  <c r="AH42" i="12"/>
  <c r="AZ35" i="12"/>
  <c r="N42" i="12"/>
  <c r="AQ42" i="12" s="1"/>
  <c r="DA35" i="12"/>
  <c r="H45" i="12"/>
  <c r="AK45" i="12" s="1"/>
  <c r="AH45" i="12"/>
  <c r="AE42" i="12"/>
  <c r="BG42" i="12" s="1"/>
  <c r="BY23" i="12"/>
  <c r="N37" i="12"/>
  <c r="AQ37" i="12" s="1"/>
  <c r="AE38" i="12"/>
  <c r="Z42" i="12"/>
  <c r="BC42" i="12" s="1"/>
  <c r="AI38" i="12"/>
  <c r="I42" i="12"/>
  <c r="AL42" i="12" s="1"/>
  <c r="AJ37" i="12"/>
  <c r="H37" i="12"/>
  <c r="AK37" i="12" s="1"/>
  <c r="H38" i="12"/>
  <c r="AK38" i="12" s="1"/>
  <c r="AH38" i="12"/>
  <c r="AE37" i="12"/>
  <c r="BG37" i="12" s="1"/>
  <c r="AC23" i="12"/>
  <c r="DL35" i="12"/>
  <c r="N38" i="12"/>
  <c r="AQ38" i="12" s="1"/>
  <c r="N39" i="12"/>
  <c r="AQ39" i="12" s="1"/>
  <c r="Z37" i="12"/>
  <c r="BC37" i="12" s="1"/>
  <c r="AH39" i="12"/>
  <c r="H39" i="12"/>
  <c r="AK39" i="12" s="1"/>
  <c r="CO35" i="12"/>
  <c r="AE40" i="12"/>
  <c r="BG40" i="12" s="1"/>
  <c r="BM21" i="12"/>
  <c r="H40" i="12"/>
  <c r="AK40" i="12" s="1"/>
  <c r="AJ40" i="12"/>
  <c r="H35" i="12"/>
  <c r="AJ35" i="12"/>
  <c r="AK21" i="12"/>
  <c r="DJ37" i="12"/>
  <c r="AC13" i="12"/>
  <c r="AR43" i="12"/>
  <c r="BS13" i="12"/>
  <c r="AW14" i="12"/>
  <c r="Z6" i="12"/>
  <c r="CE6" i="12" s="1"/>
  <c r="W8" i="12"/>
  <c r="AZ8" i="12" s="1"/>
  <c r="AC14" i="12"/>
  <c r="BC14" i="12"/>
  <c r="CB6" i="12"/>
  <c r="DA8" i="12"/>
  <c r="AL40" i="12"/>
  <c r="AL13" i="12"/>
  <c r="AZ6" i="12"/>
  <c r="AD6" i="12"/>
  <c r="BG6" i="12" s="1"/>
  <c r="BA8" i="12"/>
  <c r="AZ7" i="12"/>
  <c r="Z7" i="12"/>
  <c r="BC7" i="12" s="1"/>
  <c r="AA7" i="12"/>
  <c r="BD7" i="12" s="1"/>
  <c r="AW21" i="12"/>
  <c r="BT24" i="12"/>
  <c r="AC21" i="12"/>
  <c r="CH21" i="12" s="1"/>
  <c r="BD20" i="12"/>
  <c r="CF18" i="12"/>
  <c r="BN15" i="12"/>
  <c r="BN24" i="12"/>
  <c r="AR17" i="12"/>
  <c r="BD17" i="12"/>
  <c r="AC44" i="12"/>
  <c r="BC19" i="12"/>
  <c r="CE19" i="12"/>
  <c r="AQ21" i="12"/>
  <c r="BT22" i="12"/>
  <c r="BS21" i="12"/>
  <c r="BT5" i="12"/>
  <c r="AR13" i="12"/>
  <c r="DG8" i="12"/>
  <c r="CE5" i="12"/>
  <c r="AC43" i="12"/>
  <c r="AL44" i="12"/>
  <c r="AR38" i="12"/>
  <c r="AX7" i="12"/>
  <c r="AR33" i="12"/>
  <c r="AW43" i="12"/>
  <c r="AR45" i="12"/>
  <c r="BD39" i="12"/>
  <c r="AR40" i="12"/>
  <c r="AR47" i="12"/>
  <c r="BS23" i="12"/>
  <c r="BG22" i="12"/>
  <c r="AQ23" i="12"/>
  <c r="AX34" i="12"/>
  <c r="BD38" i="12"/>
  <c r="BZ16" i="12"/>
  <c r="AX39" i="12"/>
  <c r="AX23" i="12"/>
  <c r="AX38" i="12"/>
  <c r="BY6" i="12"/>
  <c r="BG23" i="12"/>
  <c r="AX40" i="12"/>
  <c r="BD13" i="12"/>
  <c r="AL26" i="12"/>
  <c r="BD43" i="12"/>
  <c r="BG19" i="12"/>
  <c r="CF14" i="12"/>
  <c r="BZ20" i="12"/>
  <c r="AR19" i="12"/>
  <c r="BG17" i="12"/>
  <c r="BN19" i="12"/>
  <c r="BC4" i="12"/>
  <c r="BD22" i="12"/>
  <c r="BG16" i="12"/>
  <c r="CF5" i="12"/>
  <c r="AR18" i="12"/>
  <c r="AX14" i="12"/>
  <c r="AX26" i="12"/>
  <c r="AX44" i="12"/>
  <c r="AR37" i="12"/>
  <c r="BG43" i="12"/>
  <c r="BD45" i="12"/>
  <c r="BN18" i="12"/>
  <c r="BG5" i="12"/>
  <c r="AL21" i="12"/>
  <c r="AR24" i="12"/>
  <c r="AR26" i="12"/>
  <c r="AX19" i="12"/>
  <c r="AX42" i="12"/>
  <c r="CF17" i="12"/>
  <c r="CF23" i="12"/>
  <c r="AR22" i="12"/>
  <c r="BT13" i="12"/>
  <c r="BG25" i="12"/>
  <c r="BD4" i="12"/>
  <c r="BG44" i="12"/>
  <c r="BC5" i="12"/>
  <c r="AW6" i="12"/>
  <c r="BZ14" i="12"/>
  <c r="AX24" i="12"/>
  <c r="BT4" i="12"/>
  <c r="AR7" i="12"/>
  <c r="BG41" i="12"/>
  <c r="AX17" i="12"/>
  <c r="AX13" i="12"/>
  <c r="AL18" i="12"/>
  <c r="AX43" i="12"/>
  <c r="BD44" i="12"/>
  <c r="AR20" i="12"/>
  <c r="CF13" i="12"/>
  <c r="AC4" i="12"/>
  <c r="BD33" i="12"/>
  <c r="CF20" i="12"/>
  <c r="AL36" i="12"/>
  <c r="AX20" i="12"/>
  <c r="CF22" i="12"/>
  <c r="AR41" i="12"/>
  <c r="BD26" i="12"/>
  <c r="BN13" i="12"/>
  <c r="BG21" i="12"/>
  <c r="BG36" i="12"/>
  <c r="BD41" i="12"/>
  <c r="BG12" i="12"/>
  <c r="AL25" i="12"/>
  <c r="BT12" i="12"/>
  <c r="CF24" i="12"/>
  <c r="BD37" i="12"/>
  <c r="BN12" i="12"/>
  <c r="AX21" i="12"/>
  <c r="BD18" i="12"/>
  <c r="AR25" i="12"/>
  <c r="BD23" i="12"/>
  <c r="BZ21" i="12"/>
  <c r="AR21" i="12"/>
  <c r="AR35" i="12"/>
  <c r="BZ19" i="12"/>
  <c r="AX16" i="12"/>
  <c r="AR36" i="12"/>
  <c r="CF16" i="12"/>
  <c r="BT17" i="12"/>
  <c r="BG14" i="12"/>
  <c r="AR34" i="12"/>
  <c r="AL41" i="12"/>
  <c r="BZ26" i="12"/>
  <c r="BT20" i="12"/>
  <c r="BZ23" i="12"/>
  <c r="BG15" i="12"/>
  <c r="BT19" i="12"/>
  <c r="BN22" i="12"/>
  <c r="CF26" i="12"/>
  <c r="BZ24" i="12"/>
  <c r="AX41" i="12"/>
  <c r="BD12" i="12"/>
  <c r="BG24" i="12"/>
  <c r="BD35" i="12"/>
  <c r="DJ4" i="12"/>
  <c r="BZ17" i="12"/>
  <c r="AX36" i="12"/>
  <c r="AX47" i="12"/>
  <c r="BN20" i="12"/>
  <c r="CD8" i="12"/>
  <c r="BG26" i="12"/>
  <c r="BT26" i="12"/>
  <c r="AL4" i="12"/>
  <c r="BG18" i="12"/>
  <c r="AR44" i="12"/>
  <c r="BZ18" i="12"/>
  <c r="AX18" i="12"/>
  <c r="AH8" i="12"/>
  <c r="BJ8" i="12"/>
  <c r="DH8" i="12"/>
  <c r="AL14" i="12"/>
  <c r="BN14" i="12"/>
  <c r="BD34" i="12"/>
  <c r="AR15" i="12"/>
  <c r="BT15" i="12"/>
  <c r="AJ8" i="12"/>
  <c r="BL8" i="12"/>
  <c r="BV8" i="12"/>
  <c r="AT8" i="12"/>
  <c r="BN26" i="12"/>
  <c r="AL19" i="12"/>
  <c r="BZ4" i="12"/>
  <c r="AX4" i="12"/>
  <c r="BN6" i="12"/>
  <c r="I8" i="12"/>
  <c r="AL46" i="12"/>
  <c r="CF15" i="12"/>
  <c r="BD15" i="12"/>
  <c r="BD40" i="12"/>
  <c r="BD42" i="12"/>
  <c r="BM4" i="12"/>
  <c r="BN5" i="12"/>
  <c r="AL5" i="12"/>
  <c r="CU8" i="12"/>
  <c r="AN8" i="12"/>
  <c r="BP8" i="12"/>
  <c r="BD25" i="12"/>
  <c r="CF25" i="12"/>
  <c r="BT25" i="12"/>
  <c r="BG4" i="12"/>
  <c r="AW4" i="12"/>
  <c r="BY4" i="12"/>
  <c r="AX22" i="12"/>
  <c r="BZ22" i="12"/>
  <c r="BT18" i="12"/>
  <c r="AV8" i="12"/>
  <c r="BX8" i="12"/>
  <c r="DJ6" i="12"/>
  <c r="BD14" i="12"/>
  <c r="AL24" i="12"/>
  <c r="AX37" i="12"/>
  <c r="BD46" i="12"/>
  <c r="DJ5" i="12"/>
  <c r="AU8" i="12"/>
  <c r="BZ12" i="12"/>
  <c r="AX12" i="12"/>
  <c r="BN23" i="12"/>
  <c r="AL23" i="12"/>
  <c r="AW5" i="12"/>
  <c r="BY5" i="12"/>
  <c r="CF19" i="12"/>
  <c r="BD19" i="12"/>
  <c r="BT21" i="12"/>
  <c r="BN21" i="12"/>
  <c r="BT16" i="12"/>
  <c r="AR16" i="12"/>
  <c r="CV8" i="12"/>
  <c r="AL34" i="12"/>
  <c r="BS5" i="12"/>
  <c r="AQ5" i="12"/>
  <c r="DK8" i="12"/>
  <c r="BD24" i="12"/>
  <c r="CE4" i="12"/>
  <c r="AL20" i="12"/>
  <c r="AL17" i="12"/>
  <c r="BN17" i="12"/>
  <c r="AR5" i="12"/>
  <c r="BN16" i="12"/>
  <c r="AL16" i="12"/>
  <c r="AR4" i="12"/>
  <c r="AR39" i="12"/>
  <c r="BZ6" i="12"/>
  <c r="AX6" i="12"/>
  <c r="U8" i="12"/>
  <c r="AK4" i="12"/>
  <c r="CO8" i="12"/>
  <c r="AA8" i="12"/>
  <c r="BD6" i="12"/>
  <c r="CF6" i="12"/>
  <c r="BG46" i="12"/>
  <c r="AP8" i="12"/>
  <c r="BR8" i="12"/>
  <c r="BT6" i="12"/>
  <c r="AR6" i="12"/>
  <c r="O8" i="12"/>
  <c r="AR42" i="12"/>
  <c r="AX15" i="12"/>
  <c r="BZ15" i="12"/>
  <c r="AX35" i="12"/>
  <c r="CF21" i="12"/>
  <c r="BD21" i="12"/>
  <c r="T8" i="12"/>
  <c r="N8" i="12"/>
  <c r="AQ6" i="12"/>
  <c r="BS6" i="12"/>
  <c r="AL6" i="12"/>
  <c r="CP8" i="12"/>
  <c r="BZ5" i="12"/>
  <c r="AX5" i="12"/>
  <c r="AL22" i="12"/>
  <c r="AI8" i="12"/>
  <c r="BK8" i="12"/>
  <c r="BG13" i="12"/>
  <c r="BT14" i="12"/>
  <c r="AR14" i="12"/>
  <c r="AX45" i="12"/>
  <c r="DB8" i="12"/>
  <c r="BM6" i="12"/>
  <c r="H8" i="12"/>
  <c r="AK6" i="12"/>
  <c r="CF4" i="12"/>
  <c r="AL43" i="12"/>
  <c r="AO8" i="12"/>
  <c r="BQ8" i="12"/>
  <c r="BZ13" i="12"/>
  <c r="AQ4" i="12"/>
  <c r="BS4" i="12"/>
  <c r="AR12" i="12"/>
  <c r="BN25" i="12"/>
  <c r="BG20" i="12"/>
  <c r="AK5" i="12"/>
  <c r="AC5" i="12"/>
  <c r="BM5" i="12"/>
  <c r="BD47" i="12"/>
  <c r="AL12" i="12"/>
  <c r="AX25" i="12"/>
  <c r="BZ25" i="12"/>
  <c r="BD36" i="12"/>
  <c r="AR23" i="12"/>
  <c r="BT23" i="12"/>
  <c r="BW8" i="12"/>
  <c r="BN4" i="12"/>
  <c r="AR46" i="12"/>
  <c r="AX33" i="12"/>
  <c r="BD16" i="12"/>
  <c r="AX46" i="12"/>
  <c r="CF12" i="12"/>
  <c r="AL15" i="12"/>
  <c r="AC41" i="12"/>
  <c r="BF25" i="12" l="1"/>
  <c r="CH15" i="12"/>
  <c r="CH23" i="12"/>
  <c r="AW35" i="12"/>
  <c r="BF16" i="12"/>
  <c r="BF15" i="12"/>
  <c r="BF22" i="12"/>
  <c r="CH24" i="12"/>
  <c r="DK22" i="12"/>
  <c r="AQ35" i="12"/>
  <c r="F28" i="14"/>
  <c r="L25" i="14"/>
  <c r="F31" i="14"/>
  <c r="L31" i="14" s="1"/>
  <c r="L28" i="14"/>
  <c r="L30" i="14"/>
  <c r="F29" i="14"/>
  <c r="L29" i="14" s="1"/>
  <c r="L26" i="14"/>
  <c r="M26" i="14"/>
  <c r="BF18" i="12"/>
  <c r="BF17" i="12"/>
  <c r="AL35" i="12"/>
  <c r="CH26" i="12"/>
  <c r="CH22" i="12"/>
  <c r="BF36" i="12"/>
  <c r="BF12" i="12"/>
  <c r="BF13" i="12"/>
  <c r="BF14" i="12"/>
  <c r="BF19" i="12"/>
  <c r="BF24" i="12"/>
  <c r="AL38" i="12"/>
  <c r="AD16" i="12"/>
  <c r="BF46" i="12"/>
  <c r="CH16" i="12"/>
  <c r="BF44" i="12"/>
  <c r="CH19" i="12"/>
  <c r="CH13" i="12"/>
  <c r="BG38" i="12"/>
  <c r="CH20" i="12"/>
  <c r="BF43" i="12"/>
  <c r="CB8" i="12"/>
  <c r="AD7" i="12"/>
  <c r="BG7" i="12" s="1"/>
  <c r="BL7" i="12"/>
  <c r="H7" i="12"/>
  <c r="AK7" i="12" s="1"/>
  <c r="AC33" i="12"/>
  <c r="BF33" i="12" s="1"/>
  <c r="BG35" i="12"/>
  <c r="AC34" i="12"/>
  <c r="BF34" i="12" s="1"/>
  <c r="AJ7" i="12"/>
  <c r="DJ47" i="12"/>
  <c r="BF47" i="12" s="1"/>
  <c r="BC35" i="12"/>
  <c r="DJ35" i="12"/>
  <c r="DK35" i="12" s="1"/>
  <c r="AC37" i="12"/>
  <c r="BF37" i="12" s="1"/>
  <c r="AC38" i="12"/>
  <c r="BF38" i="12" s="1"/>
  <c r="BF23" i="12"/>
  <c r="AC39" i="12"/>
  <c r="BF39" i="12" s="1"/>
  <c r="AK35" i="12"/>
  <c r="AC42" i="12"/>
  <c r="BF42" i="12" s="1"/>
  <c r="AC45" i="12"/>
  <c r="BF45" i="12" s="1"/>
  <c r="AC40" i="12"/>
  <c r="BF40" i="12" s="1"/>
  <c r="AC35" i="12"/>
  <c r="Z8" i="12"/>
  <c r="CE8" i="12" s="1"/>
  <c r="BC6" i="12"/>
  <c r="CH14" i="12"/>
  <c r="AC6" i="12"/>
  <c r="CH6" i="12" s="1"/>
  <c r="AW8" i="12"/>
  <c r="AD8" i="12"/>
  <c r="BG8" i="12" s="1"/>
  <c r="DK33" i="12"/>
  <c r="BF21" i="12"/>
  <c r="AD23" i="12"/>
  <c r="AD20" i="12"/>
  <c r="AD24" i="12"/>
  <c r="AD14" i="12"/>
  <c r="AD43" i="12"/>
  <c r="AD21" i="12"/>
  <c r="AD44" i="12"/>
  <c r="AD36" i="12"/>
  <c r="AD19" i="12"/>
  <c r="AD13" i="12"/>
  <c r="AD15" i="12"/>
  <c r="AD46" i="12"/>
  <c r="AD18" i="12"/>
  <c r="AD25" i="12"/>
  <c r="AD12" i="12"/>
  <c r="AD26" i="12"/>
  <c r="AD47" i="12"/>
  <c r="DK34" i="12"/>
  <c r="DK15" i="12"/>
  <c r="BF4" i="12"/>
  <c r="DK24" i="12"/>
  <c r="DK39" i="12"/>
  <c r="DK42" i="12"/>
  <c r="DK25" i="12"/>
  <c r="DK21" i="12"/>
  <c r="DK20" i="12"/>
  <c r="DK36" i="12"/>
  <c r="DK12" i="12"/>
  <c r="DK40" i="12"/>
  <c r="DK19" i="12"/>
  <c r="DK46" i="12"/>
  <c r="DK14" i="12"/>
  <c r="DK18" i="12"/>
  <c r="DK41" i="12"/>
  <c r="DJ8" i="12"/>
  <c r="DK43" i="12"/>
  <c r="DK45" i="12"/>
  <c r="AD22" i="12"/>
  <c r="CI22" i="12" s="1"/>
  <c r="AD17" i="12"/>
  <c r="DK37" i="12"/>
  <c r="DK44" i="12"/>
  <c r="CF8" i="12"/>
  <c r="DK38" i="12"/>
  <c r="DK17" i="12"/>
  <c r="DK26" i="12"/>
  <c r="DK23" i="12"/>
  <c r="DK13" i="12"/>
  <c r="DK16" i="12"/>
  <c r="CH4" i="12"/>
  <c r="CH5" i="12"/>
  <c r="BF5" i="12"/>
  <c r="AR8" i="12"/>
  <c r="BT8" i="12"/>
  <c r="BY8" i="12"/>
  <c r="AQ8" i="12"/>
  <c r="BS8" i="12"/>
  <c r="BN8" i="12"/>
  <c r="AL8" i="12"/>
  <c r="AK8" i="12"/>
  <c r="BM8" i="12"/>
  <c r="AX8" i="12"/>
  <c r="BZ8" i="12"/>
  <c r="BD8" i="12"/>
  <c r="AD41" i="12"/>
  <c r="BF41" i="12"/>
  <c r="CI16" i="12" l="1"/>
  <c r="AD33" i="12"/>
  <c r="AC8" i="12"/>
  <c r="AD34" i="12"/>
  <c r="BF6" i="12"/>
  <c r="AD39" i="12"/>
  <c r="BC8" i="12"/>
  <c r="AD40" i="12"/>
  <c r="BF35" i="12"/>
  <c r="AC7" i="12"/>
  <c r="BF7" i="12" s="1"/>
  <c r="DK47" i="12"/>
  <c r="AD38" i="12"/>
  <c r="AD45" i="12"/>
  <c r="AD37" i="12"/>
  <c r="AD35" i="12"/>
  <c r="AD42" i="12"/>
  <c r="CI13" i="12"/>
  <c r="CI18" i="12"/>
  <c r="CI24" i="12"/>
  <c r="CI25" i="12"/>
  <c r="CI15" i="12"/>
  <c r="CI23" i="12"/>
  <c r="CI20" i="12"/>
  <c r="CI21" i="12"/>
  <c r="CI14" i="12"/>
  <c r="CI19" i="12"/>
  <c r="CI12" i="12"/>
  <c r="CI26" i="12"/>
  <c r="CI17" i="12"/>
  <c r="CH8" i="12"/>
  <c r="BF8" i="12"/>
</calcChain>
</file>

<file path=xl/sharedStrings.xml><?xml version="1.0" encoding="utf-8"?>
<sst xmlns="http://schemas.openxmlformats.org/spreadsheetml/2006/main" count="1219" uniqueCount="135">
  <si>
    <t>Rent</t>
  </si>
  <si>
    <t>Groceries</t>
  </si>
  <si>
    <t>Transport</t>
  </si>
  <si>
    <t>Barber</t>
  </si>
  <si>
    <t>Salary</t>
  </si>
  <si>
    <t>Bonus per month</t>
  </si>
  <si>
    <t>Savings</t>
  </si>
  <si>
    <t>Comments</t>
  </si>
  <si>
    <t>Total Income</t>
  </si>
  <si>
    <t>Total Expenses</t>
  </si>
  <si>
    <t xml:space="preserve"> </t>
  </si>
  <si>
    <t>Month</t>
  </si>
  <si>
    <t>Year</t>
  </si>
  <si>
    <t>Type</t>
  </si>
  <si>
    <t>Amount</t>
  </si>
  <si>
    <t>Savings per year</t>
  </si>
  <si>
    <t>Budget</t>
  </si>
  <si>
    <t>Miscellaneous</t>
  </si>
  <si>
    <t>Subscriptions</t>
  </si>
  <si>
    <t>Office Food</t>
  </si>
  <si>
    <t>October</t>
  </si>
  <si>
    <t>vs Budget</t>
  </si>
  <si>
    <t>Expenses</t>
  </si>
  <si>
    <t>November</t>
  </si>
  <si>
    <t>December</t>
  </si>
  <si>
    <t>January</t>
  </si>
  <si>
    <t>February</t>
  </si>
  <si>
    <t>March</t>
  </si>
  <si>
    <t>April</t>
  </si>
  <si>
    <t>May</t>
  </si>
  <si>
    <t>Row Labels</t>
  </si>
  <si>
    <t>Grand Total</t>
  </si>
  <si>
    <t>Bonus</t>
  </si>
  <si>
    <t>Category</t>
  </si>
  <si>
    <t>Income</t>
  </si>
  <si>
    <t>June</t>
  </si>
  <si>
    <t>July</t>
  </si>
  <si>
    <t>August</t>
  </si>
  <si>
    <t>Average of Expense</t>
  </si>
  <si>
    <t>Average vs Budget</t>
  </si>
  <si>
    <t>Extra Money</t>
  </si>
  <si>
    <t>Food Out</t>
  </si>
  <si>
    <t>Drinks/Activities</t>
  </si>
  <si>
    <t>Savings per month</t>
  </si>
  <si>
    <t>Sum of Expense</t>
  </si>
  <si>
    <t>Traveling</t>
  </si>
  <si>
    <t>Sports</t>
  </si>
  <si>
    <t>Sum of Amount</t>
  </si>
  <si>
    <t>Sum of vs Budget</t>
  </si>
  <si>
    <t>Avg. vs Budget</t>
  </si>
  <si>
    <t>Avg. Expenses</t>
  </si>
  <si>
    <t>Avg. Savings</t>
  </si>
  <si>
    <t>September</t>
  </si>
  <si>
    <t>Average Expenses</t>
  </si>
  <si>
    <t>Total Expenses for the period</t>
  </si>
  <si>
    <t>Average of vs Budget</t>
  </si>
  <si>
    <t>Phone</t>
  </si>
  <si>
    <t>Total Savings</t>
  </si>
  <si>
    <t>Total vs Budget</t>
  </si>
  <si>
    <t>Sum of Income</t>
  </si>
  <si>
    <t>% Saved</t>
  </si>
  <si>
    <t>Q1</t>
  </si>
  <si>
    <t>Q2</t>
  </si>
  <si>
    <t>Q3</t>
  </si>
  <si>
    <t>Q4</t>
  </si>
  <si>
    <t>Month #</t>
  </si>
  <si>
    <t>Quarter</t>
  </si>
  <si>
    <t>Average of Amount</t>
  </si>
  <si>
    <t>Scenario 1</t>
  </si>
  <si>
    <t>Scenario 2</t>
  </si>
  <si>
    <t>Scenarios</t>
  </si>
  <si>
    <t>YoY Absolute</t>
  </si>
  <si>
    <t>YoY %</t>
  </si>
  <si>
    <t>% of Total</t>
  </si>
  <si>
    <t>From Month</t>
  </si>
  <si>
    <t>To Month</t>
  </si>
  <si>
    <t>Avg. Income</t>
  </si>
  <si>
    <t>Average of Income</t>
  </si>
  <si>
    <t>% of Income Saved</t>
  </si>
  <si>
    <t>Budget Breakdown</t>
  </si>
  <si>
    <t>S&amp;S ISA</t>
  </si>
  <si>
    <t>Pension Fund</t>
  </si>
  <si>
    <t>Liquidity</t>
  </si>
  <si>
    <t>Pension</t>
  </si>
  <si>
    <t>Total w Pension</t>
  </si>
  <si>
    <t>Total w/o Pension</t>
  </si>
  <si>
    <t>Totals by Category</t>
  </si>
  <si>
    <t>Markets</t>
  </si>
  <si>
    <t>Other Investments</t>
  </si>
  <si>
    <t>PoP %</t>
  </si>
  <si>
    <t>PoP (£)</t>
  </si>
  <si>
    <t>Revolut</t>
  </si>
  <si>
    <t>Cash ISA</t>
  </si>
  <si>
    <t>Savings Account</t>
  </si>
  <si>
    <t>Current Account</t>
  </si>
  <si>
    <t>Cash</t>
  </si>
  <si>
    <t>Q1 Tot</t>
  </si>
  <si>
    <t>Q1 Avg</t>
  </si>
  <si>
    <t>Q2 Tot</t>
  </si>
  <si>
    <t>Q2 Avg</t>
  </si>
  <si>
    <t>Q3 Tot</t>
  </si>
  <si>
    <t>Q3 Avg</t>
  </si>
  <si>
    <t>Q4 Tot</t>
  </si>
  <si>
    <t>Q4 Avg</t>
  </si>
  <si>
    <t>FY Tot</t>
  </si>
  <si>
    <t>FY Avg</t>
  </si>
  <si>
    <t>Debt</t>
  </si>
  <si>
    <t>Comparison Month</t>
  </si>
  <si>
    <t>Reporting Month</t>
  </si>
  <si>
    <t>Total vs budget for the period</t>
  </si>
  <si>
    <t>Savings %</t>
  </si>
  <si>
    <t>Column Labels</t>
  </si>
  <si>
    <t>NOT IN USE</t>
  </si>
  <si>
    <t>(All)</t>
  </si>
  <si>
    <t>Monthly Averages (All Time)</t>
  </si>
  <si>
    <t>% of Income</t>
  </si>
  <si>
    <t>Hobby</t>
  </si>
  <si>
    <t>Health</t>
  </si>
  <si>
    <t>Current Account 2</t>
  </si>
  <si>
    <t>Other Shares</t>
  </si>
  <si>
    <t>These numbers feed into the "Cumulative Wealth Overview" tab.</t>
  </si>
  <si>
    <t>These numbers feed into the "Trends Overview", "Expenses Deep Dive" and "YoY Summary" tabs</t>
  </si>
  <si>
    <t>This is where at the end of every month you will record your total income and expenses broken down by type, category and month. The naming of the categories ("Type" in column "E") must match the naming given in the "Budget" tab, or the formulas will not work.</t>
  </si>
  <si>
    <t>ALL COLORED CELLS CONTAIN FORMULAS</t>
  </si>
  <si>
    <t>PoP means period over period and calculates the difference between reporting and comparison months for each category.</t>
  </si>
  <si>
    <t>This is where at the end of every month you will record your total wealth. You can rename/add/remove categories on the left to your liking. Once you have renamed/added/removed them, modify the categories in the "Cumulative Wealth Overview" tab accordingly. Make sure the naming of the categories in the two tabs match or the formulas will not work.</t>
  </si>
  <si>
    <t>HOW TO UPDATE THIS TAB FOR THE FIRST TIME</t>
  </si>
  <si>
    <r>
      <t xml:space="preserve">This tab summarizes your total wealth broken down by each category you have specified in the "Cumulative Wealth - Raw Data" Tab.
Change the numbers in cells B3, B4, B6, B7 to change the time periods you want to examine </t>
    </r>
    <r>
      <rPr>
        <sz val="12"/>
        <color rgb="FFFF0000"/>
        <rFont val="Calibri (Body)"/>
      </rPr>
      <t>(The current dataset only has data for January and February 2024)</t>
    </r>
  </si>
  <si>
    <t>ALL DATA IN THIS FILE IS DUMMY DATA (NOT REAL)</t>
  </si>
  <si>
    <t>This is the most important tab of the file. It allows you to set your budget goals by category. To do this, create categories (Column A) and assign a monthly budget/max desired monthly spend (Column B) to each. Keep rows empty if you're not using them. This will be the base sheet for all your tracking and targets setting.</t>
  </si>
  <si>
    <t>The numbers from this tab feed into the "Expenses - Raw Data" tab</t>
  </si>
  <si>
    <r>
      <t xml:space="preserve">1) Delete all dummy data entries on the left but </t>
    </r>
    <r>
      <rPr>
        <u/>
        <sz val="12"/>
        <color theme="1"/>
        <rFont val="Calibri (Body)"/>
      </rPr>
      <t>keeping the formulas in columns C, D, H and I until row 20 included</t>
    </r>
    <r>
      <rPr>
        <sz val="12"/>
        <color theme="1"/>
        <rFont val="Calibri"/>
        <family val="2"/>
        <scheme val="minor"/>
      </rPr>
      <t>.
2) Once filled in the "Budget" tab, fill in column "E" and "F" with all of your budgeted categories (Delete or add extra rows where necessary); 3) Fill in your actual income/expenses in column "G" and the year and month in columns "A" and "B"; 4) Drag down the formulas in columns "C" and "D"; 5) Drag down the formulas in columns "H" and "I" until BEFORE the row where the "Type" = "Savings"; 6) Copy the "Savings" and "Savings %" formulas (Columns G, H, I) from the previous month and paste them in the month you are updating.
To update this tab every other month after your firts update,  you can simply copy and paste all of the cells from the previous month and just update columns A, B and G.</t>
    </r>
  </si>
  <si>
    <r>
      <rPr>
        <sz val="12"/>
        <color rgb="FFFF0000"/>
        <rFont val="Calibri (Body)"/>
      </rPr>
      <t>To update all pivot tables in this Excel once you have inserted your new data in the "Expenses - Raw Data" tab, go to the ribbon, press on "Data" and then press on "Refresh All".</t>
    </r>
    <r>
      <rPr>
        <sz val="12"/>
        <color theme="1"/>
        <rFont val="Calibri"/>
        <family val="2"/>
        <scheme val="minor"/>
      </rPr>
      <t xml:space="preserve">
This tab gives you an overview on all your income, expenses, savings and savings as % of income trends. You can filter for specific months and years and everything will update accordingly.
</t>
    </r>
    <r>
      <rPr>
        <sz val="12"/>
        <color rgb="FFFF0000"/>
        <rFont val="Calibri (Body)"/>
      </rPr>
      <t>The current dataset only has dummy data from January to March for both 2023 and 2024.</t>
    </r>
  </si>
  <si>
    <r>
      <rPr>
        <sz val="12"/>
        <color rgb="FFFF0000"/>
        <rFont val="Calibri (Body)"/>
      </rPr>
      <t>To update all pivot tables in this Excel once you have inserted your new data, go to the ribbon, press on "Data" and then press on "Refresh All".</t>
    </r>
    <r>
      <rPr>
        <sz val="12"/>
        <color theme="1"/>
        <rFont val="Calibri"/>
        <family val="2"/>
        <scheme val="minor"/>
      </rPr>
      <t xml:space="preserve">
Similarly to the "Trends Overview" tab, this tab allows you to deep dive your expenses by year, month and expense type. It surfaces trends, cumulative amounts and averages for each of your categories and custom time periods.
</t>
    </r>
    <r>
      <rPr>
        <sz val="12"/>
        <color rgb="FFFF0000"/>
        <rFont val="Calibri (Body)"/>
      </rPr>
      <t>The current dataset only has dummy data from January to March for both 2023 and 2024.</t>
    </r>
  </si>
  <si>
    <r>
      <t xml:space="preserve">This tab allows you to look at the YoY (Year over Year) evolution of your income, expenses (Broken down by expense type), savings and vs budget performance.
</t>
    </r>
    <r>
      <rPr>
        <sz val="12"/>
        <color rgb="FFFF0000"/>
        <rFont val="Calibri (Body)"/>
      </rPr>
      <t>Simply change cells B3, B4, B6, B7 to your desired time frames.</t>
    </r>
    <r>
      <rPr>
        <sz val="12"/>
        <color theme="1"/>
        <rFont val="Calibri"/>
        <family val="2"/>
        <scheme val="minor"/>
      </rPr>
      <t xml:space="preserve">
</t>
    </r>
    <r>
      <rPr>
        <sz val="12"/>
        <color rgb="FFFF0000"/>
        <rFont val="Calibri (Body)"/>
      </rPr>
      <t>The current dataset only has dummy data from January to March for both 2023 and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</si>
</sst>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809]#,##0.00"/>
    <numFmt numFmtId="165" formatCode="0.0%"/>
    <numFmt numFmtId="166" formatCode="[$£-809]#,##0"/>
    <numFmt numFmtId="167" formatCode="_-* #,##0_-;\-* #,##0_-;_-* &quot;-&quot;??_-;_-@_-"/>
    <numFmt numFmtId="170" formatCode="[$£-809]#,##0;\-[$£-809]#,##0"/>
  </numFmts>
  <fonts count="14" x14ac:knownFonts="1">
    <font>
      <sz val="12"/>
      <color theme="1"/>
      <name val="Calibri"/>
      <family val="2"/>
      <scheme val="minor"/>
    </font>
    <font>
      <sz val="12"/>
      <color rgb="FFFF0000"/>
      <name val="Calibri"/>
      <family val="2"/>
      <scheme val="minor"/>
    </font>
    <font>
      <sz val="12"/>
      <color rgb="FF00B050"/>
      <name val="Calibri"/>
      <family val="2"/>
      <scheme val="minor"/>
    </font>
    <font>
      <b/>
      <sz val="16"/>
      <color theme="1"/>
      <name val="Calibri"/>
      <family val="2"/>
      <scheme val="minor"/>
    </font>
    <font>
      <b/>
      <sz val="12"/>
      <color theme="0"/>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8"/>
      <name val="Calibri"/>
      <family val="2"/>
      <scheme val="minor"/>
    </font>
    <font>
      <sz val="12"/>
      <color rgb="FFFF0000"/>
      <name val="Calibri (Body)"/>
    </font>
    <font>
      <b/>
      <sz val="12"/>
      <color rgb="FFFF0000"/>
      <name val="Calibri"/>
      <family val="2"/>
      <scheme val="minor"/>
    </font>
    <font>
      <b/>
      <sz val="16"/>
      <color rgb="FFFF0000"/>
      <name val="Calibri"/>
      <family val="2"/>
      <scheme val="minor"/>
    </font>
    <font>
      <u/>
      <sz val="12"/>
      <color theme="1"/>
      <name val="Calibri (Body)"/>
    </font>
  </fonts>
  <fills count="12">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rgb="FFFFFF00"/>
        <bgColor indexed="64"/>
      </patternFill>
    </fill>
    <fill>
      <patternFill patternType="solid">
        <fgColor theme="1" tint="0.34998626667073579"/>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121">
    <xf numFmtId="0" fontId="0" fillId="0" borderId="0" xfId="0"/>
    <xf numFmtId="0" fontId="0" fillId="0" borderId="1" xfId="0" applyBorder="1"/>
    <xf numFmtId="164" fontId="2" fillId="0" borderId="1" xfId="0" applyNumberFormat="1" applyFont="1" applyBorder="1"/>
    <xf numFmtId="164" fontId="1" fillId="0" borderId="1" xfId="0" applyNumberFormat="1" applyFont="1" applyBorder="1"/>
    <xf numFmtId="164" fontId="0" fillId="0" borderId="2" xfId="0" applyNumberFormat="1" applyBorder="1"/>
    <xf numFmtId="164" fontId="0" fillId="0" borderId="1" xfId="0" applyNumberFormat="1" applyBorder="1"/>
    <xf numFmtId="164" fontId="0" fillId="0" borderId="0" xfId="0" applyNumberFormat="1"/>
    <xf numFmtId="0" fontId="4" fillId="2" borderId="1" xfId="0" applyFont="1" applyFill="1" applyBorder="1"/>
    <xf numFmtId="0" fontId="0" fillId="3" borderId="1" xfId="0" applyFill="1" applyBorder="1"/>
    <xf numFmtId="164"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10" fontId="0" fillId="0" borderId="0" xfId="0" applyNumberFormat="1"/>
    <xf numFmtId="0" fontId="6" fillId="0" borderId="0" xfId="0" applyFont="1" applyAlignment="1">
      <alignment horizontal="left"/>
    </xf>
    <xf numFmtId="165" fontId="7" fillId="4" borderId="0" xfId="1" applyNumberFormat="1" applyFont="1" applyFill="1"/>
    <xf numFmtId="166" fontId="7" fillId="4" borderId="0" xfId="0" applyNumberFormat="1" applyFont="1" applyFill="1"/>
    <xf numFmtId="165" fontId="0" fillId="0" borderId="0" xfId="0" applyNumberFormat="1"/>
    <xf numFmtId="1" fontId="0" fillId="0" borderId="0" xfId="0" applyNumberFormat="1"/>
    <xf numFmtId="166" fontId="0" fillId="0" borderId="0" xfId="0" applyNumberFormat="1"/>
    <xf numFmtId="0" fontId="0" fillId="0" borderId="1" xfId="0" applyBorder="1" applyAlignment="1">
      <alignment horizontal="center" vertical="center"/>
    </xf>
    <xf numFmtId="166" fontId="0" fillId="0" borderId="1" xfId="0" applyNumberFormat="1" applyBorder="1" applyAlignment="1">
      <alignment horizontal="center" vertical="center"/>
    </xf>
    <xf numFmtId="0" fontId="8" fillId="0" borderId="1" xfId="0" applyFont="1" applyBorder="1" applyAlignment="1">
      <alignment horizontal="center" vertical="center"/>
    </xf>
    <xf numFmtId="9" fontId="0" fillId="0" borderId="1" xfId="1" applyFont="1" applyBorder="1" applyAlignment="1">
      <alignment horizontal="center" vertical="center"/>
    </xf>
    <xf numFmtId="0" fontId="8" fillId="0" borderId="1" xfId="0" applyFont="1" applyBorder="1"/>
    <xf numFmtId="0" fontId="8" fillId="5" borderId="0" xfId="0" applyFont="1" applyFill="1"/>
    <xf numFmtId="170" fontId="5" fillId="0" borderId="0" xfId="2" applyNumberFormat="1" applyFont="1"/>
    <xf numFmtId="167" fontId="0" fillId="0" borderId="0" xfId="0" applyNumberFormat="1"/>
    <xf numFmtId="0" fontId="0" fillId="0" borderId="0" xfId="0" applyAlignment="1">
      <alignment vertical="center"/>
    </xf>
    <xf numFmtId="0" fontId="8" fillId="0" borderId="0" xfId="0" applyFont="1" applyAlignment="1">
      <alignment horizontal="left"/>
    </xf>
    <xf numFmtId="0" fontId="8" fillId="0" borderId="0" xfId="0" applyFont="1"/>
    <xf numFmtId="0" fontId="8" fillId="5" borderId="1" xfId="0" applyFont="1" applyFill="1" applyBorder="1" applyAlignment="1">
      <alignment horizontal="center" vertical="center"/>
    </xf>
    <xf numFmtId="0" fontId="8" fillId="0" borderId="4" xfId="0" applyFont="1" applyBorder="1" applyAlignment="1">
      <alignment horizontal="center" vertical="center"/>
    </xf>
    <xf numFmtId="0" fontId="0" fillId="0" borderId="1" xfId="0" applyBorder="1" applyAlignment="1">
      <alignment vertical="center"/>
    </xf>
    <xf numFmtId="0" fontId="8" fillId="0" borderId="1" xfId="0" applyFont="1" applyBorder="1" applyAlignment="1">
      <alignment vertical="center"/>
    </xf>
    <xf numFmtId="0" fontId="8" fillId="6" borderId="1" xfId="0" applyFont="1" applyFill="1" applyBorder="1"/>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0" fillId="5" borderId="1" xfId="0" applyFill="1" applyBorder="1" applyAlignment="1">
      <alignment vertical="center"/>
    </xf>
    <xf numFmtId="0" fontId="8" fillId="0" borderId="0" xfId="0" applyFont="1" applyAlignment="1">
      <alignment horizontal="center" vertical="center"/>
    </xf>
    <xf numFmtId="166" fontId="0" fillId="0" borderId="0" xfId="0" applyNumberFormat="1" applyAlignment="1">
      <alignment horizontal="center" vertical="center"/>
    </xf>
    <xf numFmtId="9" fontId="0" fillId="0" borderId="0" xfId="1" applyFont="1" applyFill="1" applyBorder="1" applyAlignment="1">
      <alignment horizontal="center" vertical="center"/>
    </xf>
    <xf numFmtId="0" fontId="8" fillId="7" borderId="1" xfId="0" applyFont="1" applyFill="1" applyBorder="1" applyAlignment="1">
      <alignment horizontal="center" vertical="center"/>
    </xf>
    <xf numFmtId="0" fontId="8" fillId="7" borderId="4" xfId="0" applyFont="1" applyFill="1" applyBorder="1" applyAlignment="1">
      <alignment horizontal="center" vertical="center"/>
    </xf>
    <xf numFmtId="9" fontId="0" fillId="5" borderId="1" xfId="1" applyFont="1" applyFill="1" applyBorder="1" applyAlignment="1">
      <alignment horizontal="center" vertical="center"/>
    </xf>
    <xf numFmtId="166" fontId="0" fillId="5"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9" fontId="0" fillId="7" borderId="1" xfId="1" applyFont="1" applyFill="1" applyBorder="1" applyAlignment="1">
      <alignment horizontal="center" vertical="center"/>
    </xf>
    <xf numFmtId="0" fontId="4" fillId="2" borderId="1" xfId="0" applyFont="1" applyFill="1" applyBorder="1" applyAlignment="1">
      <alignment horizontal="left"/>
    </xf>
    <xf numFmtId="0" fontId="8" fillId="6" borderId="1" xfId="0" applyFont="1" applyFill="1" applyBorder="1" applyAlignment="1">
      <alignment horizontal="center" vertical="center"/>
    </xf>
    <xf numFmtId="166" fontId="0" fillId="0" borderId="1" xfId="0" applyNumberFormat="1" applyBorder="1"/>
    <xf numFmtId="0" fontId="8" fillId="5" borderId="1" xfId="0" applyFont="1" applyFill="1" applyBorder="1"/>
    <xf numFmtId="166" fontId="8" fillId="5" borderId="1" xfId="0" applyNumberFormat="1" applyFont="1" applyFill="1" applyBorder="1"/>
    <xf numFmtId="0" fontId="0" fillId="0" borderId="4" xfId="0" applyBorder="1"/>
    <xf numFmtId="0" fontId="8" fillId="6" borderId="1" xfId="0" applyFont="1" applyFill="1" applyBorder="1" applyAlignment="1">
      <alignment vertical="center"/>
    </xf>
    <xf numFmtId="9" fontId="0" fillId="0" borderId="1" xfId="1" applyFont="1" applyBorder="1"/>
    <xf numFmtId="170" fontId="0" fillId="0" borderId="1" xfId="2" applyNumberFormat="1" applyFont="1" applyBorder="1" applyAlignment="1">
      <alignment horizontal="center" vertical="center"/>
    </xf>
    <xf numFmtId="9" fontId="0" fillId="8" borderId="3" xfId="1" applyFont="1" applyFill="1" applyBorder="1" applyAlignment="1">
      <alignment horizontal="center" vertical="center"/>
    </xf>
    <xf numFmtId="9" fontId="0" fillId="8" borderId="5" xfId="1" applyFont="1" applyFill="1" applyBorder="1" applyAlignment="1">
      <alignment horizontal="center" vertical="center"/>
    </xf>
    <xf numFmtId="9" fontId="0" fillId="8" borderId="4" xfId="1" applyFont="1" applyFill="1" applyBorder="1" applyAlignment="1">
      <alignment horizontal="center" vertical="center"/>
    </xf>
    <xf numFmtId="9" fontId="0" fillId="0" borderId="0" xfId="1" applyFont="1" applyBorder="1" applyAlignment="1">
      <alignment horizontal="center" vertical="center"/>
    </xf>
    <xf numFmtId="170" fontId="0" fillId="0" borderId="0" xfId="2" applyNumberFormat="1" applyFont="1" applyBorder="1" applyAlignment="1">
      <alignment horizontal="center" vertical="center"/>
    </xf>
    <xf numFmtId="166" fontId="2" fillId="0" borderId="1" xfId="0" applyNumberFormat="1" applyFont="1" applyBorder="1"/>
    <xf numFmtId="0" fontId="8" fillId="7" borderId="2" xfId="0" applyFont="1" applyFill="1" applyBorder="1" applyAlignment="1">
      <alignment horizontal="center" vertical="center"/>
    </xf>
    <xf numFmtId="0" fontId="8" fillId="0" borderId="0" xfId="0" applyFont="1" applyAlignment="1">
      <alignment vertical="center"/>
    </xf>
    <xf numFmtId="0" fontId="8" fillId="0" borderId="8" xfId="0" applyFont="1" applyBorder="1" applyAlignment="1">
      <alignment horizontal="center" vertical="center"/>
    </xf>
    <xf numFmtId="9" fontId="0" fillId="0" borderId="8" xfId="1" applyFont="1" applyFill="1" applyBorder="1" applyAlignment="1">
      <alignment horizontal="center" vertical="center"/>
    </xf>
    <xf numFmtId="0" fontId="0" fillId="0" borderId="2" xfId="0" applyBorder="1"/>
    <xf numFmtId="165" fontId="0" fillId="0" borderId="6" xfId="1" applyNumberFormat="1" applyFont="1" applyBorder="1" applyAlignment="1">
      <alignment horizontal="center" vertical="center"/>
    </xf>
    <xf numFmtId="166" fontId="0" fillId="0" borderId="0" xfId="0" applyNumberFormat="1" applyAlignment="1">
      <alignment vertical="center"/>
    </xf>
    <xf numFmtId="9" fontId="0" fillId="10" borderId="1" xfId="1" applyFont="1" applyFill="1" applyBorder="1" applyAlignment="1">
      <alignment horizontal="center" vertical="center"/>
    </xf>
    <xf numFmtId="0" fontId="8" fillId="0" borderId="4" xfId="0" applyFont="1" applyBorder="1" applyAlignment="1">
      <alignment vertical="center"/>
    </xf>
    <xf numFmtId="0" fontId="0" fillId="0" borderId="4" xfId="0" applyBorder="1" applyAlignment="1">
      <alignment vertical="center"/>
    </xf>
    <xf numFmtId="0" fontId="0" fillId="5" borderId="4" xfId="0" applyFill="1" applyBorder="1" applyAlignment="1">
      <alignment vertical="center"/>
    </xf>
    <xf numFmtId="9" fontId="0" fillId="7" borderId="4" xfId="1" applyFont="1" applyFill="1" applyBorder="1" applyAlignment="1">
      <alignment horizontal="center" vertical="center"/>
    </xf>
    <xf numFmtId="0" fontId="8" fillId="10" borderId="0" xfId="0" applyFont="1" applyFill="1" applyAlignment="1">
      <alignment horizontal="center" vertical="center"/>
    </xf>
    <xf numFmtId="0" fontId="0" fillId="10" borderId="0" xfId="0" applyFill="1" applyAlignment="1">
      <alignment vertical="center"/>
    </xf>
    <xf numFmtId="9" fontId="0" fillId="10" borderId="0" xfId="1" applyFont="1" applyFill="1" applyBorder="1" applyAlignment="1">
      <alignment horizontal="center" vertical="center"/>
    </xf>
    <xf numFmtId="0" fontId="8" fillId="10" borderId="9" xfId="0" applyFont="1" applyFill="1" applyBorder="1" applyAlignment="1">
      <alignment vertical="center"/>
    </xf>
    <xf numFmtId="0" fontId="8" fillId="10" borderId="12" xfId="0" applyFont="1" applyFill="1" applyBorder="1" applyAlignment="1">
      <alignment vertical="center"/>
    </xf>
    <xf numFmtId="9" fontId="0" fillId="10" borderId="13" xfId="1" applyFont="1" applyFill="1" applyBorder="1" applyAlignment="1">
      <alignment horizontal="center" vertical="center"/>
    </xf>
    <xf numFmtId="0" fontId="8" fillId="10" borderId="14" xfId="0" applyFont="1" applyFill="1" applyBorder="1" applyAlignment="1">
      <alignment vertical="center"/>
    </xf>
    <xf numFmtId="9" fontId="0" fillId="10" borderId="15" xfId="1" applyFont="1" applyFill="1" applyBorder="1" applyAlignment="1">
      <alignment horizontal="center" vertical="center"/>
    </xf>
    <xf numFmtId="0" fontId="0" fillId="10" borderId="15" xfId="0" applyFill="1" applyBorder="1" applyAlignment="1">
      <alignment vertical="center"/>
    </xf>
    <xf numFmtId="9" fontId="0" fillId="10" borderId="16" xfId="1" applyFont="1" applyFill="1" applyBorder="1" applyAlignment="1">
      <alignment horizontal="center" vertical="center"/>
    </xf>
    <xf numFmtId="9" fontId="0" fillId="0" borderId="6" xfId="1" applyFont="1" applyBorder="1" applyAlignment="1">
      <alignment horizontal="center" vertical="center"/>
    </xf>
    <xf numFmtId="9" fontId="0" fillId="5" borderId="4" xfId="1" applyFont="1" applyFill="1" applyBorder="1" applyAlignment="1">
      <alignment horizontal="center" vertical="center"/>
    </xf>
    <xf numFmtId="9" fontId="0" fillId="10" borderId="6" xfId="1" applyFont="1" applyFill="1" applyBorder="1" applyAlignment="1">
      <alignment horizontal="center" vertical="center"/>
    </xf>
    <xf numFmtId="9" fontId="0" fillId="10" borderId="2" xfId="1" applyFont="1" applyFill="1" applyBorder="1" applyAlignment="1">
      <alignment horizontal="center" vertical="center"/>
    </xf>
    <xf numFmtId="0" fontId="8" fillId="10" borderId="13" xfId="0" applyFont="1" applyFill="1" applyBorder="1" applyAlignment="1">
      <alignment horizontal="center" vertical="center"/>
    </xf>
    <xf numFmtId="0" fontId="8" fillId="10" borderId="10" xfId="0" applyFont="1" applyFill="1" applyBorder="1" applyAlignment="1">
      <alignment vertical="center"/>
    </xf>
    <xf numFmtId="0" fontId="8" fillId="10" borderId="11" xfId="0" applyFont="1" applyFill="1" applyBorder="1" applyAlignment="1">
      <alignment vertical="center"/>
    </xf>
    <xf numFmtId="9" fontId="0" fillId="0" borderId="0" xfId="0" applyNumberFormat="1"/>
    <xf numFmtId="0" fontId="0" fillId="11" borderId="1" xfId="0" applyFill="1" applyBorder="1"/>
    <xf numFmtId="164" fontId="0" fillId="11" borderId="1" xfId="0" applyNumberFormat="1" applyFill="1" applyBorder="1" applyAlignment="1">
      <alignment horizontal="center"/>
    </xf>
    <xf numFmtId="0" fontId="3" fillId="0" borderId="1"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2" xfId="0" applyFont="1" applyFill="1" applyBorder="1" applyAlignment="1">
      <alignment horizontal="center"/>
    </xf>
    <xf numFmtId="0" fontId="8" fillId="6" borderId="1" xfId="0" applyFont="1" applyFill="1" applyBorder="1" applyAlignment="1">
      <alignment horizontal="center"/>
    </xf>
    <xf numFmtId="0" fontId="8" fillId="0" borderId="1" xfId="0" applyFont="1" applyBorder="1" applyAlignment="1">
      <alignment horizontal="center" vertical="center" wrapText="1"/>
    </xf>
    <xf numFmtId="0" fontId="8" fillId="6"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0" fillId="0" borderId="0" xfId="0"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0" borderId="17" xfId="0" applyFill="1" applyBorder="1" applyAlignment="1">
      <alignment horizontal="center" vertical="center" wrapText="1"/>
    </xf>
    <xf numFmtId="164" fontId="0" fillId="3" borderId="1" xfId="0" applyNumberFormat="1" applyFill="1" applyBorder="1" applyAlignment="1">
      <alignment horizontal="center"/>
    </xf>
    <xf numFmtId="165" fontId="0" fillId="3" borderId="1" xfId="1" applyNumberFormat="1" applyFont="1" applyFill="1" applyBorder="1" applyAlignment="1">
      <alignment horizontal="center"/>
    </xf>
    <xf numFmtId="0" fontId="12" fillId="0" borderId="1" xfId="0" applyFont="1" applyBorder="1" applyAlignment="1">
      <alignment horizontal="center" vertical="center"/>
    </xf>
    <xf numFmtId="0" fontId="12" fillId="0" borderId="0" xfId="0" applyFont="1" applyBorder="1" applyAlignment="1">
      <alignment vertical="center"/>
    </xf>
    <xf numFmtId="0" fontId="11" fillId="0" borderId="1" xfId="0" applyFont="1" applyFill="1" applyBorder="1" applyAlignment="1">
      <alignment horizontal="center" vertical="center" wrapText="1"/>
    </xf>
  </cellXfs>
  <cellStyles count="3">
    <cellStyle name="Comma" xfId="2" builtinId="3"/>
    <cellStyle name="Normal" xfId="0" builtinId="0"/>
    <cellStyle name="Per cent" xfId="1" builtinId="5"/>
  </cellStyles>
  <dxfs count="91">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7" formatCode="_-* #,##0_-;\-* #,##0_-;_-* &quot;-&quot;??_-;_-@_-"/>
    </dxf>
    <dxf>
      <font>
        <b/>
        <i val="0"/>
        <strike val="0"/>
        <condense val="0"/>
        <extend val="0"/>
        <outline val="0"/>
        <shadow val="0"/>
        <u val="none"/>
        <vertAlign val="baseline"/>
        <sz val="12"/>
        <color theme="1"/>
        <name val="Calibri"/>
        <family val="2"/>
        <scheme val="minor"/>
      </font>
    </dxf>
    <dxf>
      <numFmt numFmtId="167" formatCode="_-* #,##0_-;\-* #,##0_-;_-* &quot;-&quot;??_-;_-@_-"/>
    </dxf>
    <dxf>
      <font>
        <b/>
        <i val="0"/>
        <strike val="0"/>
        <condense val="0"/>
        <extend val="0"/>
        <outline val="0"/>
        <shadow val="0"/>
        <u val="none"/>
        <vertAlign val="baseline"/>
        <sz val="12"/>
        <color theme="1"/>
        <name val="Calibri"/>
        <family val="2"/>
        <scheme val="minor"/>
      </font>
    </dxf>
    <dxf>
      <numFmt numFmtId="167" formatCode="_-* #,##0_-;\-* #,##0_-;_-* &quot;-&quot;??_-;_-@_-"/>
    </dxf>
    <dxf>
      <numFmt numFmtId="13" formatCode="0%"/>
    </dxf>
    <dxf>
      <numFmt numFmtId="1" formatCode="0"/>
    </dxf>
    <dxf>
      <numFmt numFmtId="167" formatCode="_-* #,##0_-;\-* #,##0_-;_-* &quot;-&quot;??_-;_-@_-"/>
    </dxf>
    <dxf>
      <numFmt numFmtId="167" formatCode="_-* #,##0_-;\-* #,##0_-;_-* &quot;-&quot;??_-;_-@_-"/>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numFmt numFmtId="167" formatCode="_-* #,##0_-;\-* #,##0_-;_-* &quot;-&quot;??_-;_-@_-"/>
    </dxf>
    <dxf>
      <numFmt numFmtId="167" formatCode="_-* #,##0_-;\-* #,##0_-;_-* &quot;-&quot;??_-;_-@_-"/>
    </dxf>
    <dxf>
      <numFmt numFmtId="165" formatCode="0.0%"/>
    </dxf>
    <dxf>
      <numFmt numFmtId="165" formatCode="0.0%"/>
    </dxf>
    <dxf>
      <numFmt numFmtId="165" formatCode="0.0%"/>
    </dxf>
    <dxf>
      <numFmt numFmtId="165" formatCode="0.0%"/>
    </dxf>
    <dxf>
      <numFmt numFmtId="165" formatCode="0.0%"/>
    </dxf>
    <dxf>
      <numFmt numFmtId="167" formatCode="_-* #,##0_-;\-* #,##0_-;_-* &quot;-&quot;??_-;_-@_-"/>
    </dxf>
    <dxf>
      <numFmt numFmtId="167" formatCode="_-* #,##0_-;\-* #,##0_-;_-* &quot;-&quot;??_-;_-@_-"/>
    </dxf>
    <dxf>
      <numFmt numFmtId="166" formatCode="[$£-809]#,##0"/>
    </dxf>
    <dxf>
      <numFmt numFmtId="164" formatCode="[$£-809]#,##0.00"/>
    </dxf>
    <dxf>
      <numFmt numFmtId="166" formatCode="[$£-809]#,##0"/>
    </dxf>
    <dxf>
      <numFmt numFmtId="167" formatCode="_-* #,##0_-;\-* #,##0_-;_-* &quot;-&quot;??_-;_-@_-"/>
    </dxf>
    <dxf>
      <numFmt numFmtId="165" formatCode="0.0%"/>
    </dxf>
    <dxf>
      <numFmt numFmtId="13" formatCode="0%"/>
    </dxf>
    <dxf>
      <numFmt numFmtId="166" formatCode="[$£-809]#,##0"/>
    </dxf>
    <dxf>
      <numFmt numFmtId="167" formatCode="_-* #,##0_-;\-* #,##0_-;_-* &quot;-&quot;??_-;_-@_-"/>
    </dxf>
    <dxf>
      <numFmt numFmtId="166" formatCode="[$£-809]#,##0"/>
    </dxf>
    <dxf>
      <numFmt numFmtId="166" formatCode="[$£-809]#,##0"/>
    </dxf>
    <dxf>
      <numFmt numFmtId="167" formatCode="_-* #,##0_-;\-* #,##0_-;_-* &quot;-&quot;??_-;_-@_-"/>
    </dxf>
    <dxf>
      <numFmt numFmtId="166" formatCode="[$£-809]#,##0"/>
    </dxf>
    <dxf>
      <numFmt numFmtId="164" formatCode="[$£-809]#,##0.00"/>
    </dxf>
    <dxf>
      <numFmt numFmtId="166" formatCode="[$£-809]#,##0"/>
    </dxf>
    <dxf>
      <numFmt numFmtId="166" formatCode="[$£-809]#,##0"/>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5" formatCode="0.0%"/>
    </dxf>
    <dxf>
      <numFmt numFmtId="165" formatCode="0.0%"/>
    </dxf>
    <dxf>
      <numFmt numFmtId="165" formatCode="0.0%"/>
    </dxf>
    <dxf>
      <numFmt numFmtId="165" formatCode="0.0%"/>
    </dxf>
    <dxf>
      <numFmt numFmtId="165" formatCode="0.0%"/>
    </dxf>
    <dxf>
      <numFmt numFmtId="14" formatCode="0.00%"/>
    </dxf>
    <dxf>
      <numFmt numFmtId="166" formatCode="[$£-809]#,##0"/>
    </dxf>
    <dxf>
      <numFmt numFmtId="166" formatCode="[$£-8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copy.xlsx]Pivots!AVGSavings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Savings over</a:t>
            </a:r>
            <a:r>
              <a:rPr lang="en-US" b="1" baseline="0">
                <a:solidFill>
                  <a:schemeClr val="tx1"/>
                </a:solidFill>
              </a:rPr>
              <a:t>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1.6028671034441305E-2"/>
              <c:y val="-0.10296274532847584"/>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1.5814930576426037E-2"/>
              <c:y val="-6.1171700552356441E-2"/>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3.5267175572519082E-3"/>
              <c:y val="-6.1171700552356441E-2"/>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Pivots!$L$4</c:f>
              <c:strCache>
                <c:ptCount val="1"/>
                <c:pt idx="0">
                  <c:v>Total</c:v>
                </c:pt>
              </c:strCache>
            </c:strRef>
          </c:tx>
          <c:spPr>
            <a:ln w="28575" cap="rnd">
              <a:solidFill>
                <a:schemeClr val="bg1">
                  <a:lumMod val="6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Pivots!$K$5:$K$9</c:f>
              <c:multiLvlStrCache>
                <c:ptCount val="3"/>
                <c:lvl>
                  <c:pt idx="0">
                    <c:v>January</c:v>
                  </c:pt>
                  <c:pt idx="1">
                    <c:v>February</c:v>
                  </c:pt>
                  <c:pt idx="2">
                    <c:v>March</c:v>
                  </c:pt>
                </c:lvl>
                <c:lvl>
                  <c:pt idx="0">
                    <c:v>2024</c:v>
                  </c:pt>
                </c:lvl>
              </c:multiLvlStrCache>
            </c:multiLvlStrRef>
          </c:cat>
          <c:val>
            <c:numRef>
              <c:f>Pivots!$L$5:$L$9</c:f>
              <c:numCache>
                <c:formatCode>[$£-809]#,##0</c:formatCode>
                <c:ptCount val="3"/>
                <c:pt idx="0">
                  <c:v>-32</c:v>
                </c:pt>
                <c:pt idx="1">
                  <c:v>1061</c:v>
                </c:pt>
                <c:pt idx="2">
                  <c:v>498</c:v>
                </c:pt>
              </c:numCache>
            </c:numRef>
          </c:val>
          <c:smooth val="0"/>
          <c:extLst>
            <c:ext xmlns:c16="http://schemas.microsoft.com/office/drawing/2014/chart" uri="{C3380CC4-5D6E-409C-BE32-E72D297353CC}">
              <c16:uniqueId val="{00000003-89CC-364E-879A-4ECF8079F989}"/>
            </c:ext>
          </c:extLst>
        </c:ser>
        <c:dLbls>
          <c:showLegendKey val="0"/>
          <c:showVal val="0"/>
          <c:showCatName val="0"/>
          <c:showSerName val="0"/>
          <c:showPercent val="0"/>
          <c:showBubbleSize val="0"/>
        </c:dLbls>
        <c:smooth val="0"/>
        <c:axId val="325191663"/>
        <c:axId val="323235503"/>
      </c:lineChart>
      <c:catAx>
        <c:axId val="32519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23235503"/>
        <c:crosses val="autoZero"/>
        <c:auto val="1"/>
        <c:lblAlgn val="ctr"/>
        <c:lblOffset val="100"/>
        <c:noMultiLvlLbl val="0"/>
      </c:catAx>
      <c:valAx>
        <c:axId val="32323550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2519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copy.xlsx]Pivots!Cat - Exp %</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 of Total </a:t>
            </a:r>
            <a:r>
              <a:rPr lang="en-US" sz="1400" b="1" i="0" u="none" strike="noStrike" baseline="0">
                <a:effectLst/>
              </a:rPr>
              <a:t>Expenses</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Pivots!$AU$4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Pivots!$AT$5:$AT$19</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Pivots!$AU$5:$AU$19</c:f>
              <c:numCache>
                <c:formatCode>0.0%</c:formatCode>
                <c:ptCount val="14"/>
                <c:pt idx="0">
                  <c:v>0.44184248315475533</c:v>
                </c:pt>
                <c:pt idx="1">
                  <c:v>0.14838543392613868</c:v>
                </c:pt>
                <c:pt idx="2">
                  <c:v>9.3155123531794254E-2</c:v>
                </c:pt>
                <c:pt idx="3">
                  <c:v>7.474502006701278E-2</c:v>
                </c:pt>
                <c:pt idx="4">
                  <c:v>6.8485584888987081E-2</c:v>
                </c:pt>
                <c:pt idx="5">
                  <c:v>5.3757502117161897E-2</c:v>
                </c:pt>
                <c:pt idx="6">
                  <c:v>4.889723480245959E-2</c:v>
                </c:pt>
                <c:pt idx="7">
                  <c:v>2.625280754077838E-2</c:v>
                </c:pt>
                <c:pt idx="8">
                  <c:v>1.3255274494642659E-2</c:v>
                </c:pt>
                <c:pt idx="9">
                  <c:v>1.2702971390699216E-2</c:v>
                </c:pt>
                <c:pt idx="10">
                  <c:v>9.0209506977429205E-3</c:v>
                </c:pt>
                <c:pt idx="11">
                  <c:v>5.2652895909275008E-3</c:v>
                </c:pt>
                <c:pt idx="12">
                  <c:v>4.2343237968997388E-3</c:v>
                </c:pt>
                <c:pt idx="13">
                  <c:v>0</c:v>
                </c:pt>
              </c:numCache>
            </c:numRef>
          </c:val>
          <c:extLst>
            <c:ext xmlns:c16="http://schemas.microsoft.com/office/drawing/2014/chart" uri="{C3380CC4-5D6E-409C-BE32-E72D297353CC}">
              <c16:uniqueId val="{00000002-DB51-8F42-AFDE-33D5A5A94252}"/>
            </c:ext>
          </c:extLst>
        </c:ser>
        <c:dLbls>
          <c:showLegendKey val="0"/>
          <c:showVal val="0"/>
          <c:showCatName val="0"/>
          <c:showSerName val="0"/>
          <c:showPercent val="0"/>
          <c:showBubbleSize val="0"/>
        </c:dLbls>
        <c:gapWidth val="219"/>
        <c:overlap val="-27"/>
        <c:axId val="1702284640"/>
        <c:axId val="1702459312"/>
      </c:barChart>
      <c:catAx>
        <c:axId val="17022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1702459312"/>
        <c:crosses val="autoZero"/>
        <c:auto val="1"/>
        <c:lblAlgn val="ctr"/>
        <c:lblOffset val="100"/>
        <c:noMultiLvlLbl val="0"/>
      </c:catAx>
      <c:valAx>
        <c:axId val="170245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170228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copy.xlsx]Pivots!Cat - vs Budget</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a:t>
            </a:r>
            <a:r>
              <a:rPr lang="en-US" b="1">
                <a:solidFill>
                  <a:schemeClr val="tx1"/>
                </a:solidFill>
              </a:rPr>
              <a:t>vs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6">
              <a:lumMod val="75000"/>
            </a:schemeClr>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Pivots!$AX$4</c:f>
              <c:strCache>
                <c:ptCount val="1"/>
                <c:pt idx="0">
                  <c:v>Total</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Pivots!$AW$5:$AW$19</c:f>
              <c:strCache>
                <c:ptCount val="14"/>
                <c:pt idx="0">
                  <c:v>Hobby</c:v>
                </c:pt>
                <c:pt idx="1">
                  <c:v>Health</c:v>
                </c:pt>
                <c:pt idx="2">
                  <c:v>Drinks/Activities</c:v>
                </c:pt>
                <c:pt idx="3">
                  <c:v>Food Out</c:v>
                </c:pt>
                <c:pt idx="4">
                  <c:v>Traveling</c:v>
                </c:pt>
                <c:pt idx="5">
                  <c:v>Sports</c:v>
                </c:pt>
                <c:pt idx="6">
                  <c:v>Subscriptions</c:v>
                </c:pt>
                <c:pt idx="7">
                  <c:v>Phone</c:v>
                </c:pt>
                <c:pt idx="8">
                  <c:v>Barber</c:v>
                </c:pt>
                <c:pt idx="9">
                  <c:v>Rent</c:v>
                </c:pt>
                <c:pt idx="10">
                  <c:v>Office Food</c:v>
                </c:pt>
                <c:pt idx="11">
                  <c:v>Transport</c:v>
                </c:pt>
                <c:pt idx="12">
                  <c:v>Miscellaneous</c:v>
                </c:pt>
                <c:pt idx="13">
                  <c:v>Groceries</c:v>
                </c:pt>
              </c:strCache>
            </c:strRef>
          </c:cat>
          <c:val>
            <c:numRef>
              <c:f>Pivots!$AX$5:$AX$19</c:f>
              <c:numCache>
                <c:formatCode>_-* #,##0_-;\-* #,##0_-;_-* "-"??_-;_-@_-</c:formatCode>
                <c:ptCount val="14"/>
                <c:pt idx="0">
                  <c:v>-360</c:v>
                </c:pt>
                <c:pt idx="1">
                  <c:v>-345</c:v>
                </c:pt>
                <c:pt idx="2">
                  <c:v>-260</c:v>
                </c:pt>
                <c:pt idx="3">
                  <c:v>-230</c:v>
                </c:pt>
                <c:pt idx="4">
                  <c:v>-128</c:v>
                </c:pt>
                <c:pt idx="5">
                  <c:v>-115</c:v>
                </c:pt>
                <c:pt idx="6">
                  <c:v>-60</c:v>
                </c:pt>
                <c:pt idx="7">
                  <c:v>-23</c:v>
                </c:pt>
                <c:pt idx="8">
                  <c:v>-5</c:v>
                </c:pt>
                <c:pt idx="9">
                  <c:v>0</c:v>
                </c:pt>
                <c:pt idx="10">
                  <c:v>0</c:v>
                </c:pt>
                <c:pt idx="11">
                  <c:v>187</c:v>
                </c:pt>
                <c:pt idx="12">
                  <c:v>770</c:v>
                </c:pt>
                <c:pt idx="13">
                  <c:v>1070</c:v>
                </c:pt>
              </c:numCache>
            </c:numRef>
          </c:val>
          <c:extLst>
            <c:ext xmlns:c16="http://schemas.microsoft.com/office/drawing/2014/chart" uri="{C3380CC4-5D6E-409C-BE32-E72D297353CC}">
              <c16:uniqueId val="{00000000-8D9A-4B4E-B6CC-46B808AA95C3}"/>
            </c:ext>
          </c:extLst>
        </c:ser>
        <c:dLbls>
          <c:showLegendKey val="0"/>
          <c:showVal val="0"/>
          <c:showCatName val="0"/>
          <c:showSerName val="0"/>
          <c:showPercent val="0"/>
          <c:showBubbleSize val="0"/>
        </c:dLbls>
        <c:gapWidth val="219"/>
        <c:overlap val="-27"/>
        <c:axId val="474353520"/>
        <c:axId val="474730096"/>
      </c:barChart>
      <c:catAx>
        <c:axId val="4743535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474730096"/>
        <c:crosses val="autoZero"/>
        <c:auto val="1"/>
        <c:lblAlgn val="ctr"/>
        <c:lblOffset val="100"/>
        <c:noMultiLvlLbl val="0"/>
      </c:catAx>
      <c:valAx>
        <c:axId val="47473009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474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copy.xlsx]Pivots!Cat - Exp 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Expense</a:t>
            </a:r>
            <a:r>
              <a:rPr lang="en-US" b="1" baseline="0">
                <a:solidFill>
                  <a:sysClr val="windowText" lastClr="000000"/>
                </a:solidFill>
              </a:rPr>
              <a:t> Trend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Pivots!$BA$4</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Pivots!$AZ$5:$AZ$13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Pivots!$BA$5:$BA$13</c:f>
              <c:numCache>
                <c:formatCode>_-* #,##0_-;\-* #,##0_-;_-* "-"??_-;_-@_-</c:formatCode>
                <c:ptCount val="6"/>
                <c:pt idx="0">
                  <c:v>700</c:v>
                </c:pt>
                <c:pt idx="1">
                  <c:v>600</c:v>
                </c:pt>
                <c:pt idx="2">
                  <c:v>680</c:v>
                </c:pt>
                <c:pt idx="3">
                  <c:v>770</c:v>
                </c:pt>
                <c:pt idx="4">
                  <c:v>680</c:v>
                </c:pt>
                <c:pt idx="5">
                  <c:v>600</c:v>
                </c:pt>
              </c:numCache>
            </c:numRef>
          </c:val>
          <c:extLst>
            <c:ext xmlns:c16="http://schemas.microsoft.com/office/drawing/2014/chart" uri="{C3380CC4-5D6E-409C-BE32-E72D297353CC}">
              <c16:uniqueId val="{00000000-CE0C-4A81-8FD0-5BCD77733250}"/>
            </c:ext>
          </c:extLst>
        </c:ser>
        <c:dLbls>
          <c:showLegendKey val="0"/>
          <c:showVal val="0"/>
          <c:showCatName val="0"/>
          <c:showSerName val="0"/>
          <c:showPercent val="0"/>
          <c:showBubbleSize val="0"/>
        </c:dLbls>
        <c:gapWidth val="219"/>
        <c:overlap val="-27"/>
        <c:axId val="1406712384"/>
        <c:axId val="1264394880"/>
      </c:barChart>
      <c:catAx>
        <c:axId val="14067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264394880"/>
        <c:crosses val="autoZero"/>
        <c:auto val="1"/>
        <c:lblAlgn val="ctr"/>
        <c:lblOffset val="100"/>
        <c:noMultiLvlLbl val="0"/>
      </c:catAx>
      <c:valAx>
        <c:axId val="1264394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0671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copy.xlsx]Pivots!Cat - vs Budget Trend</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vs Budget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T"/>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Pivots!$BD$4</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Pivots!$BC$5:$BC$13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Pivots!$BD$5:$BD$13</c:f>
              <c:numCache>
                <c:formatCode>_-* #,##0_-;\-* #,##0_-;_-* "-"??_-;_-@_-</c:formatCode>
                <c:ptCount val="6"/>
                <c:pt idx="0">
                  <c:v>100</c:v>
                </c:pt>
                <c:pt idx="1">
                  <c:v>200</c:v>
                </c:pt>
                <c:pt idx="2">
                  <c:v>120</c:v>
                </c:pt>
                <c:pt idx="3">
                  <c:v>30</c:v>
                </c:pt>
                <c:pt idx="4">
                  <c:v>120</c:v>
                </c:pt>
                <c:pt idx="5">
                  <c:v>200</c:v>
                </c:pt>
              </c:numCache>
            </c:numRef>
          </c:val>
          <c:extLst>
            <c:ext xmlns:c16="http://schemas.microsoft.com/office/drawing/2014/chart" uri="{C3380CC4-5D6E-409C-BE32-E72D297353CC}">
              <c16:uniqueId val="{00000000-F066-4FAF-A436-E670C280C54A}"/>
            </c:ext>
          </c:extLst>
        </c:ser>
        <c:dLbls>
          <c:showLegendKey val="0"/>
          <c:showVal val="0"/>
          <c:showCatName val="0"/>
          <c:showSerName val="0"/>
          <c:showPercent val="0"/>
          <c:showBubbleSize val="0"/>
        </c:dLbls>
        <c:gapWidth val="219"/>
        <c:overlap val="-27"/>
        <c:axId val="1420399488"/>
        <c:axId val="1409688832"/>
      </c:barChart>
      <c:catAx>
        <c:axId val="14203994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09688832"/>
        <c:crosses val="autoZero"/>
        <c:auto val="1"/>
        <c:lblAlgn val="ctr"/>
        <c:lblOffset val="100"/>
        <c:noMultiLvlLbl val="0"/>
      </c:catAx>
      <c:valAx>
        <c:axId val="140968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203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Monthly </a:t>
            </a:r>
            <a:r>
              <a:rPr lang="en-US" b="1">
                <a:solidFill>
                  <a:schemeClr val="tx1"/>
                </a:solidFill>
              </a:rPr>
              <a:t>vs Budget (All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Pivots!$CO$5</c:f>
              <c:strCache>
                <c:ptCount val="1"/>
                <c:pt idx="0">
                  <c:v>vs Budget</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Pivots!$CN$6:$CN$17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Pivots!$CO$6:$CO$17</c:f>
              <c:numCache>
                <c:formatCode>_-* #,##0_-;\-* #,##0_-;_-* "-"??_-;_-@_-</c:formatCode>
                <c:ptCount val="12"/>
                <c:pt idx="0">
                  <c:v>65</c:v>
                </c:pt>
                <c:pt idx="1">
                  <c:v>160</c:v>
                </c:pt>
                <c:pt idx="2">
                  <c:v>160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290-FB47-99D1-9D3972F9833F}"/>
            </c:ext>
          </c:extLst>
        </c:ser>
        <c:dLbls>
          <c:showLegendKey val="0"/>
          <c:showVal val="0"/>
          <c:showCatName val="0"/>
          <c:showSerName val="0"/>
          <c:showPercent val="0"/>
          <c:showBubbleSize val="0"/>
        </c:dLbls>
        <c:gapWidth val="219"/>
        <c:overlap val="-27"/>
        <c:axId val="1873220432"/>
        <c:axId val="1728121088"/>
      </c:barChart>
      <c:catAx>
        <c:axId val="18732204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IT"/>
          </a:p>
        </c:txPr>
        <c:crossAx val="1728121088"/>
        <c:crosses val="autoZero"/>
        <c:auto val="1"/>
        <c:lblAlgn val="ctr"/>
        <c:lblOffset val="100"/>
        <c:noMultiLvlLbl val="0"/>
      </c:catAx>
      <c:valAx>
        <c:axId val="17281210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8732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Monthly Expenses (All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Pivots!$BX$5</c:f>
              <c:strCache>
                <c:ptCount val="1"/>
                <c:pt idx="0">
                  <c:v>Expenses</c:v>
                </c:pt>
              </c:strCache>
            </c:strRef>
          </c:tx>
          <c:spPr>
            <a:solidFill>
              <a:schemeClr val="accent4"/>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Pivots!$BW$6:$BW$17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Pivots!$BX$6:$BX$17</c:f>
              <c:numCache>
                <c:formatCode>_-* #,##0_-;\-* #,##0_-;_-* "-"??_-;_-@_-</c:formatCode>
                <c:ptCount val="12"/>
                <c:pt idx="0">
                  <c:v>735</c:v>
                </c:pt>
                <c:pt idx="1">
                  <c:v>640</c:v>
                </c:pt>
                <c:pt idx="2">
                  <c:v>640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6C3-6D45-AB27-4C49D26E8B39}"/>
            </c:ext>
          </c:extLst>
        </c:ser>
        <c:dLbls>
          <c:showLegendKey val="0"/>
          <c:showVal val="0"/>
          <c:showCatName val="0"/>
          <c:showSerName val="0"/>
          <c:showPercent val="0"/>
          <c:showBubbleSize val="0"/>
        </c:dLbls>
        <c:gapWidth val="150"/>
        <c:axId val="1074992352"/>
        <c:axId val="1572117344"/>
      </c:barChart>
      <c:catAx>
        <c:axId val="10749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572117344"/>
        <c:crosses val="autoZero"/>
        <c:auto val="1"/>
        <c:lblAlgn val="ctr"/>
        <c:lblOffset val="100"/>
        <c:noMultiLvlLbl val="0"/>
      </c:catAx>
      <c:valAx>
        <c:axId val="15721173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0749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copy.xlsx]Pivots!CatvsBudg</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Category vs Budget</a:t>
            </a:r>
          </a:p>
          <a:p>
            <a:pPr>
              <a:defRPr b="1">
                <a:solidFill>
                  <a:schemeClr val="tx1"/>
                </a:solidFill>
              </a:defRPr>
            </a:pPr>
            <a:r>
              <a:rPr lang="en-US" sz="1200" b="0">
                <a:solidFill>
                  <a:schemeClr val="tx1"/>
                </a:solidFill>
              </a:rPr>
              <a:t>Monthly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c:f>
              <c:strCache>
                <c:ptCount val="1"/>
                <c:pt idx="0">
                  <c:v>Total</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Pivots!$B$5:$B$18</c:f>
              <c:strCache>
                <c:ptCount val="14"/>
                <c:pt idx="0">
                  <c:v>Health</c:v>
                </c:pt>
                <c:pt idx="1">
                  <c:v>Hobby</c:v>
                </c:pt>
                <c:pt idx="2">
                  <c:v>Traveling</c:v>
                </c:pt>
                <c:pt idx="3">
                  <c:v>Food Out</c:v>
                </c:pt>
                <c:pt idx="4">
                  <c:v>Sports</c:v>
                </c:pt>
                <c:pt idx="5">
                  <c:v>Drinks/Activities</c:v>
                </c:pt>
                <c:pt idx="6">
                  <c:v>Subscriptions</c:v>
                </c:pt>
                <c:pt idx="7">
                  <c:v>Phone</c:v>
                </c:pt>
                <c:pt idx="8">
                  <c:v>Barber</c:v>
                </c:pt>
                <c:pt idx="9">
                  <c:v>Rent</c:v>
                </c:pt>
                <c:pt idx="10">
                  <c:v>Office Food</c:v>
                </c:pt>
                <c:pt idx="11">
                  <c:v>Transport</c:v>
                </c:pt>
                <c:pt idx="12">
                  <c:v>Miscellaneous</c:v>
                </c:pt>
                <c:pt idx="13">
                  <c:v>Groceries</c:v>
                </c:pt>
              </c:strCache>
            </c:strRef>
          </c:cat>
          <c:val>
            <c:numRef>
              <c:f>Pivots!$C$5:$C$18</c:f>
              <c:numCache>
                <c:formatCode>[$£-809]#,##0</c:formatCode>
                <c:ptCount val="14"/>
                <c:pt idx="0">
                  <c:v>-50</c:v>
                </c:pt>
                <c:pt idx="1">
                  <c:v>-46.666666666666664</c:v>
                </c:pt>
                <c:pt idx="2">
                  <c:v>-38</c:v>
                </c:pt>
                <c:pt idx="3">
                  <c:v>-36.666666666666664</c:v>
                </c:pt>
                <c:pt idx="4">
                  <c:v>-21.666666666666668</c:v>
                </c:pt>
                <c:pt idx="5">
                  <c:v>-10</c:v>
                </c:pt>
                <c:pt idx="6">
                  <c:v>-6.666666666666667</c:v>
                </c:pt>
                <c:pt idx="7">
                  <c:v>-3</c:v>
                </c:pt>
                <c:pt idx="8">
                  <c:v>-1.6666666666666667</c:v>
                </c:pt>
                <c:pt idx="9">
                  <c:v>0</c:v>
                </c:pt>
                <c:pt idx="10">
                  <c:v>0</c:v>
                </c:pt>
                <c:pt idx="11">
                  <c:v>36.666666666666664</c:v>
                </c:pt>
                <c:pt idx="12">
                  <c:v>116.66666666666667</c:v>
                </c:pt>
                <c:pt idx="13">
                  <c:v>240</c:v>
                </c:pt>
              </c:numCache>
            </c:numRef>
          </c:val>
          <c:extLst>
            <c:ext xmlns:c16="http://schemas.microsoft.com/office/drawing/2014/chart" uri="{C3380CC4-5D6E-409C-BE32-E72D297353CC}">
              <c16:uniqueId val="{00000000-42C5-104E-9098-B443CD9B69E2}"/>
            </c:ext>
          </c:extLst>
        </c:ser>
        <c:dLbls>
          <c:showLegendKey val="0"/>
          <c:showVal val="0"/>
          <c:showCatName val="0"/>
          <c:showSerName val="0"/>
          <c:showPercent val="0"/>
          <c:showBubbleSize val="0"/>
        </c:dLbls>
        <c:gapWidth val="219"/>
        <c:axId val="342099135"/>
        <c:axId val="348533023"/>
      </c:barChart>
      <c:catAx>
        <c:axId val="3420991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48533023"/>
        <c:crosses val="autoZero"/>
        <c:auto val="1"/>
        <c:lblAlgn val="ctr"/>
        <c:lblOffset val="100"/>
        <c:noMultiLvlLbl val="0"/>
      </c:catAx>
      <c:valAx>
        <c:axId val="34853302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420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copy.xlsx]Pivots!AvgExp</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Expenses Split</a:t>
            </a:r>
          </a:p>
          <a:p>
            <a:pPr>
              <a:defRPr b="1">
                <a:solidFill>
                  <a:schemeClr val="tx1"/>
                </a:solidFill>
              </a:defRPr>
            </a:pPr>
            <a:r>
              <a:rPr lang="en-US" sz="1200" b="0">
                <a:solidFill>
                  <a:schemeClr val="tx1"/>
                </a:solidFill>
              </a:rPr>
              <a:t>Monthly</a:t>
            </a:r>
            <a:r>
              <a:rPr lang="en-US" sz="1200" b="0" baseline="0">
                <a:solidFill>
                  <a:schemeClr val="tx1"/>
                </a:solidFill>
              </a:rPr>
              <a:t> Average</a:t>
            </a:r>
            <a:endParaRPr lang="en-US" sz="1200" b="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4"/>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4"/>
          </a:solidFill>
          <a:ln>
            <a:noFill/>
          </a:ln>
          <a:effectLst/>
        </c:spPr>
      </c:pivotFmt>
      <c:pivotFmt>
        <c:idx val="15"/>
        <c:spPr>
          <a:solidFill>
            <a:schemeClr val="accent1"/>
          </a:solidFill>
          <a:ln>
            <a:noFill/>
          </a:ln>
          <a:effectLst/>
        </c:spPr>
      </c:pivotFmt>
      <c:pivotFmt>
        <c:idx val="16"/>
        <c:spPr>
          <a:solidFill>
            <a:schemeClr val="accent4"/>
          </a:solidFill>
          <a:ln>
            <a:noFill/>
          </a:ln>
          <a:effectLst/>
        </c:spPr>
      </c:pivotFmt>
      <c:pivotFmt>
        <c:idx val="17"/>
        <c:spPr>
          <a:solidFill>
            <a:schemeClr val="accent1"/>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
        <c:idx val="20"/>
        <c:spPr>
          <a:solidFill>
            <a:schemeClr val="accent1"/>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1"/>
          </a:solidFill>
          <a:ln>
            <a:noFill/>
          </a:ln>
          <a:effectLst/>
        </c:spPr>
      </c:pivotFmt>
      <c:pivotFmt>
        <c:idx val="26"/>
        <c:spPr>
          <a:solidFill>
            <a:schemeClr val="accent4"/>
          </a:solidFill>
          <a:ln>
            <a:noFill/>
          </a:ln>
          <a:effectLst/>
        </c:spPr>
      </c:pivotFmt>
      <c:pivotFmt>
        <c:idx val="27"/>
        <c:spPr>
          <a:solidFill>
            <a:schemeClr val="accent4"/>
          </a:solidFill>
          <a:ln>
            <a:noFill/>
          </a:ln>
          <a:effectLst/>
        </c:spPr>
      </c:pivotFmt>
      <c:pivotFmt>
        <c:idx val="28"/>
        <c:spPr>
          <a:solidFill>
            <a:schemeClr val="accent4"/>
          </a:solidFill>
          <a:ln>
            <a:noFill/>
          </a:ln>
          <a:effectLst/>
        </c:spPr>
      </c:pivotFmt>
      <c:pivotFmt>
        <c:idx val="29"/>
        <c:spPr>
          <a:solidFill>
            <a:schemeClr val="accent4"/>
          </a:solidFill>
          <a:ln>
            <a:noFill/>
          </a:ln>
          <a:effectLst/>
        </c:spPr>
      </c:pivotFmt>
      <c:pivotFmt>
        <c:idx val="30"/>
        <c:spPr>
          <a:solidFill>
            <a:schemeClr val="accent1"/>
          </a:solidFill>
          <a:ln>
            <a:noFill/>
          </a:ln>
          <a:effectLst/>
        </c:spPr>
      </c:pivotFmt>
      <c:pivotFmt>
        <c:idx val="31"/>
        <c:spPr>
          <a:solidFill>
            <a:schemeClr val="accent4"/>
          </a:solidFill>
          <a:ln>
            <a:noFill/>
          </a:ln>
          <a:effectLst/>
        </c:spPr>
      </c:pivotFmt>
      <c:pivotFmt>
        <c:idx val="32"/>
        <c:spPr>
          <a:solidFill>
            <a:schemeClr val="accent4"/>
          </a:solidFill>
          <a:ln>
            <a:noFill/>
          </a:ln>
          <a:effectLst/>
        </c:spPr>
      </c:pivotFmt>
      <c:pivotFmt>
        <c:idx val="33"/>
        <c:spPr>
          <a:solidFill>
            <a:schemeClr val="accent4"/>
          </a:solidFill>
          <a:ln>
            <a:noFill/>
          </a:ln>
          <a:effectLst/>
        </c:spPr>
      </c:pivotFmt>
    </c:pivotFmts>
    <c:plotArea>
      <c:layout/>
      <c:barChart>
        <c:barDir val="col"/>
        <c:grouping val="clustered"/>
        <c:varyColors val="0"/>
        <c:ser>
          <c:idx val="0"/>
          <c:order val="0"/>
          <c:tx>
            <c:strRef>
              <c:f>Pivots!$F$4</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D645-924D-AF20-55C62BAC3241}"/>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D645-924D-AF20-55C62BAC3241}"/>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D645-924D-AF20-55C62BAC324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645-924D-AF20-55C62BAC3241}"/>
              </c:ext>
            </c:extLst>
          </c:dPt>
          <c:dPt>
            <c:idx val="4"/>
            <c:invertIfNegative val="0"/>
            <c:bubble3D val="0"/>
            <c:extLst>
              <c:ext xmlns:c16="http://schemas.microsoft.com/office/drawing/2014/chart" uri="{C3380CC4-5D6E-409C-BE32-E72D297353CC}">
                <c16:uniqueId val="{00000009-D645-924D-AF20-55C62BAC3241}"/>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D645-924D-AF20-55C62BAC3241}"/>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D645-924D-AF20-55C62BAC3241}"/>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D645-924D-AF20-55C62BAC3241}"/>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D645-924D-AF20-55C62BAC3241}"/>
              </c:ext>
            </c:extLst>
          </c:dPt>
          <c:dPt>
            <c:idx val="9"/>
            <c:invertIfNegative val="0"/>
            <c:bubble3D val="0"/>
            <c:extLst>
              <c:ext xmlns:c16="http://schemas.microsoft.com/office/drawing/2014/chart" uri="{C3380CC4-5D6E-409C-BE32-E72D297353CC}">
                <c16:uniqueId val="{00000013-D645-924D-AF20-55C62BAC3241}"/>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15-D645-924D-AF20-55C62BAC3241}"/>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17-D645-924D-AF20-55C62BAC3241}"/>
              </c:ext>
            </c:extLst>
          </c:dPt>
          <c:dPt>
            <c:idx val="12"/>
            <c:invertIfNegative val="0"/>
            <c:bubble3D val="0"/>
            <c:spPr>
              <a:solidFill>
                <a:schemeClr val="accent4"/>
              </a:solidFill>
              <a:ln>
                <a:noFill/>
              </a:ln>
              <a:effectLst/>
            </c:spPr>
            <c:extLst>
              <c:ext xmlns:c16="http://schemas.microsoft.com/office/drawing/2014/chart" uri="{C3380CC4-5D6E-409C-BE32-E72D297353CC}">
                <c16:uniqueId val="{00000019-D645-924D-AF20-55C62BAC3241}"/>
              </c:ext>
            </c:extLst>
          </c:dPt>
          <c:dPt>
            <c:idx val="13"/>
            <c:invertIfNegative val="0"/>
            <c:bubble3D val="0"/>
            <c:spPr>
              <a:solidFill>
                <a:schemeClr val="accent4"/>
              </a:solidFill>
              <a:ln>
                <a:noFill/>
              </a:ln>
              <a:effectLst/>
            </c:spPr>
            <c:extLst>
              <c:ext xmlns:c16="http://schemas.microsoft.com/office/drawing/2014/chart" uri="{C3380CC4-5D6E-409C-BE32-E72D297353CC}">
                <c16:uniqueId val="{0000001B-1D9D-1348-9A6A-EFAA72841DF6}"/>
              </c:ext>
            </c:extLst>
          </c:dPt>
          <c:dPt>
            <c:idx val="14"/>
            <c:invertIfNegative val="0"/>
            <c:bubble3D val="0"/>
            <c:extLst>
              <c:ext xmlns:c16="http://schemas.microsoft.com/office/drawing/2014/chart" uri="{C3380CC4-5D6E-409C-BE32-E72D297353CC}">
                <c16:uniqueId val="{0000001D-ED6B-4A4E-96E7-87B9BD47ACD3}"/>
              </c:ext>
            </c:extLst>
          </c:dPt>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Pivots!$E$5:$E$18</c:f>
              <c:strCache>
                <c:ptCount val="14"/>
                <c:pt idx="0">
                  <c:v>Rent</c:v>
                </c:pt>
                <c:pt idx="1">
                  <c:v>Miscellaneous</c:v>
                </c:pt>
                <c:pt idx="2">
                  <c:v>Groceries</c:v>
                </c:pt>
                <c:pt idx="3">
                  <c:v>Food Out</c:v>
                </c:pt>
                <c:pt idx="4">
                  <c:v>Hobby</c:v>
                </c:pt>
                <c:pt idx="5">
                  <c:v>Traveling</c:v>
                </c:pt>
                <c:pt idx="6">
                  <c:v>Drinks/Activities</c:v>
                </c:pt>
                <c:pt idx="7">
                  <c:v>Transport</c:v>
                </c:pt>
                <c:pt idx="8">
                  <c:v>Subscriptions</c:v>
                </c:pt>
                <c:pt idx="9">
                  <c:v>Health</c:v>
                </c:pt>
                <c:pt idx="10">
                  <c:v>Barber</c:v>
                </c:pt>
                <c:pt idx="11">
                  <c:v>Phone</c:v>
                </c:pt>
                <c:pt idx="12">
                  <c:v>Sports</c:v>
                </c:pt>
                <c:pt idx="13">
                  <c:v>Office Food</c:v>
                </c:pt>
              </c:strCache>
            </c:strRef>
          </c:cat>
          <c:val>
            <c:numRef>
              <c:f>Pivots!$F$5:$F$18</c:f>
              <c:numCache>
                <c:formatCode>[$£-809]#,##0</c:formatCode>
                <c:ptCount val="14"/>
                <c:pt idx="0">
                  <c:v>2000</c:v>
                </c:pt>
                <c:pt idx="1">
                  <c:v>683.33333333333337</c:v>
                </c:pt>
                <c:pt idx="2">
                  <c:v>360</c:v>
                </c:pt>
                <c:pt idx="3">
                  <c:v>336.66666666666669</c:v>
                </c:pt>
                <c:pt idx="4">
                  <c:v>296.66666666666669</c:v>
                </c:pt>
                <c:pt idx="5">
                  <c:v>238</c:v>
                </c:pt>
                <c:pt idx="6">
                  <c:v>210</c:v>
                </c:pt>
                <c:pt idx="7">
                  <c:v>113.33333333333333</c:v>
                </c:pt>
                <c:pt idx="8">
                  <c:v>56.666666666666664</c:v>
                </c:pt>
                <c:pt idx="9">
                  <c:v>50</c:v>
                </c:pt>
                <c:pt idx="10">
                  <c:v>41.666666666666664</c:v>
                </c:pt>
                <c:pt idx="11">
                  <c:v>23</c:v>
                </c:pt>
                <c:pt idx="12">
                  <c:v>21.666666666666668</c:v>
                </c:pt>
                <c:pt idx="13">
                  <c:v>0</c:v>
                </c:pt>
              </c:numCache>
            </c:numRef>
          </c:val>
          <c:extLst>
            <c:ext xmlns:c16="http://schemas.microsoft.com/office/drawing/2014/chart" uri="{C3380CC4-5D6E-409C-BE32-E72D297353CC}">
              <c16:uniqueId val="{0000001A-8E92-DA4B-BB04-537FD66B1A1C}"/>
            </c:ext>
          </c:extLst>
        </c:ser>
        <c:dLbls>
          <c:showLegendKey val="0"/>
          <c:showVal val="0"/>
          <c:showCatName val="0"/>
          <c:showSerName val="0"/>
          <c:showPercent val="0"/>
          <c:showBubbleSize val="0"/>
        </c:dLbls>
        <c:gapWidth val="100"/>
        <c:axId val="1777658912"/>
        <c:axId val="1733690464"/>
      </c:barChart>
      <c:catAx>
        <c:axId val="1777658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33690464"/>
        <c:crosses val="autoZero"/>
        <c:auto val="1"/>
        <c:lblAlgn val="ctr"/>
        <c:lblOffset val="100"/>
        <c:noMultiLvlLbl val="0"/>
      </c:catAx>
      <c:valAx>
        <c:axId val="173369046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7765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copy.xlsx]Pivots!%ofInc</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of Income saved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1.3570225208210067E-2"/>
              <c:y val="-0.13215926243159987"/>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15:layout>
                <c:manualLayout>
                  <c:w val="2.0275243734357705E-2"/>
                  <c:h val="4.5017011183643908E-2"/>
                </c:manualLayout>
              </c15:layout>
            </c:ext>
          </c:extLst>
        </c:dLbl>
      </c:pivotFmt>
      <c:pivotFmt>
        <c:idx val="4"/>
        <c:spPr>
          <a:solidFill>
            <a:schemeClr val="accent1"/>
          </a:solidFill>
          <a:ln w="28575" cap="rnd">
            <a:solidFill>
              <a:schemeClr val="accent1"/>
            </a:solidFill>
            <a:round/>
          </a:ln>
          <a:effectLst/>
        </c:spPr>
        <c:marker>
          <c:symbol val="none"/>
        </c:marker>
        <c:dLbl>
          <c:idx val="0"/>
          <c:layout>
            <c:manualLayout>
              <c:x val="-1.5858627435564321E-2"/>
              <c:y val="-8.559524240374896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layout>
            <c:manualLayout>
              <c:x val="-3.8171870143445686E-3"/>
              <c:y val="2.7324382468475639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s>
    <c:plotArea>
      <c:layout/>
      <c:lineChart>
        <c:grouping val="standard"/>
        <c:varyColors val="0"/>
        <c:ser>
          <c:idx val="0"/>
          <c:order val="0"/>
          <c:tx>
            <c:strRef>
              <c:f>Pivots!$O$4</c:f>
              <c:strCache>
                <c:ptCount val="1"/>
                <c:pt idx="0">
                  <c:v>Total</c:v>
                </c:pt>
              </c:strCache>
            </c:strRef>
          </c:tx>
          <c:spPr>
            <a:ln w="28575" cap="rnd">
              <a:solidFill>
                <a:srgbClr val="FF0000"/>
              </a:solidFill>
              <a:round/>
            </a:ln>
            <a:effectLst/>
          </c:spPr>
          <c:marker>
            <c:symbol val="none"/>
          </c:marker>
          <c:dPt>
            <c:idx val="9"/>
            <c:marker>
              <c:symbol val="none"/>
            </c:marker>
            <c:bubble3D val="0"/>
            <c:extLst>
              <c:ext xmlns:c16="http://schemas.microsoft.com/office/drawing/2014/chart" uri="{C3380CC4-5D6E-409C-BE32-E72D297353CC}">
                <c16:uniqueId val="{00000000-9624-6D49-AAF9-F46682538F69}"/>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Pivots!$N$5:$N$9</c:f>
              <c:multiLvlStrCache>
                <c:ptCount val="3"/>
                <c:lvl>
                  <c:pt idx="0">
                    <c:v>January</c:v>
                  </c:pt>
                  <c:pt idx="1">
                    <c:v>February</c:v>
                  </c:pt>
                  <c:pt idx="2">
                    <c:v>March</c:v>
                  </c:pt>
                </c:lvl>
                <c:lvl>
                  <c:pt idx="0">
                    <c:v>2024</c:v>
                  </c:pt>
                </c:lvl>
              </c:multiLvlStrCache>
            </c:multiLvlStrRef>
          </c:cat>
          <c:val>
            <c:numRef>
              <c:f>Pivots!$O$5:$O$9</c:f>
              <c:numCache>
                <c:formatCode>0.00%</c:formatCode>
                <c:ptCount val="3"/>
                <c:pt idx="0">
                  <c:v>-7.1111111111111115E-3</c:v>
                </c:pt>
                <c:pt idx="1">
                  <c:v>0.18946428571428572</c:v>
                </c:pt>
                <c:pt idx="2">
                  <c:v>0.10550847457627119</c:v>
                </c:pt>
              </c:numCache>
            </c:numRef>
          </c:val>
          <c:smooth val="0"/>
          <c:extLst>
            <c:ext xmlns:c16="http://schemas.microsoft.com/office/drawing/2014/chart" uri="{C3380CC4-5D6E-409C-BE32-E72D297353CC}">
              <c16:uniqueId val="{00000002-C463-9D40-BAE3-19CA29CDFF8E}"/>
            </c:ext>
          </c:extLst>
        </c:ser>
        <c:dLbls>
          <c:showLegendKey val="0"/>
          <c:showVal val="0"/>
          <c:showCatName val="0"/>
          <c:showSerName val="0"/>
          <c:showPercent val="0"/>
          <c:showBubbleSize val="0"/>
        </c:dLbls>
        <c:smooth val="0"/>
        <c:axId val="1764591808"/>
        <c:axId val="1764593456"/>
      </c:lineChart>
      <c:catAx>
        <c:axId val="17645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64593456"/>
        <c:crosses val="autoZero"/>
        <c:auto val="1"/>
        <c:lblAlgn val="ctr"/>
        <c:lblOffset val="100"/>
        <c:noMultiLvlLbl val="0"/>
      </c:catAx>
      <c:valAx>
        <c:axId val="1764593456"/>
        <c:scaling>
          <c:orientation val="minMax"/>
          <c:min val="-0.1500000000000000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6459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copy.xlsx]Pivots!ExpOverTime</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Expenses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Pivots!$I$4</c:f>
              <c:strCache>
                <c:ptCount val="1"/>
                <c:pt idx="0">
                  <c:v>Total</c:v>
                </c:pt>
              </c:strCache>
            </c:strRef>
          </c:tx>
          <c:spPr>
            <a:ln w="28575" cap="rnd">
              <a:solidFill>
                <a:schemeClr val="accent4"/>
              </a:solidFill>
              <a:round/>
            </a:ln>
            <a:effectLst/>
          </c:spPr>
          <c:marker>
            <c:symbol val="none"/>
          </c:marker>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Pivots!$H$5:$H$9</c:f>
              <c:multiLvlStrCache>
                <c:ptCount val="3"/>
                <c:lvl>
                  <c:pt idx="0">
                    <c:v>January</c:v>
                  </c:pt>
                  <c:pt idx="1">
                    <c:v>February</c:v>
                  </c:pt>
                  <c:pt idx="2">
                    <c:v>March</c:v>
                  </c:pt>
                </c:lvl>
                <c:lvl>
                  <c:pt idx="0">
                    <c:v>2024</c:v>
                  </c:pt>
                </c:lvl>
              </c:multiLvlStrCache>
            </c:multiLvlStrRef>
          </c:cat>
          <c:val>
            <c:numRef>
              <c:f>Pivots!$I$5:$I$9</c:f>
              <c:numCache>
                <c:formatCode>[$£-809]#,##0</c:formatCode>
                <c:ptCount val="3"/>
                <c:pt idx="0">
                  <c:v>4532</c:v>
                </c:pt>
                <c:pt idx="1">
                  <c:v>4539</c:v>
                </c:pt>
                <c:pt idx="2">
                  <c:v>4222</c:v>
                </c:pt>
              </c:numCache>
            </c:numRef>
          </c:val>
          <c:smooth val="0"/>
          <c:extLst>
            <c:ext xmlns:c16="http://schemas.microsoft.com/office/drawing/2014/chart" uri="{C3380CC4-5D6E-409C-BE32-E72D297353CC}">
              <c16:uniqueId val="{00000000-75B3-4747-85CA-BEBF0857558E}"/>
            </c:ext>
          </c:extLst>
        </c:ser>
        <c:dLbls>
          <c:showLegendKey val="0"/>
          <c:showVal val="0"/>
          <c:showCatName val="0"/>
          <c:showSerName val="0"/>
          <c:showPercent val="0"/>
          <c:showBubbleSize val="0"/>
        </c:dLbls>
        <c:smooth val="0"/>
        <c:axId val="370690031"/>
        <c:axId val="370691679"/>
      </c:lineChart>
      <c:catAx>
        <c:axId val="3706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70691679"/>
        <c:crosses val="autoZero"/>
        <c:auto val="1"/>
        <c:lblAlgn val="ctr"/>
        <c:lblOffset val="100"/>
        <c:noMultiLvlLbl val="0"/>
      </c:catAx>
      <c:valAx>
        <c:axId val="370691679"/>
        <c:scaling>
          <c:orientation val="minMax"/>
          <c:min val="1900"/>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7069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copy.xlsx]Pivots!IncOverTime</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Income Over</a:t>
            </a:r>
            <a:r>
              <a:rPr lang="en-US" b="1" baseline="0">
                <a:solidFill>
                  <a:schemeClr val="tx1"/>
                </a:solidFill>
              </a:rPr>
              <a:t>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Pivots!$AF$4</c:f>
              <c:strCache>
                <c:ptCount val="1"/>
                <c:pt idx="0">
                  <c:v>Total</c:v>
                </c:pt>
              </c:strCache>
            </c:strRef>
          </c:tx>
          <c:spPr>
            <a:ln w="28575" cap="rnd">
              <a:solidFill>
                <a:schemeClr val="accent5">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Pivots!$AE$5:$AE$9</c:f>
              <c:multiLvlStrCache>
                <c:ptCount val="3"/>
                <c:lvl>
                  <c:pt idx="0">
                    <c:v>January</c:v>
                  </c:pt>
                  <c:pt idx="1">
                    <c:v>February</c:v>
                  </c:pt>
                  <c:pt idx="2">
                    <c:v>March</c:v>
                  </c:pt>
                </c:lvl>
                <c:lvl>
                  <c:pt idx="0">
                    <c:v>2024</c:v>
                  </c:pt>
                </c:lvl>
              </c:multiLvlStrCache>
            </c:multiLvlStrRef>
          </c:cat>
          <c:val>
            <c:numRef>
              <c:f>Pivots!$AF$5:$AF$9</c:f>
              <c:numCache>
                <c:formatCode>[$£-809]#,##0</c:formatCode>
                <c:ptCount val="3"/>
                <c:pt idx="0">
                  <c:v>4500</c:v>
                </c:pt>
                <c:pt idx="1">
                  <c:v>5600</c:v>
                </c:pt>
                <c:pt idx="2">
                  <c:v>4720</c:v>
                </c:pt>
              </c:numCache>
            </c:numRef>
          </c:val>
          <c:smooth val="0"/>
          <c:extLst>
            <c:ext xmlns:c16="http://schemas.microsoft.com/office/drawing/2014/chart" uri="{C3380CC4-5D6E-409C-BE32-E72D297353CC}">
              <c16:uniqueId val="{00000000-99F0-3845-BBF3-D98300EB66F7}"/>
            </c:ext>
          </c:extLst>
        </c:ser>
        <c:dLbls>
          <c:showLegendKey val="0"/>
          <c:showVal val="0"/>
          <c:showCatName val="0"/>
          <c:showSerName val="0"/>
          <c:showPercent val="0"/>
          <c:showBubbleSize val="0"/>
        </c:dLbls>
        <c:smooth val="0"/>
        <c:axId val="38953343"/>
        <c:axId val="2028099616"/>
      </c:lineChart>
      <c:catAx>
        <c:axId val="389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28099616"/>
        <c:crosses val="autoZero"/>
        <c:auto val="1"/>
        <c:lblAlgn val="ctr"/>
        <c:lblOffset val="100"/>
        <c:noMultiLvlLbl val="0"/>
      </c:catAx>
      <c:valAx>
        <c:axId val="202809961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89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copy.xlsx]Pivots!vs Budget over time</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u="none">
                <a:solidFill>
                  <a:schemeClr val="tx1"/>
                </a:solidFill>
              </a:rPr>
              <a:t>vs Budget performance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Pivots!$BG$4</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Pivots!$BF$5:$BF$8</c:f>
              <c:multiLvlStrCache>
                <c:ptCount val="3"/>
                <c:lvl>
                  <c:pt idx="0">
                    <c:v>January</c:v>
                  </c:pt>
                  <c:pt idx="1">
                    <c:v>February</c:v>
                  </c:pt>
                  <c:pt idx="2">
                    <c:v>March</c:v>
                  </c:pt>
                </c:lvl>
                <c:lvl>
                  <c:pt idx="0">
                    <c:v>2024</c:v>
                  </c:pt>
                </c:lvl>
              </c:multiLvlStrCache>
            </c:multiLvlStrRef>
          </c:cat>
          <c:val>
            <c:numRef>
              <c:f>Pivots!$BG$5:$BG$8</c:f>
              <c:numCache>
                <c:formatCode>[$£-809]#,##0</c:formatCode>
                <c:ptCount val="3"/>
                <c:pt idx="0">
                  <c:v>78</c:v>
                </c:pt>
                <c:pt idx="1">
                  <c:v>71</c:v>
                </c:pt>
                <c:pt idx="2">
                  <c:v>388</c:v>
                </c:pt>
              </c:numCache>
            </c:numRef>
          </c:val>
          <c:smooth val="0"/>
          <c:extLst>
            <c:ext xmlns:c16="http://schemas.microsoft.com/office/drawing/2014/chart" uri="{C3380CC4-5D6E-409C-BE32-E72D297353CC}">
              <c16:uniqueId val="{00000000-0D4E-734E-A646-C63BA68E5270}"/>
            </c:ext>
          </c:extLst>
        </c:ser>
        <c:dLbls>
          <c:showLegendKey val="0"/>
          <c:showVal val="0"/>
          <c:showCatName val="0"/>
          <c:showSerName val="0"/>
          <c:showPercent val="0"/>
          <c:showBubbleSize val="0"/>
        </c:dLbls>
        <c:smooth val="0"/>
        <c:axId val="1631495072"/>
        <c:axId val="1631496800"/>
      </c:lineChart>
      <c:catAx>
        <c:axId val="16314950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631496800"/>
        <c:crosses val="autoZero"/>
        <c:auto val="1"/>
        <c:lblAlgn val="ctr"/>
        <c:lblOffset val="100"/>
        <c:noMultiLvlLbl val="0"/>
      </c:catAx>
      <c:valAx>
        <c:axId val="1631496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6314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Monthly Averages (All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Pivots!$EN$5</c:f>
              <c:strCache>
                <c:ptCount val="1"/>
                <c:pt idx="0">
                  <c:v>Income</c:v>
                </c:pt>
              </c:strCache>
            </c:strRef>
          </c:tx>
          <c:spPr>
            <a:solidFill>
              <a:schemeClr val="accent5">
                <a:lumMod val="60000"/>
                <a:lumOff val="40000"/>
              </a:schemeClr>
            </a:solidFill>
            <a:ln>
              <a:noFill/>
            </a:ln>
            <a:effectLst/>
          </c:spPr>
          <c:invertIfNegative val="0"/>
          <c:dLbls>
            <c:dLbl>
              <c:idx val="5"/>
              <c:layout>
                <c:manualLayout>
                  <c:x val="0"/>
                  <c:y val="-8.91719454527490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D1A-1A41-BB82-7B603A87262D}"/>
                </c:ext>
              </c:extLst>
            </c:dLbl>
            <c:dLbl>
              <c:idx val="6"/>
              <c:layout>
                <c:manualLayout>
                  <c:x val="7.7205876765438521E-4"/>
                  <c:y val="-1.7834389090549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D1A-1A41-BB82-7B603A87262D}"/>
                </c:ext>
              </c:extLst>
            </c:dLbl>
            <c:dLbl>
              <c:idx val="9"/>
              <c:layout>
                <c:manualLayout>
                  <c:x val="0"/>
                  <c:y val="-8.917194545274861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1A-1A41-BB82-7B603A87262D}"/>
                </c:ext>
              </c:extLst>
            </c:dLbl>
            <c:dLbl>
              <c:idx val="10"/>
              <c:layout>
                <c:manualLayout>
                  <c:x val="-1.1323397783406858E-16"/>
                  <c:y val="-2.0063687726868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1A-1A41-BB82-7B603A87262D}"/>
                </c:ext>
              </c:extLst>
            </c:dLbl>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Pivots!$EN$6:$EN$17</c:f>
              <c:numCache>
                <c:formatCode>_-* #,##0_-;\-* #,##0_-;_-* "-"??_-;_-@_-</c:formatCode>
                <c:ptCount val="12"/>
                <c:pt idx="0">
                  <c:v>5350</c:v>
                </c:pt>
                <c:pt idx="1">
                  <c:v>6450</c:v>
                </c:pt>
                <c:pt idx="2">
                  <c:v>4960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D1A-1A41-BB82-7B603A87262D}"/>
            </c:ext>
          </c:extLst>
        </c:ser>
        <c:ser>
          <c:idx val="1"/>
          <c:order val="1"/>
          <c:tx>
            <c:strRef>
              <c:f>Pivots!$EO$5</c:f>
              <c:strCache>
                <c:ptCount val="1"/>
                <c:pt idx="0">
                  <c:v>Expenses</c:v>
                </c:pt>
              </c:strCache>
            </c:strRef>
          </c:tx>
          <c:spPr>
            <a:solidFill>
              <a:schemeClr val="accent4"/>
            </a:solidFill>
            <a:ln>
              <a:noFill/>
            </a:ln>
            <a:effectLst/>
          </c:spPr>
          <c:invertIfNegative val="0"/>
          <c:dLbls>
            <c:numFmt formatCode="[$£-809]#,##0" sourceLinked="0"/>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Pivots!$EO$6:$EO$17</c:f>
              <c:numCache>
                <c:formatCode>_-* #,##0_-;\-* #,##0_-;_-* "-"??_-;_-@_-</c:formatCode>
                <c:ptCount val="12"/>
                <c:pt idx="0">
                  <c:v>4728.5</c:v>
                </c:pt>
                <c:pt idx="1">
                  <c:v>4470.5</c:v>
                </c:pt>
                <c:pt idx="2">
                  <c:v>4380.5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D1A-1A41-BB82-7B603A87262D}"/>
            </c:ext>
          </c:extLst>
        </c:ser>
        <c:ser>
          <c:idx val="2"/>
          <c:order val="2"/>
          <c:tx>
            <c:strRef>
              <c:f>Pivots!$EP$5</c:f>
              <c:strCache>
                <c:ptCount val="1"/>
                <c:pt idx="0">
                  <c:v>Savings</c:v>
                </c:pt>
              </c:strCache>
            </c:strRef>
          </c:tx>
          <c:spPr>
            <a:solidFill>
              <a:schemeClr val="accent3"/>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Pivots!$EP$6:$EP$17</c:f>
              <c:numCache>
                <c:formatCode>0</c:formatCode>
                <c:ptCount val="12"/>
                <c:pt idx="0">
                  <c:v>621.5</c:v>
                </c:pt>
                <c:pt idx="1">
                  <c:v>1979.5</c:v>
                </c:pt>
                <c:pt idx="2">
                  <c:v>579.5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D1A-1A41-BB82-7B603A87262D}"/>
            </c:ext>
          </c:extLst>
        </c:ser>
        <c:ser>
          <c:idx val="4"/>
          <c:order val="4"/>
          <c:tx>
            <c:strRef>
              <c:f>Pivots!$ER$5</c:f>
              <c:strCache>
                <c:ptCount val="1"/>
                <c:pt idx="0">
                  <c:v>vs Budget</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Pivots!$ER$6:$ER$17</c:f>
              <c:numCache>
                <c:formatCode>_-* #,##0_-;\-* #,##0_-;_-* "-"??_-;_-@_-</c:formatCode>
                <c:ptCount val="12"/>
                <c:pt idx="0">
                  <c:v>-118.5</c:v>
                </c:pt>
                <c:pt idx="1">
                  <c:v>139.5</c:v>
                </c:pt>
                <c:pt idx="2">
                  <c:v>229.5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8D1A-1A41-BB82-7B603A87262D}"/>
            </c:ext>
          </c:extLst>
        </c:ser>
        <c:dLbls>
          <c:showLegendKey val="0"/>
          <c:showVal val="0"/>
          <c:showCatName val="0"/>
          <c:showSerName val="0"/>
          <c:showPercent val="0"/>
          <c:showBubbleSize val="0"/>
        </c:dLbls>
        <c:gapWidth val="219"/>
        <c:axId val="2016386288"/>
        <c:axId val="2016244544"/>
      </c:barChart>
      <c:lineChart>
        <c:grouping val="standard"/>
        <c:varyColors val="0"/>
        <c:ser>
          <c:idx val="3"/>
          <c:order val="3"/>
          <c:tx>
            <c:strRef>
              <c:f>Pivots!$EQ$5</c:f>
              <c:strCache>
                <c:ptCount val="1"/>
                <c:pt idx="0">
                  <c:v>Savings %</c:v>
                </c:pt>
              </c:strCache>
            </c:strRef>
          </c:tx>
          <c:spPr>
            <a:ln w="28575" cap="rnd">
              <a:solidFill>
                <a:srgbClr val="FF0000"/>
              </a:solidFill>
              <a:round/>
            </a:ln>
            <a:effectLst/>
          </c:spPr>
          <c:marker>
            <c:symbol val="none"/>
          </c:marker>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Pivots!$EQ$6:$EQ$17</c:f>
              <c:numCache>
                <c:formatCode>0%</c:formatCode>
                <c:ptCount val="12"/>
                <c:pt idx="0">
                  <c:v>9.9267025089605734E-2</c:v>
                </c:pt>
                <c:pt idx="1">
                  <c:v>0.29322529354207438</c:v>
                </c:pt>
                <c:pt idx="2">
                  <c:v>0.1163119295958279</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8D1A-1A41-BB82-7B603A87262D}"/>
            </c:ext>
          </c:extLst>
        </c:ser>
        <c:dLbls>
          <c:showLegendKey val="0"/>
          <c:showVal val="0"/>
          <c:showCatName val="0"/>
          <c:showSerName val="0"/>
          <c:showPercent val="0"/>
          <c:showBubbleSize val="0"/>
        </c:dLbls>
        <c:marker val="1"/>
        <c:smooth val="0"/>
        <c:axId val="1873369872"/>
        <c:axId val="1823673424"/>
      </c:lineChart>
      <c:catAx>
        <c:axId val="2016386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16244544"/>
        <c:crosses val="autoZero"/>
        <c:auto val="1"/>
        <c:lblAlgn val="ctr"/>
        <c:lblOffset val="100"/>
        <c:noMultiLvlLbl val="0"/>
      </c:catAx>
      <c:valAx>
        <c:axId val="20162445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16386288"/>
        <c:crosses val="autoZero"/>
        <c:crossBetween val="between"/>
      </c:valAx>
      <c:valAx>
        <c:axId val="182367342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873369872"/>
        <c:crosses val="max"/>
        <c:crossBetween val="between"/>
      </c:valAx>
      <c:catAx>
        <c:axId val="1873369872"/>
        <c:scaling>
          <c:orientation val="minMax"/>
        </c:scaling>
        <c:delete val="1"/>
        <c:axPos val="b"/>
        <c:numFmt formatCode="General" sourceLinked="1"/>
        <c:majorTickMark val="out"/>
        <c:minorTickMark val="none"/>
        <c:tickLblPos val="nextTo"/>
        <c:crossAx val="18236734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copy.xlsx]Pivots!Cat - Exp</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Expenses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Pivots!$AL$4</c:f>
              <c:strCache>
                <c:ptCount val="1"/>
                <c:pt idx="0">
                  <c:v>Total</c:v>
                </c:pt>
              </c:strCache>
            </c:strRef>
          </c:tx>
          <c:spPr>
            <a:solidFill>
              <a:schemeClr val="accent4"/>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Pivots!$AK$5:$AK$19</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Pivots!$AL$5:$AL$19</c:f>
              <c:numCache>
                <c:formatCode>_-* #,##0_-;\-* #,##0_-;_-* "-"??_-;_-@_-</c:formatCode>
                <c:ptCount val="14"/>
                <c:pt idx="0">
                  <c:v>12000</c:v>
                </c:pt>
                <c:pt idx="1">
                  <c:v>4030</c:v>
                </c:pt>
                <c:pt idx="2">
                  <c:v>2530</c:v>
                </c:pt>
                <c:pt idx="3">
                  <c:v>2030</c:v>
                </c:pt>
                <c:pt idx="4">
                  <c:v>1860</c:v>
                </c:pt>
                <c:pt idx="5">
                  <c:v>1460</c:v>
                </c:pt>
                <c:pt idx="6">
                  <c:v>1328</c:v>
                </c:pt>
                <c:pt idx="7">
                  <c:v>713</c:v>
                </c:pt>
                <c:pt idx="8">
                  <c:v>360</c:v>
                </c:pt>
                <c:pt idx="9">
                  <c:v>345</c:v>
                </c:pt>
                <c:pt idx="10">
                  <c:v>245</c:v>
                </c:pt>
                <c:pt idx="11">
                  <c:v>143</c:v>
                </c:pt>
                <c:pt idx="12">
                  <c:v>115</c:v>
                </c:pt>
                <c:pt idx="13">
                  <c:v>0</c:v>
                </c:pt>
              </c:numCache>
            </c:numRef>
          </c:val>
          <c:extLst>
            <c:ext xmlns:c16="http://schemas.microsoft.com/office/drawing/2014/chart" uri="{C3380CC4-5D6E-409C-BE32-E72D297353CC}">
              <c16:uniqueId val="{00000000-3BEA-2F46-A279-FAAB5099B954}"/>
            </c:ext>
          </c:extLst>
        </c:ser>
        <c:dLbls>
          <c:showLegendKey val="0"/>
          <c:showVal val="0"/>
          <c:showCatName val="0"/>
          <c:showSerName val="0"/>
          <c:showPercent val="0"/>
          <c:showBubbleSize val="0"/>
        </c:dLbls>
        <c:gapWidth val="219"/>
        <c:overlap val="-27"/>
        <c:axId val="774333023"/>
        <c:axId val="774608479"/>
      </c:barChart>
      <c:catAx>
        <c:axId val="77433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774608479"/>
        <c:crosses val="autoZero"/>
        <c:auto val="1"/>
        <c:lblAlgn val="ctr"/>
        <c:lblOffset val="100"/>
        <c:noMultiLvlLbl val="0"/>
      </c:catAx>
      <c:valAx>
        <c:axId val="774608479"/>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77433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36741</xdr:colOff>
      <xdr:row>79</xdr:row>
      <xdr:rowOff>162378</xdr:rowOff>
    </xdr:from>
    <xdr:to>
      <xdr:col>20</xdr:col>
      <xdr:colOff>120952</xdr:colOff>
      <xdr:row>100</xdr:row>
      <xdr:rowOff>149678</xdr:rowOff>
    </xdr:to>
    <xdr:graphicFrame macro="">
      <xdr:nvGraphicFramePr>
        <xdr:cNvPr id="3" name="Chart 2">
          <a:extLst>
            <a:ext uri="{FF2B5EF4-FFF2-40B4-BE49-F238E27FC236}">
              <a16:creationId xmlns:a16="http://schemas.microsoft.com/office/drawing/2014/main" id="{37E594F3-AF16-D049-A636-4F1E2B72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671494</xdr:colOff>
      <xdr:row>1</xdr:row>
      <xdr:rowOff>124581</xdr:rowOff>
    </xdr:from>
    <xdr:to>
      <xdr:col>20</xdr:col>
      <xdr:colOff>132443</xdr:colOff>
      <xdr:row>23</xdr:row>
      <xdr:rowOff>10281</xdr:rowOff>
    </xdr:to>
    <xdr:graphicFrame macro="">
      <xdr:nvGraphicFramePr>
        <xdr:cNvPr id="4" name="Chart 3">
          <a:extLst>
            <a:ext uri="{FF2B5EF4-FFF2-40B4-BE49-F238E27FC236}">
              <a16:creationId xmlns:a16="http://schemas.microsoft.com/office/drawing/2014/main" id="{B6CD1775-5D6E-ED4E-A11C-4AC155F6D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68135</xdr:colOff>
      <xdr:row>1</xdr:row>
      <xdr:rowOff>126479</xdr:rowOff>
    </xdr:from>
    <xdr:to>
      <xdr:col>10</xdr:col>
      <xdr:colOff>627701</xdr:colOff>
      <xdr:row>23</xdr:row>
      <xdr:rowOff>10975</xdr:rowOff>
    </xdr:to>
    <xdr:graphicFrame macro="">
      <xdr:nvGraphicFramePr>
        <xdr:cNvPr id="5" name="Chart 4">
          <a:extLst>
            <a:ext uri="{FF2B5EF4-FFF2-40B4-BE49-F238E27FC236}">
              <a16:creationId xmlns:a16="http://schemas.microsoft.com/office/drawing/2014/main" id="{1FBA8E6D-787A-A14C-9170-C35601306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295972</xdr:colOff>
      <xdr:row>9</xdr:row>
      <xdr:rowOff>98028</xdr:rowOff>
    </xdr:from>
    <xdr:to>
      <xdr:col>22</xdr:col>
      <xdr:colOff>129769</xdr:colOff>
      <xdr:row>22</xdr:row>
      <xdr:rowOff>116417</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DADD8C85-B11E-3440-A477-E5E82CD35B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781782" y="1948599"/>
              <a:ext cx="1454558" cy="2691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295164</xdr:colOff>
      <xdr:row>1</xdr:row>
      <xdr:rowOff>114527</xdr:rowOff>
    </xdr:from>
    <xdr:to>
      <xdr:col>22</xdr:col>
      <xdr:colOff>129769</xdr:colOff>
      <xdr:row>9</xdr:row>
      <xdr:rowOff>48568</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B52FE06A-DBE6-5245-99EE-A093661763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780974" y="320146"/>
              <a:ext cx="1455366" cy="1578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58585</xdr:colOff>
      <xdr:row>104</xdr:row>
      <xdr:rowOff>109612</xdr:rowOff>
    </xdr:from>
    <xdr:to>
      <xdr:col>20</xdr:col>
      <xdr:colOff>120952</xdr:colOff>
      <xdr:row>125</xdr:row>
      <xdr:rowOff>69925</xdr:rowOff>
    </xdr:to>
    <xdr:graphicFrame macro="">
      <xdr:nvGraphicFramePr>
        <xdr:cNvPr id="11" name="Chart 10">
          <a:extLst>
            <a:ext uri="{FF2B5EF4-FFF2-40B4-BE49-F238E27FC236}">
              <a16:creationId xmlns:a16="http://schemas.microsoft.com/office/drawing/2014/main" id="{6F6F9AC4-86BF-4048-8AB8-094E1CBF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44561</xdr:colOff>
      <xdr:row>53</xdr:row>
      <xdr:rowOff>113408</xdr:rowOff>
    </xdr:from>
    <xdr:to>
      <xdr:col>20</xdr:col>
      <xdr:colOff>91440</xdr:colOff>
      <xdr:row>75</xdr:row>
      <xdr:rowOff>4004</xdr:rowOff>
    </xdr:to>
    <xdr:graphicFrame macro="">
      <xdr:nvGraphicFramePr>
        <xdr:cNvPr id="6" name="Chart 5">
          <a:extLst>
            <a:ext uri="{FF2B5EF4-FFF2-40B4-BE49-F238E27FC236}">
              <a16:creationId xmlns:a16="http://schemas.microsoft.com/office/drawing/2014/main" id="{3937977B-450A-924F-A144-206ABA189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50800</xdr:colOff>
      <xdr:row>27</xdr:row>
      <xdr:rowOff>38100</xdr:rowOff>
    </xdr:from>
    <xdr:to>
      <xdr:col>20</xdr:col>
      <xdr:colOff>101600</xdr:colOff>
      <xdr:row>48</xdr:row>
      <xdr:rowOff>101600</xdr:rowOff>
    </xdr:to>
    <xdr:graphicFrame macro="">
      <xdr:nvGraphicFramePr>
        <xdr:cNvPr id="10" name="Chart 9">
          <a:extLst>
            <a:ext uri="{FF2B5EF4-FFF2-40B4-BE49-F238E27FC236}">
              <a16:creationId xmlns:a16="http://schemas.microsoft.com/office/drawing/2014/main" id="{7391018F-9EEE-2C43-8A37-B6229F358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25400</xdr:colOff>
      <xdr:row>129</xdr:row>
      <xdr:rowOff>63500</xdr:rowOff>
    </xdr:from>
    <xdr:to>
      <xdr:col>20</xdr:col>
      <xdr:colOff>114300</xdr:colOff>
      <xdr:row>150</xdr:row>
      <xdr:rowOff>38100</xdr:rowOff>
    </xdr:to>
    <xdr:graphicFrame macro="">
      <xdr:nvGraphicFramePr>
        <xdr:cNvPr id="2" name="Chart 1">
          <a:extLst>
            <a:ext uri="{FF2B5EF4-FFF2-40B4-BE49-F238E27FC236}">
              <a16:creationId xmlns:a16="http://schemas.microsoft.com/office/drawing/2014/main" id="{3F71F6CA-C89D-D349-B6D0-28A0F0E69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15120</xdr:colOff>
      <xdr:row>151</xdr:row>
      <xdr:rowOff>60475</xdr:rowOff>
    </xdr:from>
    <xdr:to>
      <xdr:col>20</xdr:col>
      <xdr:colOff>108858</xdr:colOff>
      <xdr:row>179</xdr:row>
      <xdr:rowOff>0</xdr:rowOff>
    </xdr:to>
    <xdr:graphicFrame macro="">
      <xdr:nvGraphicFramePr>
        <xdr:cNvPr id="15" name="Chart 14">
          <a:extLst>
            <a:ext uri="{FF2B5EF4-FFF2-40B4-BE49-F238E27FC236}">
              <a16:creationId xmlns:a16="http://schemas.microsoft.com/office/drawing/2014/main" id="{67691E98-55BB-5B4D-BE48-EB2308722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36915</xdr:colOff>
      <xdr:row>77</xdr:row>
      <xdr:rowOff>116346</xdr:rowOff>
    </xdr:from>
    <xdr:to>
      <xdr:col>18</xdr:col>
      <xdr:colOff>224220</xdr:colOff>
      <xdr:row>106</xdr:row>
      <xdr:rowOff>73837</xdr:rowOff>
    </xdr:to>
    <mc:AlternateContent xmlns:mc="http://schemas.openxmlformats.org/markup-compatibility/2006" xmlns:a14="http://schemas.microsoft.com/office/drawing/2010/main">
      <mc:Choice Requires="a14">
        <xdr:graphicFrame macro="">
          <xdr:nvGraphicFramePr>
            <xdr:cNvPr id="7" name="Type 1">
              <a:extLst>
                <a:ext uri="{FF2B5EF4-FFF2-40B4-BE49-F238E27FC236}">
                  <a16:creationId xmlns:a16="http://schemas.microsoft.com/office/drawing/2014/main" id="{F1E21A83-A52A-7214-CE39-5F08B7BECD18}"/>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4627148" y="21056579"/>
              <a:ext cx="1811724" cy="5953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37014</xdr:colOff>
      <xdr:row>2</xdr:row>
      <xdr:rowOff>169989</xdr:rowOff>
    </xdr:from>
    <xdr:to>
      <xdr:col>18</xdr:col>
      <xdr:colOff>224319</xdr:colOff>
      <xdr:row>8</xdr:row>
      <xdr:rowOff>162791</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A69746C6-2F1B-C5D1-F522-46D801F9F8A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457287" y="562534"/>
              <a:ext cx="1803669" cy="1170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35518</xdr:colOff>
      <xdr:row>9</xdr:row>
      <xdr:rowOff>6045</xdr:rowOff>
    </xdr:from>
    <xdr:to>
      <xdr:col>18</xdr:col>
      <xdr:colOff>230294</xdr:colOff>
      <xdr:row>22</xdr:row>
      <xdr:rowOff>89123</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0220229D-75BD-C24D-7421-34E726BC160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455791" y="1772500"/>
              <a:ext cx="1811140" cy="2464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3342</xdr:colOff>
      <xdr:row>2</xdr:row>
      <xdr:rowOff>164876</xdr:rowOff>
    </xdr:from>
    <xdr:to>
      <xdr:col>15</xdr:col>
      <xdr:colOff>545877</xdr:colOff>
      <xdr:row>34</xdr:row>
      <xdr:rowOff>82661</xdr:rowOff>
    </xdr:to>
    <xdr:graphicFrame macro="">
      <xdr:nvGraphicFramePr>
        <xdr:cNvPr id="4" name="Chart 3">
          <a:extLst>
            <a:ext uri="{FF2B5EF4-FFF2-40B4-BE49-F238E27FC236}">
              <a16:creationId xmlns:a16="http://schemas.microsoft.com/office/drawing/2014/main" id="{81984F89-CCFA-1935-9BC7-87E7F6EED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34</xdr:row>
      <xdr:rowOff>107950</xdr:rowOff>
    </xdr:from>
    <xdr:to>
      <xdr:col>15</xdr:col>
      <xdr:colOff>546100</xdr:colOff>
      <xdr:row>55</xdr:row>
      <xdr:rowOff>101600</xdr:rowOff>
    </xdr:to>
    <xdr:graphicFrame macro="">
      <xdr:nvGraphicFramePr>
        <xdr:cNvPr id="3" name="Chart 2">
          <a:extLst>
            <a:ext uri="{FF2B5EF4-FFF2-40B4-BE49-F238E27FC236}">
              <a16:creationId xmlns:a16="http://schemas.microsoft.com/office/drawing/2014/main" id="{F92AEED8-2DB6-E0A8-BA32-1773F6A6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7582</xdr:colOff>
      <xdr:row>57</xdr:row>
      <xdr:rowOff>202544</xdr:rowOff>
    </xdr:from>
    <xdr:to>
      <xdr:col>15</xdr:col>
      <xdr:colOff>533400</xdr:colOff>
      <xdr:row>73</xdr:row>
      <xdr:rowOff>266234</xdr:rowOff>
    </xdr:to>
    <xdr:graphicFrame macro="">
      <xdr:nvGraphicFramePr>
        <xdr:cNvPr id="11" name="Chart 10">
          <a:extLst>
            <a:ext uri="{FF2B5EF4-FFF2-40B4-BE49-F238E27FC236}">
              <a16:creationId xmlns:a16="http://schemas.microsoft.com/office/drawing/2014/main" id="{6DB86217-D3BE-836F-1CE4-00971BFF3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1589</xdr:colOff>
      <xdr:row>77</xdr:row>
      <xdr:rowOff>92981</xdr:rowOff>
    </xdr:from>
    <xdr:to>
      <xdr:col>15</xdr:col>
      <xdr:colOff>523876</xdr:colOff>
      <xdr:row>107</xdr:row>
      <xdr:rowOff>192768</xdr:rowOff>
    </xdr:to>
    <xdr:graphicFrame macro="">
      <xdr:nvGraphicFramePr>
        <xdr:cNvPr id="5" name="Chart 4">
          <a:extLst>
            <a:ext uri="{FF2B5EF4-FFF2-40B4-BE49-F238E27FC236}">
              <a16:creationId xmlns:a16="http://schemas.microsoft.com/office/drawing/2014/main" id="{3D684EA0-352B-4FCE-A5A3-6214A509C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444501</xdr:colOff>
      <xdr:row>111</xdr:row>
      <xdr:rowOff>47627</xdr:rowOff>
    </xdr:from>
    <xdr:to>
      <xdr:col>15</xdr:col>
      <xdr:colOff>541868</xdr:colOff>
      <xdr:row>141</xdr:row>
      <xdr:rowOff>170091</xdr:rowOff>
    </xdr:to>
    <xdr:graphicFrame macro="">
      <xdr:nvGraphicFramePr>
        <xdr:cNvPr id="13" name="Chart 12">
          <a:extLst>
            <a:ext uri="{FF2B5EF4-FFF2-40B4-BE49-F238E27FC236}">
              <a16:creationId xmlns:a16="http://schemas.microsoft.com/office/drawing/2014/main" id="{4D902C5D-25E6-42D3-95DE-59655E15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11668</xdr:colOff>
      <xdr:row>175</xdr:row>
      <xdr:rowOff>147166</xdr:rowOff>
    </xdr:from>
    <xdr:to>
      <xdr:col>15</xdr:col>
      <xdr:colOff>573567</xdr:colOff>
      <xdr:row>206</xdr:row>
      <xdr:rowOff>57202</xdr:rowOff>
    </xdr:to>
    <xdr:graphicFrame macro="">
      <xdr:nvGraphicFramePr>
        <xdr:cNvPr id="6" name="Chart 5">
          <a:extLst>
            <a:ext uri="{FF2B5EF4-FFF2-40B4-BE49-F238E27FC236}">
              <a16:creationId xmlns:a16="http://schemas.microsoft.com/office/drawing/2014/main" id="{3DCCD701-7A44-264D-8043-16726D33F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14767</xdr:colOff>
      <xdr:row>145</xdr:row>
      <xdr:rowOff>46469</xdr:rowOff>
    </xdr:from>
    <xdr:to>
      <xdr:col>15</xdr:col>
      <xdr:colOff>576488</xdr:colOff>
      <xdr:row>175</xdr:row>
      <xdr:rowOff>90264</xdr:rowOff>
    </xdr:to>
    <xdr:graphicFrame macro="">
      <xdr:nvGraphicFramePr>
        <xdr:cNvPr id="10" name="Chart 9">
          <a:extLst>
            <a:ext uri="{FF2B5EF4-FFF2-40B4-BE49-F238E27FC236}">
              <a16:creationId xmlns:a16="http://schemas.microsoft.com/office/drawing/2014/main" id="{06EC66E4-2DEB-F542-9054-53E59F951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edoardobrizi/Desktop/Monthly%20Budget%20-%20Template.xlsx" TargetMode="External"/><Relationship Id="rId1" Type="http://schemas.openxmlformats.org/officeDocument/2006/relationships/externalLinkPath" Target="Monthly%20Budget%20-%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dget"/>
      <sheetName val="Cumulative Wealth - Raw Data"/>
      <sheetName val="Expenses - Raw Data"/>
      <sheetName val="Savings - Raw Data"/>
      <sheetName val="Cumulative Wealth Overview"/>
      <sheetName val="Trends Overview"/>
      <sheetName val="Category Deep Dive"/>
      <sheetName val="YoY Summary - Original"/>
      <sheetName val="YoY Summary"/>
      <sheetName val="Salary Negotiation"/>
      <sheetName val="Pivots"/>
      <sheetName val="Mapping"/>
    </sheetNames>
    <sheetDataSet>
      <sheetData sheetId="0"/>
      <sheetData sheetId="1"/>
      <sheetData sheetId="2"/>
      <sheetData sheetId="3"/>
      <sheetData sheetId="4"/>
      <sheetData sheetId="5"/>
      <sheetData sheetId="6"/>
      <sheetData sheetId="7"/>
      <sheetData sheetId="8"/>
      <sheetData sheetId="9"/>
      <sheetData sheetId="10"/>
      <sheetData sheetId="11">
        <row r="3">
          <cell r="B3" t="str">
            <v>January</v>
          </cell>
          <cell r="C3">
            <v>1</v>
          </cell>
          <cell r="D3" t="str">
            <v>Q1</v>
          </cell>
        </row>
        <row r="4">
          <cell r="B4" t="str">
            <v>February</v>
          </cell>
          <cell r="C4">
            <v>2</v>
          </cell>
          <cell r="D4" t="str">
            <v>Q1</v>
          </cell>
        </row>
        <row r="5">
          <cell r="B5" t="str">
            <v>March</v>
          </cell>
          <cell r="C5">
            <v>3</v>
          </cell>
          <cell r="D5" t="str">
            <v>Q1</v>
          </cell>
        </row>
        <row r="6">
          <cell r="B6" t="str">
            <v>April</v>
          </cell>
          <cell r="C6">
            <v>4</v>
          </cell>
          <cell r="D6" t="str">
            <v>Q2</v>
          </cell>
        </row>
        <row r="7">
          <cell r="B7" t="str">
            <v>May</v>
          </cell>
          <cell r="C7">
            <v>5</v>
          </cell>
          <cell r="D7" t="str">
            <v>Q2</v>
          </cell>
        </row>
        <row r="8">
          <cell r="B8" t="str">
            <v>June</v>
          </cell>
          <cell r="C8">
            <v>6</v>
          </cell>
          <cell r="D8" t="str">
            <v>Q2</v>
          </cell>
        </row>
        <row r="9">
          <cell r="B9" t="str">
            <v>July</v>
          </cell>
          <cell r="C9">
            <v>7</v>
          </cell>
          <cell r="D9" t="str">
            <v>Q3</v>
          </cell>
        </row>
        <row r="10">
          <cell r="B10" t="str">
            <v>August</v>
          </cell>
          <cell r="C10">
            <v>8</v>
          </cell>
          <cell r="D10" t="str">
            <v>Q3</v>
          </cell>
        </row>
        <row r="11">
          <cell r="B11" t="str">
            <v>September</v>
          </cell>
          <cell r="C11">
            <v>9</v>
          </cell>
          <cell r="D11" t="str">
            <v>Q3</v>
          </cell>
        </row>
        <row r="12">
          <cell r="B12" t="str">
            <v>October</v>
          </cell>
          <cell r="C12">
            <v>10</v>
          </cell>
          <cell r="D12" t="str">
            <v>Q4</v>
          </cell>
        </row>
        <row r="13">
          <cell r="B13" t="str">
            <v>November</v>
          </cell>
          <cell r="C13">
            <v>11</v>
          </cell>
          <cell r="D13" t="str">
            <v>Q4</v>
          </cell>
        </row>
        <row r="14">
          <cell r="B14" t="str">
            <v>December</v>
          </cell>
          <cell r="C14">
            <v>12</v>
          </cell>
          <cell r="D14" t="str">
            <v>Q4</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ardo Brizi" refreshedDate="45605.955245949073" createdVersion="8" refreshedVersion="8" minRefreshableVersion="3" recordCount="115" xr:uid="{F2F85865-03A4-2D4D-BEE3-A8219B7483AF}">
  <cacheSource type="worksheet">
    <worksheetSource ref="A1:I1048576" sheet="Expenses - Raw Data"/>
  </cacheSource>
  <cacheFields count="9">
    <cacheField name="Year" numFmtId="0">
      <sharedItems containsString="0" containsBlank="1" containsNumber="1" containsInteger="1" minValue="2022" maxValue="2024" count="4">
        <n v="2023"/>
        <n v="2024"/>
        <m/>
        <n v="2022" u="1"/>
      </sharedItems>
    </cacheField>
    <cacheField name="Month" numFmtId="0">
      <sharedItems containsBlank="1" count="13">
        <s v="January"/>
        <s v="February"/>
        <s v="March"/>
        <m/>
        <s v="October" u="1"/>
        <s v="November" u="1"/>
        <s v="December" u="1"/>
        <s v="April" u="1"/>
        <s v="May" u="1"/>
        <s v="June" u="1"/>
        <s v="July" u="1"/>
        <s v="August" u="1"/>
        <s v="September" u="1"/>
      </sharedItems>
    </cacheField>
    <cacheField name="Month #" numFmtId="0">
      <sharedItems containsString="0" containsBlank="1" containsNumber="1" containsInteger="1" minValue="1" maxValue="3"/>
    </cacheField>
    <cacheField name="Quarter" numFmtId="0">
      <sharedItems containsBlank="1"/>
    </cacheField>
    <cacheField name="Type" numFmtId="0">
      <sharedItems containsBlank="1" count="28">
        <s v="Miscellaneous"/>
        <s v="Barber"/>
        <s v="Office Food"/>
        <s v="Rent"/>
        <s v="Phone"/>
        <s v="Subscriptions"/>
        <s v="Transport"/>
        <s v="Sports"/>
        <s v="Hobby"/>
        <s v="Food Out"/>
        <s v="Drinks/Activities"/>
        <s v="Groceries"/>
        <s v="Traveling"/>
        <s v="Health"/>
        <s v="Salary"/>
        <s v="Bonus"/>
        <s v="Extra Money"/>
        <s v="Savings"/>
        <s v="Savings %"/>
        <m/>
        <s v="Pool" u="1"/>
        <s v="Therapy" u="1"/>
        <s v="Learning" u="1"/>
        <s v="Phone Bills" u="1"/>
        <s v="Flights" u="1"/>
        <s v="Gym" u="1"/>
        <s v="Going out" u="1"/>
        <s v="Phone bill" u="1"/>
      </sharedItems>
    </cacheField>
    <cacheField name="Category" numFmtId="0">
      <sharedItems containsBlank="1" count="6">
        <s v="Expenses"/>
        <s v="Income"/>
        <s v="Savings"/>
        <s v="Savings %"/>
        <m/>
        <s v="Expense" u="1"/>
      </sharedItems>
    </cacheField>
    <cacheField name="Amount" numFmtId="0">
      <sharedItems containsString="0" containsBlank="1" containsNumber="1" minValue="-32" maxValue="6300"/>
    </cacheField>
    <cacheField name="Budget" numFmtId="0">
      <sharedItems containsString="0" containsBlank="1" containsNumber="1" minValue="-32" maxValue="6300"/>
    </cacheField>
    <cacheField name="vs Budget" numFmtId="164">
      <sharedItems containsString="0" containsBlank="1" containsNumber="1" containsInteger="1" minValue="-250" maxValue="350"/>
    </cacheField>
  </cacheFields>
  <extLst>
    <ext xmlns:x14="http://schemas.microsoft.com/office/spreadsheetml/2009/9/main" uri="{725AE2AE-9491-48be-B2B4-4EB974FC3084}">
      <x14:pivotCacheDefinition pivotCacheId="29030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1"/>
    <s v="Q1"/>
    <x v="0"/>
    <x v="0"/>
    <n v="700"/>
    <n v="800"/>
    <n v="100"/>
  </r>
  <r>
    <x v="0"/>
    <x v="0"/>
    <n v="1"/>
    <s v="Q1"/>
    <x v="1"/>
    <x v="0"/>
    <n v="35"/>
    <n v="40"/>
    <n v="5"/>
  </r>
  <r>
    <x v="0"/>
    <x v="0"/>
    <n v="1"/>
    <s v="Q1"/>
    <x v="2"/>
    <x v="0"/>
    <n v="0"/>
    <n v="0"/>
    <n v="0"/>
  </r>
  <r>
    <x v="0"/>
    <x v="0"/>
    <n v="1"/>
    <s v="Q1"/>
    <x v="3"/>
    <x v="0"/>
    <n v="2000"/>
    <n v="2000"/>
    <n v="0"/>
  </r>
  <r>
    <x v="0"/>
    <x v="0"/>
    <n v="1"/>
    <s v="Q1"/>
    <x v="4"/>
    <x v="0"/>
    <n v="25"/>
    <n v="20"/>
    <n v="-5"/>
  </r>
  <r>
    <x v="0"/>
    <x v="0"/>
    <n v="1"/>
    <s v="Q1"/>
    <x v="5"/>
    <x v="0"/>
    <n v="70"/>
    <n v="50"/>
    <n v="-20"/>
  </r>
  <r>
    <x v="0"/>
    <x v="0"/>
    <n v="1"/>
    <s v="Q1"/>
    <x v="6"/>
    <x v="0"/>
    <n v="130"/>
    <n v="150"/>
    <n v="20"/>
  </r>
  <r>
    <x v="0"/>
    <x v="0"/>
    <n v="1"/>
    <s v="Q1"/>
    <x v="7"/>
    <x v="0"/>
    <n v="0"/>
    <n v="0"/>
    <n v="0"/>
  </r>
  <r>
    <x v="0"/>
    <x v="0"/>
    <n v="1"/>
    <s v="Q1"/>
    <x v="8"/>
    <x v="0"/>
    <n v="300"/>
    <n v="250"/>
    <n v="-50"/>
  </r>
  <r>
    <x v="0"/>
    <x v="0"/>
    <n v="1"/>
    <s v="Q1"/>
    <x v="9"/>
    <x v="0"/>
    <n v="270"/>
    <n v="300"/>
    <n v="30"/>
  </r>
  <r>
    <x v="0"/>
    <x v="0"/>
    <n v="1"/>
    <s v="Q1"/>
    <x v="10"/>
    <x v="0"/>
    <n v="400"/>
    <n v="200"/>
    <n v="-200"/>
  </r>
  <r>
    <x v="0"/>
    <x v="0"/>
    <n v="1"/>
    <s v="Q1"/>
    <x v="11"/>
    <x v="0"/>
    <n v="650"/>
    <n v="600"/>
    <n v="-50"/>
  </r>
  <r>
    <x v="0"/>
    <x v="0"/>
    <n v="1"/>
    <s v="Q1"/>
    <x v="12"/>
    <x v="0"/>
    <n v="300"/>
    <n v="200"/>
    <n v="-100"/>
  </r>
  <r>
    <x v="0"/>
    <x v="0"/>
    <n v="1"/>
    <s v="Q1"/>
    <x v="13"/>
    <x v="0"/>
    <n v="45"/>
    <n v="0"/>
    <n v="-45"/>
  </r>
  <r>
    <x v="0"/>
    <x v="0"/>
    <n v="1"/>
    <s v="Q1"/>
    <x v="14"/>
    <x v="1"/>
    <n v="5200"/>
    <n v="5200"/>
    <n v="0"/>
  </r>
  <r>
    <x v="0"/>
    <x v="0"/>
    <n v="1"/>
    <s v="Q1"/>
    <x v="15"/>
    <x v="1"/>
    <n v="1000"/>
    <n v="1000"/>
    <n v="0"/>
  </r>
  <r>
    <x v="0"/>
    <x v="0"/>
    <n v="1"/>
    <s v="Q1"/>
    <x v="16"/>
    <x v="1"/>
    <n v="0"/>
    <n v="0"/>
    <n v="0"/>
  </r>
  <r>
    <x v="0"/>
    <x v="0"/>
    <n v="1"/>
    <s v="Q1"/>
    <x v="17"/>
    <x v="2"/>
    <n v="1275"/>
    <n v="1275"/>
    <n v="0"/>
  </r>
  <r>
    <x v="0"/>
    <x v="0"/>
    <n v="1"/>
    <s v="Q1"/>
    <x v="18"/>
    <x v="3"/>
    <n v="0.20564516129032259"/>
    <n v="0.20564516129032259"/>
    <n v="0"/>
  </r>
  <r>
    <x v="0"/>
    <x v="1"/>
    <n v="2"/>
    <s v="Q1"/>
    <x v="0"/>
    <x v="0"/>
    <n v="600"/>
    <n v="800"/>
    <n v="200"/>
  </r>
  <r>
    <x v="0"/>
    <x v="1"/>
    <n v="2"/>
    <s v="Q1"/>
    <x v="1"/>
    <x v="0"/>
    <n v="40"/>
    <n v="40"/>
    <n v="0"/>
  </r>
  <r>
    <x v="0"/>
    <x v="1"/>
    <n v="2"/>
    <s v="Q1"/>
    <x v="2"/>
    <x v="0"/>
    <n v="0"/>
    <n v="0"/>
    <n v="0"/>
  </r>
  <r>
    <x v="0"/>
    <x v="1"/>
    <n v="2"/>
    <s v="Q1"/>
    <x v="3"/>
    <x v="0"/>
    <n v="2000"/>
    <n v="2000"/>
    <n v="0"/>
  </r>
  <r>
    <x v="0"/>
    <x v="1"/>
    <n v="2"/>
    <s v="Q1"/>
    <x v="4"/>
    <x v="0"/>
    <n v="20"/>
    <n v="20"/>
    <n v="0"/>
  </r>
  <r>
    <x v="0"/>
    <x v="1"/>
    <n v="2"/>
    <s v="Q1"/>
    <x v="5"/>
    <x v="0"/>
    <n v="72"/>
    <n v="50"/>
    <n v="-22"/>
  </r>
  <r>
    <x v="0"/>
    <x v="1"/>
    <n v="2"/>
    <s v="Q1"/>
    <x v="6"/>
    <x v="0"/>
    <n v="100"/>
    <n v="150"/>
    <n v="50"/>
  </r>
  <r>
    <x v="0"/>
    <x v="1"/>
    <n v="2"/>
    <s v="Q1"/>
    <x v="7"/>
    <x v="0"/>
    <n v="0"/>
    <n v="0"/>
    <n v="0"/>
  </r>
  <r>
    <x v="0"/>
    <x v="1"/>
    <n v="2"/>
    <s v="Q1"/>
    <x v="8"/>
    <x v="0"/>
    <n v="170"/>
    <n v="250"/>
    <n v="80"/>
  </r>
  <r>
    <x v="0"/>
    <x v="1"/>
    <n v="2"/>
    <s v="Q1"/>
    <x v="9"/>
    <x v="0"/>
    <n v="400"/>
    <n v="300"/>
    <n v="-100"/>
  </r>
  <r>
    <x v="0"/>
    <x v="1"/>
    <n v="2"/>
    <s v="Q1"/>
    <x v="10"/>
    <x v="0"/>
    <n v="130"/>
    <n v="200"/>
    <n v="70"/>
  </r>
  <r>
    <x v="0"/>
    <x v="1"/>
    <n v="2"/>
    <s v="Q1"/>
    <x v="11"/>
    <x v="0"/>
    <n v="550"/>
    <n v="600"/>
    <n v="50"/>
  </r>
  <r>
    <x v="0"/>
    <x v="1"/>
    <n v="2"/>
    <s v="Q1"/>
    <x v="12"/>
    <x v="0"/>
    <n v="170"/>
    <n v="200"/>
    <n v="30"/>
  </r>
  <r>
    <x v="0"/>
    <x v="1"/>
    <n v="2"/>
    <s v="Q1"/>
    <x v="13"/>
    <x v="0"/>
    <n v="150"/>
    <n v="0"/>
    <n v="-150"/>
  </r>
  <r>
    <x v="0"/>
    <x v="1"/>
    <n v="2"/>
    <s v="Q1"/>
    <x v="14"/>
    <x v="1"/>
    <n v="6300"/>
    <n v="6300"/>
    <n v="0"/>
  </r>
  <r>
    <x v="0"/>
    <x v="1"/>
    <n v="2"/>
    <s v="Q1"/>
    <x v="15"/>
    <x v="1"/>
    <n v="1000"/>
    <n v="1000"/>
    <n v="0"/>
  </r>
  <r>
    <x v="0"/>
    <x v="1"/>
    <n v="2"/>
    <s v="Q1"/>
    <x v="16"/>
    <x v="1"/>
    <n v="0"/>
    <n v="0"/>
    <n v="0"/>
  </r>
  <r>
    <x v="0"/>
    <x v="1"/>
    <n v="2"/>
    <s v="Q1"/>
    <x v="17"/>
    <x v="2"/>
    <n v="2898"/>
    <n v="2898"/>
    <n v="0"/>
  </r>
  <r>
    <x v="0"/>
    <x v="1"/>
    <n v="2"/>
    <s v="Q1"/>
    <x v="18"/>
    <x v="3"/>
    <n v="0.39698630136986301"/>
    <n v="0.39698630136986301"/>
    <n v="0"/>
  </r>
  <r>
    <x v="0"/>
    <x v="2"/>
    <n v="3"/>
    <s v="Q1"/>
    <x v="0"/>
    <x v="0"/>
    <n v="680"/>
    <n v="800"/>
    <n v="120"/>
  </r>
  <r>
    <x v="0"/>
    <x v="2"/>
    <n v="3"/>
    <s v="Q1"/>
    <x v="1"/>
    <x v="0"/>
    <n v="45"/>
    <n v="40"/>
    <n v="-5"/>
  </r>
  <r>
    <x v="0"/>
    <x v="2"/>
    <n v="3"/>
    <s v="Q1"/>
    <x v="2"/>
    <x v="0"/>
    <n v="0"/>
    <n v="0"/>
    <n v="0"/>
  </r>
  <r>
    <x v="0"/>
    <x v="2"/>
    <n v="3"/>
    <s v="Q1"/>
    <x v="3"/>
    <x v="0"/>
    <n v="2000"/>
    <n v="2000"/>
    <n v="0"/>
  </r>
  <r>
    <x v="0"/>
    <x v="2"/>
    <n v="3"/>
    <s v="Q1"/>
    <x v="4"/>
    <x v="0"/>
    <n v="29"/>
    <n v="20"/>
    <n v="-9"/>
  </r>
  <r>
    <x v="0"/>
    <x v="2"/>
    <n v="3"/>
    <s v="Q1"/>
    <x v="5"/>
    <x v="0"/>
    <n v="48"/>
    <n v="50"/>
    <n v="2"/>
  </r>
  <r>
    <x v="0"/>
    <x v="2"/>
    <n v="3"/>
    <s v="Q1"/>
    <x v="6"/>
    <x v="0"/>
    <n v="143"/>
    <n v="150"/>
    <n v="7"/>
  </r>
  <r>
    <x v="0"/>
    <x v="2"/>
    <n v="3"/>
    <s v="Q1"/>
    <x v="7"/>
    <x v="0"/>
    <n v="50"/>
    <n v="0"/>
    <n v="-50"/>
  </r>
  <r>
    <x v="0"/>
    <x v="2"/>
    <n v="3"/>
    <s v="Q1"/>
    <x v="8"/>
    <x v="0"/>
    <n v="500"/>
    <n v="250"/>
    <n v="-250"/>
  </r>
  <r>
    <x v="0"/>
    <x v="2"/>
    <n v="3"/>
    <s v="Q1"/>
    <x v="9"/>
    <x v="0"/>
    <n v="350"/>
    <n v="300"/>
    <n v="-50"/>
  </r>
  <r>
    <x v="0"/>
    <x v="2"/>
    <n v="3"/>
    <s v="Q1"/>
    <x v="10"/>
    <x v="0"/>
    <n v="300"/>
    <n v="200"/>
    <n v="-100"/>
  </r>
  <r>
    <x v="0"/>
    <x v="2"/>
    <n v="3"/>
    <s v="Q1"/>
    <x v="11"/>
    <x v="0"/>
    <n v="250"/>
    <n v="600"/>
    <n v="350"/>
  </r>
  <r>
    <x v="0"/>
    <x v="2"/>
    <n v="3"/>
    <s v="Q1"/>
    <x v="12"/>
    <x v="0"/>
    <n v="144"/>
    <n v="200"/>
    <n v="56"/>
  </r>
  <r>
    <x v="0"/>
    <x v="2"/>
    <n v="3"/>
    <s v="Q1"/>
    <x v="13"/>
    <x v="0"/>
    <n v="0"/>
    <n v="0"/>
    <n v="0"/>
  </r>
  <r>
    <x v="0"/>
    <x v="2"/>
    <n v="3"/>
    <s v="Q1"/>
    <x v="14"/>
    <x v="1"/>
    <n v="4200"/>
    <n v="4200"/>
    <n v="0"/>
  </r>
  <r>
    <x v="0"/>
    <x v="2"/>
    <n v="3"/>
    <s v="Q1"/>
    <x v="15"/>
    <x v="1"/>
    <n v="1000"/>
    <n v="1000"/>
    <n v="0"/>
  </r>
  <r>
    <x v="0"/>
    <x v="2"/>
    <n v="3"/>
    <s v="Q1"/>
    <x v="16"/>
    <x v="1"/>
    <n v="0"/>
    <n v="0"/>
    <n v="0"/>
  </r>
  <r>
    <x v="0"/>
    <x v="2"/>
    <n v="3"/>
    <s v="Q1"/>
    <x v="17"/>
    <x v="2"/>
    <n v="661"/>
    <n v="661"/>
    <n v="0"/>
  </r>
  <r>
    <x v="0"/>
    <x v="2"/>
    <n v="3"/>
    <s v="Q1"/>
    <x v="18"/>
    <x v="3"/>
    <n v="0.1271153846153846"/>
    <n v="0.1271153846153846"/>
    <n v="0"/>
  </r>
  <r>
    <x v="1"/>
    <x v="0"/>
    <n v="1"/>
    <s v="Q1"/>
    <x v="0"/>
    <x v="0"/>
    <n v="770"/>
    <n v="800"/>
    <n v="30"/>
  </r>
  <r>
    <x v="1"/>
    <x v="0"/>
    <n v="1"/>
    <s v="Q1"/>
    <x v="1"/>
    <x v="0"/>
    <n v="40"/>
    <n v="40"/>
    <n v="0"/>
  </r>
  <r>
    <x v="1"/>
    <x v="0"/>
    <n v="1"/>
    <s v="Q1"/>
    <x v="2"/>
    <x v="0"/>
    <n v="0"/>
    <n v="0"/>
    <n v="0"/>
  </r>
  <r>
    <x v="1"/>
    <x v="0"/>
    <n v="1"/>
    <s v="Q1"/>
    <x v="3"/>
    <x v="0"/>
    <n v="2000"/>
    <n v="2000"/>
    <n v="0"/>
  </r>
  <r>
    <x v="1"/>
    <x v="0"/>
    <n v="1"/>
    <s v="Q1"/>
    <x v="4"/>
    <x v="0"/>
    <n v="20"/>
    <n v="20"/>
    <n v="0"/>
  </r>
  <r>
    <x v="1"/>
    <x v="0"/>
    <n v="1"/>
    <s v="Q1"/>
    <x v="5"/>
    <x v="0"/>
    <n v="50"/>
    <n v="50"/>
    <n v="0"/>
  </r>
  <r>
    <x v="1"/>
    <x v="0"/>
    <n v="1"/>
    <s v="Q1"/>
    <x v="6"/>
    <x v="0"/>
    <n v="97"/>
    <n v="150"/>
    <n v="53"/>
  </r>
  <r>
    <x v="1"/>
    <x v="0"/>
    <n v="1"/>
    <s v="Q1"/>
    <x v="7"/>
    <x v="0"/>
    <n v="15"/>
    <n v="0"/>
    <n v="-15"/>
  </r>
  <r>
    <x v="1"/>
    <x v="0"/>
    <n v="1"/>
    <s v="Q1"/>
    <x v="8"/>
    <x v="0"/>
    <n v="220"/>
    <n v="250"/>
    <n v="30"/>
  </r>
  <r>
    <x v="1"/>
    <x v="0"/>
    <n v="1"/>
    <s v="Q1"/>
    <x v="9"/>
    <x v="0"/>
    <n v="260"/>
    <n v="300"/>
    <n v="40"/>
  </r>
  <r>
    <x v="1"/>
    <x v="0"/>
    <n v="1"/>
    <s v="Q1"/>
    <x v="10"/>
    <x v="0"/>
    <n v="200"/>
    <n v="200"/>
    <n v="0"/>
  </r>
  <r>
    <x v="1"/>
    <x v="0"/>
    <n v="1"/>
    <s v="Q1"/>
    <x v="11"/>
    <x v="0"/>
    <n v="460"/>
    <n v="600"/>
    <n v="140"/>
  </r>
  <r>
    <x v="1"/>
    <x v="0"/>
    <n v="1"/>
    <s v="Q1"/>
    <x v="12"/>
    <x v="0"/>
    <n v="400"/>
    <n v="200"/>
    <n v="-200"/>
  </r>
  <r>
    <x v="1"/>
    <x v="0"/>
    <n v="1"/>
    <s v="Q1"/>
    <x v="13"/>
    <x v="0"/>
    <n v="0"/>
    <n v="0"/>
    <n v="0"/>
  </r>
  <r>
    <x v="1"/>
    <x v="0"/>
    <n v="1"/>
    <s v="Q1"/>
    <x v="14"/>
    <x v="1"/>
    <n v="3500"/>
    <n v="3500"/>
    <n v="0"/>
  </r>
  <r>
    <x v="1"/>
    <x v="0"/>
    <n v="1"/>
    <s v="Q1"/>
    <x v="15"/>
    <x v="1"/>
    <n v="1000"/>
    <n v="1000"/>
    <n v="0"/>
  </r>
  <r>
    <x v="1"/>
    <x v="0"/>
    <n v="1"/>
    <s v="Q1"/>
    <x v="16"/>
    <x v="1"/>
    <n v="0"/>
    <n v="0"/>
    <n v="0"/>
  </r>
  <r>
    <x v="1"/>
    <x v="0"/>
    <n v="1"/>
    <s v="Q1"/>
    <x v="17"/>
    <x v="2"/>
    <n v="-32"/>
    <n v="-32"/>
    <n v="0"/>
  </r>
  <r>
    <x v="1"/>
    <x v="0"/>
    <n v="1"/>
    <s v="Q1"/>
    <x v="18"/>
    <x v="3"/>
    <n v="-7.1111111111111115E-3"/>
    <n v="-7.1111111111111115E-3"/>
    <n v="0"/>
  </r>
  <r>
    <x v="1"/>
    <x v="1"/>
    <n v="2"/>
    <s v="Q1"/>
    <x v="0"/>
    <x v="0"/>
    <n v="680"/>
    <n v="800"/>
    <n v="120"/>
  </r>
  <r>
    <x v="1"/>
    <x v="1"/>
    <n v="2"/>
    <s v="Q1"/>
    <x v="1"/>
    <x v="0"/>
    <n v="45"/>
    <n v="40"/>
    <n v="-5"/>
  </r>
  <r>
    <x v="1"/>
    <x v="1"/>
    <n v="2"/>
    <s v="Q1"/>
    <x v="2"/>
    <x v="0"/>
    <n v="0"/>
    <n v="0"/>
    <n v="0"/>
  </r>
  <r>
    <x v="1"/>
    <x v="1"/>
    <n v="2"/>
    <s v="Q1"/>
    <x v="3"/>
    <x v="0"/>
    <n v="2000"/>
    <n v="2000"/>
    <n v="0"/>
  </r>
  <r>
    <x v="1"/>
    <x v="1"/>
    <n v="2"/>
    <s v="Q1"/>
    <x v="4"/>
    <x v="0"/>
    <n v="29"/>
    <n v="20"/>
    <n v="-9"/>
  </r>
  <r>
    <x v="1"/>
    <x v="1"/>
    <n v="2"/>
    <s v="Q1"/>
    <x v="5"/>
    <x v="0"/>
    <n v="48"/>
    <n v="50"/>
    <n v="2"/>
  </r>
  <r>
    <x v="1"/>
    <x v="1"/>
    <n v="2"/>
    <s v="Q1"/>
    <x v="6"/>
    <x v="0"/>
    <n v="143"/>
    <n v="150"/>
    <n v="7"/>
  </r>
  <r>
    <x v="1"/>
    <x v="1"/>
    <n v="2"/>
    <s v="Q1"/>
    <x v="7"/>
    <x v="0"/>
    <n v="50"/>
    <n v="0"/>
    <n v="-50"/>
  </r>
  <r>
    <x v="1"/>
    <x v="1"/>
    <n v="2"/>
    <s v="Q1"/>
    <x v="8"/>
    <x v="0"/>
    <n v="500"/>
    <n v="250"/>
    <n v="-250"/>
  </r>
  <r>
    <x v="1"/>
    <x v="1"/>
    <n v="2"/>
    <s v="Q1"/>
    <x v="9"/>
    <x v="0"/>
    <n v="350"/>
    <n v="300"/>
    <n v="-50"/>
  </r>
  <r>
    <x v="1"/>
    <x v="1"/>
    <n v="2"/>
    <s v="Q1"/>
    <x v="10"/>
    <x v="0"/>
    <n v="300"/>
    <n v="200"/>
    <n v="-100"/>
  </r>
  <r>
    <x v="1"/>
    <x v="1"/>
    <n v="2"/>
    <s v="Q1"/>
    <x v="11"/>
    <x v="0"/>
    <n v="250"/>
    <n v="600"/>
    <n v="350"/>
  </r>
  <r>
    <x v="1"/>
    <x v="1"/>
    <n v="2"/>
    <s v="Q1"/>
    <x v="12"/>
    <x v="0"/>
    <n v="144"/>
    <n v="200"/>
    <n v="56"/>
  </r>
  <r>
    <x v="1"/>
    <x v="1"/>
    <n v="2"/>
    <s v="Q1"/>
    <x v="13"/>
    <x v="0"/>
    <n v="0"/>
    <n v="0"/>
    <n v="0"/>
  </r>
  <r>
    <x v="1"/>
    <x v="1"/>
    <n v="2"/>
    <s v="Q1"/>
    <x v="14"/>
    <x v="1"/>
    <n v="5100"/>
    <n v="5100"/>
    <n v="0"/>
  </r>
  <r>
    <x v="1"/>
    <x v="1"/>
    <n v="2"/>
    <s v="Q1"/>
    <x v="15"/>
    <x v="1"/>
    <n v="500"/>
    <n v="500"/>
    <n v="0"/>
  </r>
  <r>
    <x v="1"/>
    <x v="1"/>
    <n v="2"/>
    <s v="Q1"/>
    <x v="16"/>
    <x v="1"/>
    <n v="0"/>
    <n v="0"/>
    <n v="0"/>
  </r>
  <r>
    <x v="1"/>
    <x v="1"/>
    <n v="2"/>
    <s v="Q1"/>
    <x v="17"/>
    <x v="2"/>
    <n v="1061"/>
    <n v="1061"/>
    <n v="0"/>
  </r>
  <r>
    <x v="1"/>
    <x v="1"/>
    <n v="2"/>
    <s v="Q1"/>
    <x v="18"/>
    <x v="3"/>
    <n v="0.18946428571428572"/>
    <n v="0.18946428571428572"/>
    <n v="0"/>
  </r>
  <r>
    <x v="1"/>
    <x v="2"/>
    <n v="3"/>
    <s v="Q1"/>
    <x v="0"/>
    <x v="0"/>
    <n v="600"/>
    <n v="800"/>
    <n v="200"/>
  </r>
  <r>
    <x v="1"/>
    <x v="2"/>
    <n v="3"/>
    <s v="Q1"/>
    <x v="1"/>
    <x v="0"/>
    <n v="40"/>
    <n v="40"/>
    <n v="0"/>
  </r>
  <r>
    <x v="1"/>
    <x v="2"/>
    <n v="3"/>
    <s v="Q1"/>
    <x v="2"/>
    <x v="0"/>
    <n v="0"/>
    <n v="0"/>
    <n v="0"/>
  </r>
  <r>
    <x v="1"/>
    <x v="2"/>
    <n v="3"/>
    <s v="Q1"/>
    <x v="3"/>
    <x v="0"/>
    <n v="2000"/>
    <n v="2000"/>
    <n v="0"/>
  </r>
  <r>
    <x v="1"/>
    <x v="2"/>
    <n v="3"/>
    <s v="Q1"/>
    <x v="4"/>
    <x v="0"/>
    <n v="20"/>
    <n v="20"/>
    <n v="0"/>
  </r>
  <r>
    <x v="1"/>
    <x v="2"/>
    <n v="3"/>
    <s v="Q1"/>
    <x v="5"/>
    <x v="0"/>
    <n v="72"/>
    <n v="50"/>
    <n v="-22"/>
  </r>
  <r>
    <x v="1"/>
    <x v="2"/>
    <n v="3"/>
    <s v="Q1"/>
    <x v="6"/>
    <x v="0"/>
    <n v="100"/>
    <n v="150"/>
    <n v="50"/>
  </r>
  <r>
    <x v="1"/>
    <x v="2"/>
    <n v="3"/>
    <s v="Q1"/>
    <x v="7"/>
    <x v="0"/>
    <n v="0"/>
    <n v="0"/>
    <n v="0"/>
  </r>
  <r>
    <x v="1"/>
    <x v="2"/>
    <n v="3"/>
    <s v="Q1"/>
    <x v="8"/>
    <x v="0"/>
    <n v="170"/>
    <n v="250"/>
    <n v="80"/>
  </r>
  <r>
    <x v="1"/>
    <x v="2"/>
    <n v="3"/>
    <s v="Q1"/>
    <x v="9"/>
    <x v="0"/>
    <n v="400"/>
    <n v="300"/>
    <n v="-100"/>
  </r>
  <r>
    <x v="1"/>
    <x v="2"/>
    <n v="3"/>
    <s v="Q1"/>
    <x v="10"/>
    <x v="0"/>
    <n v="130"/>
    <n v="200"/>
    <n v="70"/>
  </r>
  <r>
    <x v="1"/>
    <x v="2"/>
    <n v="3"/>
    <s v="Q1"/>
    <x v="11"/>
    <x v="0"/>
    <n v="370"/>
    <n v="600"/>
    <n v="230"/>
  </r>
  <r>
    <x v="1"/>
    <x v="2"/>
    <n v="3"/>
    <s v="Q1"/>
    <x v="12"/>
    <x v="0"/>
    <n v="170"/>
    <n v="200"/>
    <n v="30"/>
  </r>
  <r>
    <x v="1"/>
    <x v="2"/>
    <n v="3"/>
    <s v="Q1"/>
    <x v="13"/>
    <x v="0"/>
    <n v="150"/>
    <n v="0"/>
    <n v="-150"/>
  </r>
  <r>
    <x v="1"/>
    <x v="2"/>
    <n v="3"/>
    <s v="Q1"/>
    <x v="14"/>
    <x v="1"/>
    <n v="4400"/>
    <n v="4400"/>
    <n v="0"/>
  </r>
  <r>
    <x v="1"/>
    <x v="2"/>
    <n v="3"/>
    <s v="Q1"/>
    <x v="15"/>
    <x v="1"/>
    <n v="320"/>
    <n v="320"/>
    <n v="0"/>
  </r>
  <r>
    <x v="1"/>
    <x v="2"/>
    <n v="3"/>
    <s v="Q1"/>
    <x v="16"/>
    <x v="1"/>
    <n v="0"/>
    <n v="0"/>
    <n v="0"/>
  </r>
  <r>
    <x v="1"/>
    <x v="2"/>
    <n v="3"/>
    <s v="Q1"/>
    <x v="17"/>
    <x v="2"/>
    <n v="498"/>
    <n v="498"/>
    <n v="0"/>
  </r>
  <r>
    <x v="1"/>
    <x v="2"/>
    <n v="3"/>
    <s v="Q1"/>
    <x v="18"/>
    <x v="3"/>
    <n v="0.10550847457627119"/>
    <n v="0.10550847457627119"/>
    <n v="0"/>
  </r>
  <r>
    <x v="2"/>
    <x v="3"/>
    <m/>
    <m/>
    <x v="19"/>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68ED9-EB89-4AD0-B206-EEEB4BA1495D}" name="Cat - Exp Trend" cacheId="1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Z4:BA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items count="29">
        <item h="1" x="1"/>
        <item h="1" x="15"/>
        <item h="1" x="10"/>
        <item h="1" x="16"/>
        <item h="1" m="1" x="24"/>
        <item h="1" x="9"/>
        <item h="1" m="1" x="26"/>
        <item h="1" x="11"/>
        <item h="1" m="1" x="25"/>
        <item h="1" x="13"/>
        <item h="1" x="8"/>
        <item h="1" m="1" x="22"/>
        <item x="0"/>
        <item h="1" x="2"/>
        <item h="1" x="4"/>
        <item h="1" m="1" x="27"/>
        <item h="1" m="1" x="23"/>
        <item h="1" m="1" x="20"/>
        <item h="1" x="3"/>
        <item h="1" x="14"/>
        <item h="1" x="17"/>
        <item h="1" x="18"/>
        <item h="1" x="7"/>
        <item h="1" x="5"/>
        <item h="1" m="1" x="21"/>
        <item h="1" x="6"/>
        <item h="1" x="12"/>
        <item h="1" x="19"/>
        <item t="default"/>
      </items>
    </pivotField>
    <pivotField axis="axisPage" showAll="0">
      <items count="7">
        <item m="1" x="5"/>
        <item x="0"/>
        <item x="1"/>
        <item x="4"/>
        <item x="2"/>
        <item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item="1" hier="-1"/>
  </pageFields>
  <dataFields count="1">
    <dataField name="Sum of Amount" fld="6" baseField="0" baseItem="0" numFmtId="167"/>
  </dataFields>
  <formats count="1">
    <format dxfId="5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51612B-2884-1E45-B967-F58DB99E6FDD}" name="CatvsBudg"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4:C18" firstHeaderRow="1" firstDataRow="1" firstDataCol="1" rowPageCount="1" colPageCount="1"/>
  <pivotFields count="9">
    <pivotField showAll="0">
      <items count="5">
        <item h="1" m="1" x="3"/>
        <item h="1" x="0"/>
        <item x="1"/>
        <item h="1"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4">
    <i>
      <x v="27"/>
    </i>
    <i>
      <x v="26"/>
    </i>
    <i>
      <x v="18"/>
    </i>
    <i>
      <x v="16"/>
    </i>
    <i>
      <x v="19"/>
    </i>
    <i>
      <x v="17"/>
    </i>
    <i>
      <x v="9"/>
    </i>
    <i>
      <x v="21"/>
    </i>
    <i>
      <x/>
    </i>
    <i>
      <x v="8"/>
    </i>
    <i>
      <x v="5"/>
    </i>
    <i>
      <x v="10"/>
    </i>
    <i>
      <x v="4"/>
    </i>
    <i>
      <x v="2"/>
    </i>
  </rowItems>
  <colItems count="1">
    <i/>
  </colItems>
  <pageFields count="1">
    <pageField fld="5" hier="-1"/>
  </pageFields>
  <dataFields count="1">
    <dataField name="Average vs Budget" fld="8" subtotal="average" baseField="0" baseItem="0" numFmtId="166"/>
  </dataFields>
  <formats count="1">
    <format dxfId="69">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582226-C27D-014F-A553-854C10592068}" name="Cumulative 2"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E4:DH19"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showAll="0">
      <items count="7">
        <item m="1" x="5"/>
        <item x="0"/>
        <item x="1"/>
        <item x="4"/>
        <item x="2"/>
        <item x="3"/>
        <item t="default"/>
      </items>
    </pivotField>
    <pivotField showAll="0"/>
    <pivotField showAll="0"/>
    <pivotField dataField="1" showAll="0"/>
  </pivotFields>
  <rowFields count="1">
    <field x="4"/>
  </rowFields>
  <rowItems count="14">
    <i>
      <x/>
    </i>
    <i>
      <x v="2"/>
    </i>
    <i>
      <x v="5"/>
    </i>
    <i>
      <x v="7"/>
    </i>
    <i>
      <x v="10"/>
    </i>
    <i>
      <x v="11"/>
    </i>
    <i>
      <x v="12"/>
    </i>
    <i>
      <x v="16"/>
    </i>
    <i>
      <x v="20"/>
    </i>
    <i>
      <x v="21"/>
    </i>
    <i>
      <x v="23"/>
    </i>
    <i>
      <x v="24"/>
    </i>
    <i>
      <x v="26"/>
    </i>
    <i>
      <x v="27"/>
    </i>
  </rowItems>
  <colFields count="1">
    <field x="1"/>
  </colFields>
  <colItems count="3">
    <i>
      <x/>
    </i>
    <i>
      <x v="1"/>
    </i>
    <i>
      <x v="2"/>
    </i>
  </colItems>
  <pageFields count="1">
    <pageField fld="5" item="1" hier="-1"/>
  </pageFields>
  <dataFields count="1">
    <dataField name="Average of vs Budget" fld="8" subtotal="average" baseField="0" baseItem="0"/>
  </dataFields>
  <formats count="1">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96C1D5-D015-CB4E-8623-8C1D6595BAA4}" name="ExpOverTime"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4:I9" firstHeaderRow="1" firstDataRow="1" firstDataCol="1" rowPageCount="1" colPageCount="1"/>
  <pivotFields count="9">
    <pivotField axis="axisRow" showAll="0">
      <items count="5">
        <item h="1" m="1" x="3"/>
        <item h="1" x="0"/>
        <item x="1"/>
        <item h="1"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2">
    <field x="0"/>
    <field x="1"/>
  </rowFields>
  <rowItems count="5">
    <i>
      <x v="2"/>
    </i>
    <i r="1">
      <x/>
    </i>
    <i r="1">
      <x v="1"/>
    </i>
    <i r="1">
      <x v="2"/>
    </i>
    <i t="grand">
      <x/>
    </i>
  </rowItems>
  <colItems count="1">
    <i/>
  </colItems>
  <pageFields count="1">
    <pageField fld="5" hier="-1"/>
  </pageFields>
  <dataFields count="1">
    <dataField name="Sum of Expense" fld="6" baseField="0" baseItem="0" numFmtId="166"/>
  </dataFields>
  <formats count="1">
    <format dxfId="7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1FD85A8-5D0F-694E-B0FD-E3485B7145D3}" name="vs Budget over time"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F4:BG8" firstHeaderRow="1" firstDataRow="1" firstDataCol="1" rowPageCount="1" colPageCount="1"/>
  <pivotFields count="9">
    <pivotField axis="axisRow" showAll="0">
      <items count="5">
        <item h="1" m="1" x="3"/>
        <item h="1" x="0"/>
        <item x="1"/>
        <item h="1"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2">
    <field x="0"/>
    <field x="1"/>
  </rowFields>
  <rowItems count="4">
    <i>
      <x v="2"/>
    </i>
    <i r="1">
      <x/>
    </i>
    <i r="1">
      <x v="1"/>
    </i>
    <i r="1">
      <x v="2"/>
    </i>
  </rowItems>
  <colItems count="1">
    <i/>
  </colItems>
  <pageFields count="1">
    <pageField fld="5" hier="-1"/>
  </pageFields>
  <dataFields count="1">
    <dataField name="Sum of vs Budget" fld="8" baseField="0" baseItem="0" numFmtId="166"/>
  </dataFields>
  <formats count="1">
    <format dxfId="72">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EC16E5-B924-453B-8116-967C13B3D752}" name="Cat - vs Budget Trend" cacheId="1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C4:BD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items count="29">
        <item h="1" x="1"/>
        <item h="1" x="15"/>
        <item h="1" x="10"/>
        <item h="1" x="16"/>
        <item h="1" m="1" x="24"/>
        <item h="1" x="9"/>
        <item h="1" m="1" x="26"/>
        <item h="1" x="11"/>
        <item h="1" m="1" x="25"/>
        <item h="1" x="13"/>
        <item h="1" x="8"/>
        <item h="1" m="1" x="22"/>
        <item x="0"/>
        <item h="1" x="2"/>
        <item h="1" x="4"/>
        <item h="1" m="1" x="27"/>
        <item h="1" m="1" x="23"/>
        <item h="1" m="1" x="20"/>
        <item h="1" x="3"/>
        <item h="1" x="14"/>
        <item h="1" x="17"/>
        <item h="1" x="18"/>
        <item h="1" x="7"/>
        <item h="1" x="5"/>
        <item h="1" m="1" x="21"/>
        <item h="1" x="6"/>
        <item h="1" x="12"/>
        <item h="1" x="19"/>
        <item t="default"/>
      </items>
    </pivotField>
    <pivotField axis="axisPage" showAll="0">
      <items count="7">
        <item m="1" x="5"/>
        <item x="0"/>
        <item x="1"/>
        <item x="4"/>
        <item x="2"/>
        <item x="3"/>
        <item t="default"/>
      </items>
    </pivotField>
    <pivotField showAll="0"/>
    <pivotField showAll="0"/>
    <pivotField dataField="1" showAll="0"/>
  </pivotFields>
  <rowFields count="2">
    <field x="0"/>
    <field x="1"/>
  </rowFields>
  <rowItems count="9">
    <i>
      <x v="1"/>
    </i>
    <i r="1">
      <x/>
    </i>
    <i r="1">
      <x v="1"/>
    </i>
    <i r="1">
      <x v="2"/>
    </i>
    <i>
      <x v="2"/>
    </i>
    <i r="1">
      <x/>
    </i>
    <i r="1">
      <x v="1"/>
    </i>
    <i r="1">
      <x v="2"/>
    </i>
    <i t="grand">
      <x/>
    </i>
  </rowItems>
  <colItems count="1">
    <i/>
  </colItems>
  <pageFields count="1">
    <pageField fld="5" item="1" hier="-1"/>
  </pageFields>
  <dataFields count="1">
    <dataField name="Sum of vs Budget" fld="8" baseField="1" baseItem="1" numFmtId="167"/>
  </dataFields>
  <formats count="1">
    <format dxfId="7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288450B-0748-8D40-B817-D747F25CC310}" name="AVGSavings"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L9" firstHeaderRow="1" firstDataRow="1" firstDataCol="1" rowPageCount="1" colPageCount="1"/>
  <pivotFields count="9">
    <pivotField axis="axisRow" showAll="0">
      <items count="5">
        <item h="1" m="1" x="3"/>
        <item h="1" x="0"/>
        <item h="1" x="2"/>
        <item x="1"/>
        <item t="default"/>
      </items>
    </pivotField>
    <pivotField axis="axisRow" showAll="0" sortType="ascending">
      <items count="14">
        <item x="0"/>
        <item x="1"/>
        <item x="2"/>
        <item m="1" x="7"/>
        <item m="1" x="8"/>
        <item m="1" x="9"/>
        <item m="1" x="10"/>
        <item m="1" x="11"/>
        <item m="1" x="12"/>
        <item m="1" x="4"/>
        <item m="1" x="5"/>
        <item m="1" x="6"/>
        <item x="3"/>
        <item t="default"/>
      </items>
    </pivotField>
    <pivotField showAll="0"/>
    <pivotField showAll="0"/>
    <pivotField showAll="0"/>
    <pivotField axis="axisPage" multipleItemSelectionAllowed="1" showAll="0">
      <items count="7">
        <item h="1" m="1" x="5"/>
        <item h="1" x="0"/>
        <item h="1" x="1"/>
        <item x="2"/>
        <item h="1" x="4"/>
        <item h="1" x="3"/>
        <item t="default"/>
      </items>
    </pivotField>
    <pivotField dataField="1" showAll="0"/>
    <pivotField showAll="0"/>
    <pivotField showAll="0"/>
  </pivotFields>
  <rowFields count="2">
    <field x="0"/>
    <field x="1"/>
  </rowFields>
  <rowItems count="5">
    <i>
      <x v="3"/>
    </i>
    <i r="1">
      <x/>
    </i>
    <i r="1">
      <x v="1"/>
    </i>
    <i r="1">
      <x v="2"/>
    </i>
    <i t="grand">
      <x/>
    </i>
  </rowItems>
  <colItems count="1">
    <i/>
  </colItems>
  <pageFields count="1">
    <pageField fld="5" hier="-1"/>
  </pageFields>
  <dataFields count="1">
    <dataField name="Average of Amount" fld="6" subtotal="average" baseField="0" baseItem="0"/>
  </dataFields>
  <formats count="2">
    <format dxfId="75">
      <pivotArea collapsedLevelsAreSubtotals="1" fieldPosition="0">
        <references count="2">
          <reference field="0" count="1" selected="0">
            <x v="0"/>
          </reference>
          <reference field="1" count="1">
            <x v="9"/>
          </reference>
        </references>
      </pivotArea>
    </format>
    <format dxfId="74">
      <pivotArea outline="0" collapsedLevelsAreSubtotals="1"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49B737E-EDDA-1243-8C9F-0D6100C1776B}" name="TotvsBudg"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Q4:R18" firstHeaderRow="1" firstDataRow="1" firstDataCol="1" rowPageCount="1" colPageCount="1"/>
  <pivotFields count="9">
    <pivotField showAll="0">
      <items count="5">
        <item h="1" m="1" x="3"/>
        <item h="1" x="0"/>
        <item x="1"/>
        <item h="1"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4">
    <i>
      <x v="27"/>
    </i>
    <i>
      <x v="26"/>
    </i>
    <i>
      <x v="18"/>
    </i>
    <i>
      <x v="16"/>
    </i>
    <i>
      <x v="19"/>
    </i>
    <i>
      <x v="17"/>
    </i>
    <i>
      <x v="9"/>
    </i>
    <i>
      <x v="21"/>
    </i>
    <i>
      <x/>
    </i>
    <i>
      <x v="8"/>
    </i>
    <i>
      <x v="5"/>
    </i>
    <i>
      <x v="10"/>
    </i>
    <i>
      <x v="4"/>
    </i>
    <i>
      <x v="2"/>
    </i>
  </rowItems>
  <colItems count="1">
    <i/>
  </colItems>
  <pageFields count="1">
    <pageField fld="5" hier="-1"/>
  </pageFields>
  <dataFields count="1">
    <dataField name="Sum of vs Budget" fld="8" baseField="0" baseItem="0" numFmtId="166"/>
  </dataFields>
  <formats count="1">
    <format dxfId="7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9AF6A4-FB52-4C4D-AA23-DA7364842142}" name="IncOverTime"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E4:AF9" firstHeaderRow="1" firstDataRow="1" firstDataCol="1" rowPageCount="1" colPageCount="1"/>
  <pivotFields count="9">
    <pivotField axis="axisRow" showAll="0">
      <items count="5">
        <item h="1" m="1" x="3"/>
        <item h="1" x="0"/>
        <item x="1"/>
        <item h="1"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2">
    <field x="0"/>
    <field x="1"/>
  </rowFields>
  <rowItems count="5">
    <i>
      <x v="2"/>
    </i>
    <i r="1">
      <x/>
    </i>
    <i r="1">
      <x v="1"/>
    </i>
    <i r="1">
      <x v="2"/>
    </i>
    <i t="grand">
      <x/>
    </i>
  </rowItems>
  <colItems count="1">
    <i/>
  </colItems>
  <pageFields count="1">
    <pageField fld="5" hier="-1"/>
  </pageFields>
  <dataFields count="1">
    <dataField name="Sum of Income" fld="6" baseField="0" baseItem="0" numFmtId="166"/>
  </dataFields>
  <formats count="1">
    <format dxfId="77">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537B267-723B-D34E-A4CF-0892ADB1E6B1}" name="Cat - Avg vs Budg Value"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Q4:AR5"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h="1" x="1"/>
        <item h="1" x="15"/>
        <item h="1" x="10"/>
        <item h="1" x="16"/>
        <item h="1" m="1" x="24"/>
        <item h="1" x="9"/>
        <item h="1" m="1" x="26"/>
        <item h="1" x="11"/>
        <item h="1" m="1" x="25"/>
        <item x="0"/>
        <item h="1" x="2"/>
        <item h="1" m="1" x="23"/>
        <item h="1" m="1" x="20"/>
        <item h="1" x="3"/>
        <item h="1" x="14"/>
        <item h="1" x="7"/>
        <item h="1" x="5"/>
        <item h="1" x="6"/>
        <item h="1" x="12"/>
        <item h="1" x="19"/>
        <item h="1" m="1" x="27"/>
        <item h="1" x="4"/>
        <item h="1" m="1" x="21"/>
        <item h="1" m="1" x="22"/>
        <item h="1" x="17"/>
        <item h="1" x="18"/>
        <item h="1" x="8"/>
        <item h="1"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
    <i>
      <x v="9"/>
    </i>
  </rowItems>
  <colItems count="1">
    <i/>
  </colItems>
  <pageFields count="1">
    <pageField fld="5" hier="-1"/>
  </pageFields>
  <dataFields count="1">
    <dataField name="Average of vs Budget" fld="8" subtotal="average" baseField="0" baseItem="0"/>
  </dataFields>
  <formats count="1">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3C3176B-84BC-C04C-9964-5F46418D8B41}" name="Cumulative 3"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S5:DT8" firstHeaderRow="1" firstDataRow="1" firstDataCol="1" rowPageCount="2" colPageCount="1"/>
  <pivotFields count="9">
    <pivotField axis="axisPage" multipleItemSelectionAllowed="1" showAll="0" defaultSubtotal="0">
      <items count="4">
        <item m="1" x="3"/>
        <item x="0"/>
        <item x="1"/>
        <item x="2"/>
      </items>
    </pivotField>
    <pivotField axis="axisRow" showAll="0" defaultSubtotal="0">
      <items count="13">
        <item x="0"/>
        <item x="1"/>
        <item x="2"/>
        <item m="1" x="7"/>
        <item m="1" x="8"/>
        <item m="1" x="9"/>
        <item m="1" x="10"/>
        <item m="1" x="11"/>
        <item m="1" x="12"/>
        <item m="1" x="4"/>
        <item m="1" x="5"/>
        <item m="1" x="6"/>
        <item x="3"/>
      </items>
    </pivotField>
    <pivotField showAll="0" defaultSubtotal="0"/>
    <pivotField showAll="0" defaultSubtotal="0"/>
    <pivotField showAll="0" defaultSubtotal="0"/>
    <pivotField axis="axisPage" multipleItemSelectionAllowed="1" showAll="0" defaultSubtotal="0">
      <items count="6">
        <item h="1" m="1" x="5"/>
        <item h="1" x="0"/>
        <item h="1" x="1"/>
        <item h="1" x="4"/>
        <item x="2"/>
        <item h="1" x="3"/>
      </items>
    </pivotField>
    <pivotField dataField="1" showAll="0" defaultSubtotal="0"/>
    <pivotField showAll="0" defaultSubtotal="0"/>
    <pivotField showAll="0" defaultSubtotal="0"/>
  </pivotFields>
  <rowFields count="1">
    <field x="1"/>
  </rowFields>
  <rowItems count="3">
    <i>
      <x/>
    </i>
    <i>
      <x v="1"/>
    </i>
    <i>
      <x v="2"/>
    </i>
  </rowItems>
  <colItems count="1">
    <i/>
  </colItems>
  <pageFields count="2">
    <pageField fld="5" hier="-1"/>
    <pageField fld="0" hier="-1"/>
  </pageFields>
  <dataFields count="1">
    <dataField name="Average of Amount" fld="6" subtotal="average" baseField="0" baseItem="0"/>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BF258-D54B-DD41-BE4C-658D419C3A4C}" name="Tot%Inc" cacheId="132" applyNumberFormats="0" applyBorderFormats="0" applyFontFormats="0" applyPatternFormats="0" applyAlignmentFormats="0" applyWidthHeightFormats="1" dataCaption="Values" errorCaption="&quot;&quot;" showError="1" showMissing="0" updatedVersion="8" minRefreshableVersion="3" useAutoFormatting="1" colGrandTotals="0" itemPrintTitles="1" createdVersion="8" indent="0" outline="1" outlineData="1" multipleFieldFilters="0" chartFormat="11">
  <location ref="Z2:AB8" firstHeaderRow="1" firstDataRow="2" firstDataCol="1"/>
  <pivotFields count="9">
    <pivotField axis="axisRow" showAll="0">
      <items count="5">
        <item h="1" m="1" x="3"/>
        <item h="1" x="0"/>
        <item n="(blank)" h="1" x="2"/>
        <item x="1"/>
        <item t="default"/>
      </items>
    </pivotField>
    <pivotField axis="axisRow" showAll="0" sortType="ascending">
      <items count="14">
        <item x="0"/>
        <item x="1"/>
        <item x="2"/>
        <item m="1" x="7"/>
        <item m="1" x="8"/>
        <item m="1" x="9"/>
        <item m="1" x="10"/>
        <item m="1" x="11"/>
        <item m="1" x="12"/>
        <item m="1" x="4"/>
        <item m="1" x="5"/>
        <item m="1" x="6"/>
        <item n="(blank)" x="3"/>
        <item t="default"/>
      </items>
    </pivotField>
    <pivotField showAll="0"/>
    <pivotField showAll="0"/>
    <pivotField showAll="0"/>
    <pivotField axis="axisCol" multipleItemSelectionAllowed="1" showAll="0">
      <items count="7">
        <item h="1" m="1" x="5"/>
        <item h="1" x="0"/>
        <item x="1"/>
        <item x="2"/>
        <item h="1" x="3"/>
        <item h="1" x="4"/>
        <item t="default"/>
      </items>
    </pivotField>
    <pivotField dataField="1" showAll="0"/>
    <pivotField showAll="0"/>
    <pivotField showAll="0"/>
  </pivotFields>
  <rowFields count="2">
    <field x="0"/>
    <field x="1"/>
  </rowFields>
  <rowItems count="5">
    <i>
      <x v="3"/>
    </i>
    <i r="1">
      <x/>
    </i>
    <i r="1">
      <x v="1"/>
    </i>
    <i r="1">
      <x v="2"/>
    </i>
    <i t="grand">
      <x/>
    </i>
  </rowItems>
  <colFields count="1">
    <field x="5"/>
  </colFields>
  <colItems count="2">
    <i>
      <x v="2"/>
    </i>
    <i>
      <x v="3"/>
    </i>
  </colItems>
  <dataFields count="1">
    <dataField name="Sum of Amount" fld="6" baseField="0" baseItem="0"/>
  </dataFields>
  <formats count="6">
    <format dxfId="60">
      <pivotArea grandRow="1" outline="0" collapsedLevelsAreSubtotals="1" fieldPosition="0"/>
    </format>
    <format dxfId="59">
      <pivotArea collapsedLevelsAreSubtotals="1" fieldPosition="0">
        <references count="1">
          <reference field="0" count="1">
            <x v="0"/>
          </reference>
        </references>
      </pivotArea>
    </format>
    <format dxfId="58">
      <pivotArea collapsedLevelsAreSubtotals="1" fieldPosition="0">
        <references count="2">
          <reference field="0" count="1" selected="0">
            <x v="0"/>
          </reference>
          <reference field="1" count="3">
            <x v="9"/>
            <x v="10"/>
            <x v="11"/>
          </reference>
        </references>
      </pivotArea>
    </format>
    <format dxfId="57">
      <pivotArea collapsedLevelsAreSubtotals="1" fieldPosition="0">
        <references count="1">
          <reference field="0" count="1">
            <x v="1"/>
          </reference>
        </references>
      </pivotArea>
    </format>
    <format dxfId="56">
      <pivotArea collapsedLevelsAreSubtotals="1" fieldPosition="0">
        <references count="2">
          <reference field="0" count="1" selected="0">
            <x v="1"/>
          </reference>
          <reference field="1" count="5">
            <x v="0"/>
            <x v="1"/>
            <x v="2"/>
            <x v="3"/>
            <x v="4"/>
          </reference>
        </references>
      </pivotArea>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A5CA262-E30D-9D41-8E7E-30ABBA9F72C2}" name="Cat - Exp"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4:AL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5">
    <i>
      <x v="13"/>
    </i>
    <i>
      <x v="9"/>
    </i>
    <i>
      <x v="7"/>
    </i>
    <i>
      <x v="5"/>
    </i>
    <i>
      <x v="26"/>
    </i>
    <i>
      <x v="2"/>
    </i>
    <i>
      <x v="18"/>
    </i>
    <i>
      <x v="17"/>
    </i>
    <i>
      <x v="16"/>
    </i>
    <i>
      <x v="27"/>
    </i>
    <i>
      <x/>
    </i>
    <i>
      <x v="21"/>
    </i>
    <i>
      <x v="15"/>
    </i>
    <i>
      <x v="10"/>
    </i>
    <i t="grand">
      <x/>
    </i>
  </rowItems>
  <colItems count="1">
    <i/>
  </colItems>
  <pageFields count="1">
    <pageField fld="5" hier="-1"/>
  </pageFields>
  <dataFields count="1">
    <dataField name="Sum of Amount" fld="6" baseField="0" baseItem="0" numFmtId="167"/>
  </dataFields>
  <chartFormats count="2">
    <chartFormat chart="6"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7D47F5A-C3D0-8D44-8E5A-9E1BF467AD7C}" name="Cat - Monthly vs Budget"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Z4:CC6"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h="1" x="1"/>
        <item h="1" x="15"/>
        <item h="1" x="10"/>
        <item h="1" x="16"/>
        <item h="1" m="1" x="24"/>
        <item h="1" x="9"/>
        <item h="1" m="1" x="26"/>
        <item h="1" x="11"/>
        <item h="1" m="1" x="25"/>
        <item h="1" m="1" x="22"/>
        <item x="0"/>
        <item h="1" x="2"/>
        <item h="1" x="4"/>
        <item h="1" m="1" x="27"/>
        <item h="1" m="1" x="23"/>
        <item h="1" m="1" x="20"/>
        <item h="1" x="3"/>
        <item h="1" x="14"/>
        <item h="1" x="17"/>
        <item h="1" x="18"/>
        <item h="1" x="7"/>
        <item h="1" x="5"/>
        <item h="1" m="1" x="21"/>
        <item h="1" x="6"/>
        <item h="1" x="12"/>
        <item h="1" x="19"/>
        <item h="1" x="8"/>
        <item h="1" x="13"/>
        <item t="default"/>
      </items>
    </pivotField>
    <pivotField axis="axisPage" showAll="0">
      <items count="7">
        <item m="1" x="5"/>
        <item x="0"/>
        <item x="1"/>
        <item x="4"/>
        <item x="2"/>
        <item x="3"/>
        <item t="default"/>
      </items>
    </pivotField>
    <pivotField showAll="0"/>
    <pivotField showAll="0"/>
    <pivotField dataField="1" showAll="0"/>
  </pivotFields>
  <rowFields count="1">
    <field x="4"/>
  </rowFields>
  <rowItems count="1">
    <i>
      <x v="10"/>
    </i>
  </rowItems>
  <colFields count="1">
    <field x="1"/>
  </colFields>
  <colItems count="3">
    <i>
      <x/>
    </i>
    <i>
      <x v="1"/>
    </i>
    <i>
      <x v="2"/>
    </i>
  </colItems>
  <pageFields count="1">
    <pageField fld="5" item="1" hier="-1"/>
  </pageFields>
  <dataFields count="1">
    <dataField name="Average of vs Budget" fld="8" subtotal="average" baseField="0" baseItem="0"/>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6E5A0DC-EFFA-074C-AAB2-DE1F095883E4}" name="Cumulative 1"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CQ4:CT19" firstHeaderRow="1" firstDataRow="2" firstDataCol="1" rowPageCount="1" colPageCount="1"/>
  <pivotFields count="9">
    <pivotField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showAll="0">
      <items count="7">
        <item m="1" x="5"/>
        <item x="0"/>
        <item x="1"/>
        <item x="4"/>
        <item x="2"/>
        <item x="3"/>
        <item t="default"/>
      </items>
    </pivotField>
    <pivotField dataField="1" showAll="0"/>
    <pivotField showAll="0"/>
    <pivotField showAll="0"/>
  </pivotFields>
  <rowFields count="1">
    <field x="4"/>
  </rowFields>
  <rowItems count="14">
    <i>
      <x/>
    </i>
    <i>
      <x v="2"/>
    </i>
    <i>
      <x v="5"/>
    </i>
    <i>
      <x v="7"/>
    </i>
    <i>
      <x v="10"/>
    </i>
    <i>
      <x v="11"/>
    </i>
    <i>
      <x v="12"/>
    </i>
    <i>
      <x v="16"/>
    </i>
    <i>
      <x v="20"/>
    </i>
    <i>
      <x v="21"/>
    </i>
    <i>
      <x v="23"/>
    </i>
    <i>
      <x v="24"/>
    </i>
    <i>
      <x v="26"/>
    </i>
    <i>
      <x v="27"/>
    </i>
  </rowItems>
  <colFields count="1">
    <field x="1"/>
  </colFields>
  <colItems count="3">
    <i>
      <x/>
    </i>
    <i>
      <x v="1"/>
    </i>
    <i>
      <x v="2"/>
    </i>
  </colItems>
  <pageFields count="1">
    <pageField fld="5" item="1" hier="-1"/>
  </pageFields>
  <dataFields count="1">
    <dataField name="Average of Amount" fld="6" subtotal="average" baseField="0" baseItem="0" numFmtId="167"/>
  </dataFields>
  <formats count="1">
    <format dxfId="8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6B53D0A-6898-A64F-A621-DDC9E0B655C2}" name="Cumulative 5"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Y4:EB8"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1">
    <field x="4"/>
  </rowFields>
  <rowItems count="3">
    <i>
      <x v="1"/>
    </i>
    <i>
      <x v="3"/>
    </i>
    <i>
      <x v="17"/>
    </i>
  </rowItems>
  <colFields count="1">
    <field x="1"/>
  </colFields>
  <colItems count="3">
    <i>
      <x/>
    </i>
    <i>
      <x v="1"/>
    </i>
    <i>
      <x v="2"/>
    </i>
  </colItems>
  <pageFields count="1">
    <pageField fld="5" hier="-1"/>
  </pageFields>
  <dataFields count="1">
    <dataField name="Average of Amount" fld="6" subtotal="average" baseField="0" baseItem="0"/>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F66E240-1363-0D43-85A1-15B4769529B7}" name="%ofInc"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4:O9" firstHeaderRow="1" firstDataRow="1" firstDataCol="1" rowPageCount="1" colPageCount="1"/>
  <pivotFields count="9">
    <pivotField axis="axisRow" showAll="0">
      <items count="5">
        <item h="1" m="1" x="3"/>
        <item h="1" x="0"/>
        <item h="1" x="2"/>
        <item x="1"/>
        <item t="default"/>
      </items>
    </pivotField>
    <pivotField axis="axisRow" showAll="0" sortType="ascending">
      <items count="14">
        <item x="0"/>
        <item x="1"/>
        <item x="2"/>
        <item m="1" x="7"/>
        <item m="1" x="8"/>
        <item m="1" x="9"/>
        <item m="1" x="10"/>
        <item m="1" x="11"/>
        <item m="1" x="12"/>
        <item m="1" x="4"/>
        <item m="1" x="5"/>
        <item m="1" x="6"/>
        <item x="3"/>
        <item t="default"/>
      </items>
    </pivotField>
    <pivotField showAll="0"/>
    <pivotField showAll="0"/>
    <pivotField showAll="0"/>
    <pivotField axis="axisPage" multipleItemSelectionAllowed="1" showAll="0">
      <items count="7">
        <item h="1" m="1" x="5"/>
        <item h="1" x="0"/>
        <item h="1" x="1"/>
        <item h="1" x="2"/>
        <item x="3"/>
        <item h="1" x="4"/>
        <item t="default"/>
      </items>
    </pivotField>
    <pivotField dataField="1" showAll="0"/>
    <pivotField showAll="0"/>
    <pivotField showAll="0"/>
  </pivotFields>
  <rowFields count="2">
    <field x="0"/>
    <field x="1"/>
  </rowFields>
  <rowItems count="5">
    <i>
      <x v="3"/>
    </i>
    <i r="1">
      <x/>
    </i>
    <i r="1">
      <x v="1"/>
    </i>
    <i r="1">
      <x v="2"/>
    </i>
    <i t="grand">
      <x/>
    </i>
  </rowItems>
  <colItems count="1">
    <i/>
  </colItems>
  <pageFields count="1">
    <pageField fld="5" hier="-1"/>
  </pageFields>
  <dataFields count="1">
    <dataField name="Average of Amount" fld="6" subtotal="average" baseField="0" baseItem="0"/>
  </dataFields>
  <formats count="6">
    <format dxfId="88">
      <pivotArea outline="0" collapsedLevelsAreSubtotals="1" fieldPosition="0"/>
    </format>
    <format dxfId="87">
      <pivotArea grandRow="1" outline="0" collapsedLevelsAreSubtotals="1" fieldPosition="0"/>
    </format>
    <format dxfId="86">
      <pivotArea collapsedLevelsAreSubtotals="1" fieldPosition="0">
        <references count="1">
          <reference field="0" count="1">
            <x v="0"/>
          </reference>
        </references>
      </pivotArea>
    </format>
    <format dxfId="85">
      <pivotArea collapsedLevelsAreSubtotals="1" fieldPosition="0">
        <references count="2">
          <reference field="0" count="1" selected="0">
            <x v="0"/>
          </reference>
          <reference field="1" count="3">
            <x v="9"/>
            <x v="10"/>
            <x v="11"/>
          </reference>
        </references>
      </pivotArea>
    </format>
    <format dxfId="84">
      <pivotArea collapsedLevelsAreSubtotals="1" fieldPosition="0">
        <references count="1">
          <reference field="0" count="1">
            <x v="1"/>
          </reference>
        </references>
      </pivotArea>
    </format>
    <format dxfId="83">
      <pivotArea collapsedLevelsAreSubtotals="1" fieldPosition="0">
        <references count="2">
          <reference field="0" count="1" selected="0">
            <x v="1"/>
          </reference>
          <reference field="1" count="5">
            <x v="0"/>
            <x v="1"/>
            <x v="2"/>
            <x v="3"/>
            <x v="4"/>
          </reference>
        </references>
      </pivotArea>
    </format>
  </formats>
  <chartFormats count="3">
    <chartFormat chart="10" format="5" series="1">
      <pivotArea type="data" outline="0" fieldPosition="0">
        <references count="1">
          <reference field="4294967294" count="1" selected="0">
            <x v="0"/>
          </reference>
        </references>
      </pivotArea>
    </chartFormat>
    <chartFormat chart="10" format="6">
      <pivotArea type="data" outline="0" fieldPosition="0">
        <references count="3">
          <reference field="4294967294" count="1" selected="0">
            <x v="0"/>
          </reference>
          <reference field="0" count="1" selected="0">
            <x v="1"/>
          </reference>
          <reference field="1" count="1" selected="0">
            <x v="6"/>
          </reference>
        </references>
      </pivotArea>
    </chartFormat>
    <chartFormat chart="10" format="7">
      <pivotArea type="data" outline="0" fieldPosition="0">
        <references count="3">
          <reference field="4294967294" count="1" selected="0">
            <x v="0"/>
          </reference>
          <reference field="0" count="1" selected="0">
            <x v="3"/>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F664876-C0EE-654C-BE16-50BC9E4A3B3F}" name="AvgInc"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H4:AI7" firstHeaderRow="1" firstDataRow="1" firstDataCol="1" rowPageCount="1" colPageCount="1"/>
  <pivotFields count="9">
    <pivotField showAll="0">
      <items count="5">
        <item h="1" m="1" x="3"/>
        <item h="1" x="0"/>
        <item x="1"/>
        <item h="1"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1">
    <field x="4"/>
  </rowFields>
  <rowItems count="3">
    <i>
      <x v="12"/>
    </i>
    <i>
      <x v="13"/>
    </i>
    <i>
      <x v="15"/>
    </i>
  </rowItems>
  <colItems count="1">
    <i/>
  </colItems>
  <pageFields count="1">
    <pageField fld="5" hier="-1"/>
  </pageFields>
  <dataFields count="1">
    <dataField name="Average of Income" fld="6" subtotal="average" baseField="0" baseItem="0" numFmtId="166"/>
  </dataFields>
  <formats count="1">
    <format dxfId="89">
      <pivotArea outline="0" collapsedLevelsAreSubtotals="1" fieldPosition="0"/>
    </format>
  </formats>
  <chartFormats count="2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 chart="4" format="31">
      <pivotArea type="data" outline="0" fieldPosition="0">
        <references count="2">
          <reference field="4294967294" count="1" selected="0">
            <x v="0"/>
          </reference>
          <reference field="4"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5A6CC8F-BB01-8C44-9B0E-137BAA74964C}" name="TotExp"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U18" firstHeaderRow="1" firstDataRow="1" firstDataCol="1" rowPageCount="1" colPageCount="1"/>
  <pivotFields count="9">
    <pivotField showAll="0">
      <items count="5">
        <item h="1" m="1" x="3"/>
        <item h="1" x="0"/>
        <item x="1"/>
        <item h="1"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4">
    <i>
      <x v="8"/>
    </i>
    <i>
      <x v="4"/>
    </i>
    <i>
      <x v="2"/>
    </i>
    <i>
      <x v="16"/>
    </i>
    <i>
      <x v="26"/>
    </i>
    <i>
      <x v="18"/>
    </i>
    <i>
      <x v="17"/>
    </i>
    <i>
      <x v="10"/>
    </i>
    <i>
      <x v="9"/>
    </i>
    <i>
      <x v="27"/>
    </i>
    <i>
      <x/>
    </i>
    <i>
      <x v="21"/>
    </i>
    <i>
      <x v="19"/>
    </i>
    <i>
      <x v="5"/>
    </i>
  </rowItems>
  <colItems count="1">
    <i/>
  </colItems>
  <pageFields count="1">
    <pageField fld="5" hier="-1"/>
  </pageFields>
  <dataFields count="1">
    <dataField name="Sum of Expense" fld="6" baseField="0" baseItem="0" numFmtId="166"/>
  </dataFields>
  <formats count="1">
    <format dxfId="90">
      <pivotArea outline="0" collapsedLevelsAreSubtotals="1" fieldPosition="0"/>
    </format>
  </formats>
  <chartFormats count="2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FE619-49A2-4640-8F2D-877A1F4490B2}" name="Cat - Monthly Exp"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I4:BL6" firstHeaderRow="1" firstDataRow="2" firstDataCol="1" rowPageCount="1" colPageCount="1"/>
  <pivotFields count="9">
    <pivotField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h="1" x="1"/>
        <item h="1" x="15"/>
        <item h="1" x="10"/>
        <item h="1" x="16"/>
        <item h="1" m="1" x="24"/>
        <item h="1" x="9"/>
        <item h="1" m="1" x="26"/>
        <item h="1" x="11"/>
        <item h="1" m="1" x="25"/>
        <item h="1" m="1" x="22"/>
        <item x="0"/>
        <item h="1" x="2"/>
        <item h="1" x="4"/>
        <item h="1" m="1" x="27"/>
        <item h="1" m="1" x="23"/>
        <item h="1" m="1" x="20"/>
        <item h="1" x="3"/>
        <item h="1" x="14"/>
        <item h="1" x="17"/>
        <item h="1" x="18"/>
        <item h="1" x="7"/>
        <item h="1" x="5"/>
        <item h="1" m="1" x="21"/>
        <item h="1" x="6"/>
        <item h="1" x="12"/>
        <item h="1" x="19"/>
        <item h="1" x="8"/>
        <item h="1" x="13"/>
        <item t="default"/>
      </items>
    </pivotField>
    <pivotField axis="axisPage" showAll="0">
      <items count="7">
        <item m="1" x="5"/>
        <item x="0"/>
        <item x="1"/>
        <item x="4"/>
        <item x="2"/>
        <item x="3"/>
        <item t="default"/>
      </items>
    </pivotField>
    <pivotField dataField="1" showAll="0"/>
    <pivotField showAll="0"/>
    <pivotField showAll="0"/>
  </pivotFields>
  <rowFields count="1">
    <field x="4"/>
  </rowFields>
  <rowItems count="1">
    <i>
      <x v="10"/>
    </i>
  </rowItems>
  <colFields count="1">
    <field x="1"/>
  </colFields>
  <colItems count="3">
    <i>
      <x/>
    </i>
    <i>
      <x v="1"/>
    </i>
    <i>
      <x v="2"/>
    </i>
  </colItems>
  <pageFields count="1">
    <pageField fld="5" item="1" hier="-1"/>
  </pageFields>
  <dataFields count="1">
    <dataField name="Average of Amount" fld="6" subtotal="average" baseField="0" baseItem="0" numFmtId="167"/>
  </dataFields>
  <formats count="1">
    <format dxfId="6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57DC99-71CF-5F42-9CC1-E51A6A0B57E9}" name="Cat - vs Budget"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W4:AX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5">
    <i>
      <x v="26"/>
    </i>
    <i>
      <x v="27"/>
    </i>
    <i>
      <x v="2"/>
    </i>
    <i>
      <x v="5"/>
    </i>
    <i>
      <x v="18"/>
    </i>
    <i>
      <x v="15"/>
    </i>
    <i>
      <x v="16"/>
    </i>
    <i>
      <x v="21"/>
    </i>
    <i>
      <x/>
    </i>
    <i>
      <x v="13"/>
    </i>
    <i>
      <x v="10"/>
    </i>
    <i>
      <x v="17"/>
    </i>
    <i>
      <x v="9"/>
    </i>
    <i>
      <x v="7"/>
    </i>
    <i t="grand">
      <x/>
    </i>
  </rowItems>
  <colItems count="1">
    <i/>
  </colItems>
  <pageFields count="1">
    <pageField fld="5" hier="-1"/>
  </pageFields>
  <dataFields count="1">
    <dataField name="Sum of vs Budget" fld="8" baseField="0" baseItem="0" numFmtId="167"/>
  </dataFields>
  <formats count="1">
    <format dxfId="62">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2AA04-4762-A44F-945F-1A534BCD048A}" name="TotSavings"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4:X9" firstHeaderRow="1" firstDataRow="1" firstDataCol="1" rowPageCount="1" colPageCount="1"/>
  <pivotFields count="9">
    <pivotField axis="axisRow" showAll="0">
      <items count="5">
        <item h="1" m="1" x="3"/>
        <item h="1" x="0"/>
        <item n="(blank)" h="1" x="2"/>
        <item x="1"/>
        <item t="default"/>
      </items>
    </pivotField>
    <pivotField axis="axisRow" showAll="0" sortType="ascending">
      <items count="14">
        <item x="0"/>
        <item x="1"/>
        <item x="2"/>
        <item m="1" x="7"/>
        <item m="1" x="8"/>
        <item m="1" x="9"/>
        <item m="1" x="10"/>
        <item m="1" x="11"/>
        <item m="1" x="12"/>
        <item m="1" x="4"/>
        <item m="1" x="5"/>
        <item m="1" x="6"/>
        <item n="(blank)" x="3"/>
        <item t="default"/>
      </items>
    </pivotField>
    <pivotField showAll="0"/>
    <pivotField showAll="0"/>
    <pivotField showAll="0"/>
    <pivotField axis="axisPage" multipleItemSelectionAllowed="1" showAll="0">
      <items count="7">
        <item h="1" m="1" x="5"/>
        <item h="1" x="0"/>
        <item h="1" x="1"/>
        <item x="2"/>
        <item h="1" x="3"/>
        <item h="1" x="4"/>
        <item t="default"/>
      </items>
    </pivotField>
    <pivotField dataField="1" showAll="0"/>
    <pivotField showAll="0"/>
    <pivotField showAll="0"/>
  </pivotFields>
  <rowFields count="2">
    <field x="0"/>
    <field x="1"/>
  </rowFields>
  <rowItems count="5">
    <i>
      <x v="3"/>
    </i>
    <i r="1">
      <x/>
    </i>
    <i r="1">
      <x v="1"/>
    </i>
    <i r="1">
      <x v="2"/>
    </i>
    <i t="grand">
      <x/>
    </i>
  </rowItems>
  <colItems count="1">
    <i/>
  </colItems>
  <pageFields count="1">
    <pageField fld="5" hier="-1"/>
  </pageFields>
  <dataFields count="1">
    <dataField name="Sum of Amount" fld="6" baseField="0" baseItem="0"/>
  </dataFields>
  <formats count="2">
    <format dxfId="64">
      <pivotArea collapsedLevelsAreSubtotals="1" fieldPosition="0">
        <references count="2">
          <reference field="0" count="1" selected="0">
            <x v="0"/>
          </reference>
          <reference field="1" count="1">
            <x v="9"/>
          </reference>
        </references>
      </pivotArea>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D8E222-9A9E-2744-96A2-37A7D855BDBB}" name="AvgExp"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E4:F18" firstHeaderRow="1" firstDataRow="1" firstDataCol="1" rowPageCount="1" colPageCount="1"/>
  <pivotFields count="9">
    <pivotField showAll="0">
      <items count="5">
        <item h="1" m="1" x="3"/>
        <item h="1" x="0"/>
        <item x="1"/>
        <item h="1"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4">
    <i>
      <x v="8"/>
    </i>
    <i>
      <x v="4"/>
    </i>
    <i>
      <x v="2"/>
    </i>
    <i>
      <x v="16"/>
    </i>
    <i>
      <x v="26"/>
    </i>
    <i>
      <x v="18"/>
    </i>
    <i>
      <x v="17"/>
    </i>
    <i>
      <x v="10"/>
    </i>
    <i>
      <x v="9"/>
    </i>
    <i>
      <x v="27"/>
    </i>
    <i>
      <x/>
    </i>
    <i>
      <x v="21"/>
    </i>
    <i>
      <x v="19"/>
    </i>
    <i>
      <x v="5"/>
    </i>
  </rowItems>
  <colItems count="1">
    <i/>
  </colItems>
  <pageFields count="1">
    <pageField fld="5" hier="-1"/>
  </pageFields>
  <dataFields count="1">
    <dataField name="Average of Expense" fld="6" subtotal="average" baseField="0" baseItem="0" numFmtId="166"/>
  </dataFields>
  <formats count="1">
    <format dxfId="65">
      <pivotArea outline="0" collapsedLevelsAreSubtotals="1" fieldPosition="0"/>
    </format>
  </formats>
  <chartFormats count="2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 chart="4" format="31">
      <pivotArea type="data" outline="0" fieldPosition="0">
        <references count="2">
          <reference field="4294967294" count="1" selected="0">
            <x v="0"/>
          </reference>
          <reference field="4" count="1" selected="0">
            <x v="21"/>
          </reference>
        </references>
      </pivotArea>
    </chartFormat>
    <chartFormat chart="4" format="32">
      <pivotArea type="data" outline="0" fieldPosition="0">
        <references count="2">
          <reference field="4294967294" count="1" selected="0">
            <x v="0"/>
          </reference>
          <reference field="4" count="1" selected="0">
            <x v="22"/>
          </reference>
        </references>
      </pivotArea>
    </chartFormat>
    <chartFormat chart="4" format="33">
      <pivotArea type="data" outline="0" fieldPosition="0">
        <references count="2">
          <reference field="4294967294" count="1" selected="0">
            <x v="0"/>
          </reference>
          <reference field="4" count="1" selected="0">
            <x v="23"/>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5C73BF-F3D8-F548-BC63-43F32DA7D799}" name="Cat - Avg Exp Value" cacheId="1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N4:AO5"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h="1" x="1"/>
        <item h="1" x="15"/>
        <item h="1" x="10"/>
        <item h="1" x="16"/>
        <item h="1" m="1" x="24"/>
        <item h="1" x="9"/>
        <item h="1" m="1" x="26"/>
        <item h="1" x="11"/>
        <item h="1" m="1" x="25"/>
        <item x="0"/>
        <item h="1" x="2"/>
        <item h="1" m="1" x="23"/>
        <item h="1" m="1" x="20"/>
        <item h="1" x="3"/>
        <item h="1" x="14"/>
        <item h="1" x="7"/>
        <item h="1" x="5"/>
        <item h="1" x="6"/>
        <item h="1" x="12"/>
        <item h="1" x="19"/>
        <item h="1" m="1" x="27"/>
        <item h="1" x="4"/>
        <item h="1" m="1" x="21"/>
        <item h="1" m="1" x="22"/>
        <item h="1" x="17"/>
        <item h="1" x="18"/>
        <item h="1" x="8"/>
        <item h="1"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
    <i>
      <x v="9"/>
    </i>
  </rowItems>
  <colItems count="1">
    <i/>
  </colItems>
  <pageFields count="1">
    <pageField fld="5" hier="-1"/>
  </pageFields>
  <dataFields count="1">
    <dataField name="Average of Amount" fld="6" subtotal="average" baseField="0" baseItem="0" numFmtId="167"/>
  </dataFields>
  <formats count="1">
    <format dxfId="66">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181B09-677A-EA47-9E0A-DC4736BB39A9}" name="Cat - Exp %"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T4:AU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5">
    <i>
      <x v="13"/>
    </i>
    <i>
      <x v="9"/>
    </i>
    <i>
      <x v="7"/>
    </i>
    <i>
      <x v="5"/>
    </i>
    <i>
      <x v="26"/>
    </i>
    <i>
      <x v="2"/>
    </i>
    <i>
      <x v="18"/>
    </i>
    <i>
      <x v="17"/>
    </i>
    <i>
      <x v="16"/>
    </i>
    <i>
      <x v="27"/>
    </i>
    <i>
      <x/>
    </i>
    <i>
      <x v="21"/>
    </i>
    <i>
      <x v="15"/>
    </i>
    <i>
      <x v="10"/>
    </i>
    <i t="grand">
      <x/>
    </i>
  </rowItems>
  <colItems count="1">
    <i/>
  </colItems>
  <pageFields count="1">
    <pageField fld="5" hier="-1"/>
  </pageFields>
  <dataFields count="1">
    <dataField name="Sum of Amount" fld="6" showDataAs="percentOfTotal" baseField="0" baseItem="0" numFmtId="165"/>
  </dataFields>
  <formats count="1">
    <format dxfId="67">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5D9CA5-8CC6-F043-848D-8ED325B9A015}" name="Cumulative 4" cacheId="13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V5:DW8" firstHeaderRow="1" firstDataRow="1" firstDataCol="1" rowPageCount="2" colPageCount="1"/>
  <pivotFields count="9">
    <pivotField axis="axisPage" multipleItemSelectionAllowed="1" showAll="0" defaultSubtotal="0">
      <items count="4">
        <item m="1" x="3"/>
        <item x="0"/>
        <item x="1"/>
        <item x="2"/>
      </items>
    </pivotField>
    <pivotField axis="axisRow" showAll="0" defaultSubtotal="0">
      <items count="13">
        <item x="0"/>
        <item x="1"/>
        <item x="2"/>
        <item m="1" x="7"/>
        <item m="1" x="8"/>
        <item m="1" x="9"/>
        <item m="1" x="10"/>
        <item m="1" x="11"/>
        <item m="1" x="12"/>
        <item m="1" x="4"/>
        <item m="1" x="5"/>
        <item m="1" x="6"/>
        <item x="3"/>
      </items>
    </pivotField>
    <pivotField showAll="0" defaultSubtotal="0"/>
    <pivotField showAll="0" defaultSubtotal="0"/>
    <pivotField showAll="0" defaultSubtotal="0"/>
    <pivotField axis="axisPage" multipleItemSelectionAllowed="1" showAll="0" defaultSubtotal="0">
      <items count="6">
        <item h="1" m="1" x="5"/>
        <item h="1" x="0"/>
        <item h="1" x="1"/>
        <item h="1" x="4"/>
        <item h="1" x="2"/>
        <item x="3"/>
      </items>
    </pivotField>
    <pivotField dataField="1" showAll="0" defaultSubtotal="0"/>
    <pivotField showAll="0" defaultSubtotal="0"/>
    <pivotField showAll="0" defaultSubtotal="0"/>
  </pivotFields>
  <rowFields count="1">
    <field x="1"/>
  </rowFields>
  <rowItems count="3">
    <i>
      <x/>
    </i>
    <i>
      <x v="1"/>
    </i>
    <i>
      <x v="2"/>
    </i>
  </rowItems>
  <colItems count="1">
    <i/>
  </colItems>
  <pageFields count="2">
    <pageField fld="5" hier="-1"/>
    <pageField fld="0" hier="-1"/>
  </pageFields>
  <dataFields count="1">
    <dataField name="Average of Amount" fld="6" subtotal="average" baseField="0" baseItem="0" numFmtId="9"/>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99C6F3F-F0BC-3D4C-8AF6-E1795E95C811}" sourceName="Month">
  <pivotTables>
    <pivotTable tabId="10" name="CatvsBudg"/>
    <pivotTable tabId="10" name="TotvsBudg"/>
    <pivotTable tabId="10" name="AvgExp"/>
    <pivotTable tabId="10" name="AvgInc"/>
    <pivotTable tabId="10" name="ExpOverTime"/>
    <pivotTable tabId="10" name="IncOverTime"/>
    <pivotTable tabId="10" name="TotExp"/>
    <pivotTable tabId="10" name="AVGSavings"/>
    <pivotTable tabId="10" name="%ofInc"/>
    <pivotTable tabId="10" name="TotSavings"/>
    <pivotTable tabId="10" name="vs Budget over time"/>
  </pivotTables>
  <data>
    <tabular pivotCacheId="290309455" showMissing="0">
      <items count="13">
        <i x="0" s="1"/>
        <i x="1" s="1"/>
        <i x="2" s="1"/>
        <i x="3" s="1" nd="1"/>
        <i x="7" s="1" nd="1"/>
        <i x="8" s="1" nd="1"/>
        <i x="9" s="1" nd="1"/>
        <i x="10" s="1" nd="1"/>
        <i x="11" s="1" nd="1"/>
        <i x="12" s="1" nd="1"/>
        <i x="4" s="1" nd="1"/>
        <i x="5"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95436B-FCC7-344C-ADA1-E7ECBF4683CA}" sourceName="Year">
  <pivotTables>
    <pivotTable tabId="10" name="CatvsBudg"/>
    <pivotTable tabId="10" name="AvgExp"/>
    <pivotTable tabId="10" name="ExpOverTime"/>
    <pivotTable tabId="10" name="TotvsBudg"/>
    <pivotTable tabId="10" name="TotExp"/>
    <pivotTable tabId="10" name="IncOverTime"/>
    <pivotTable tabId="10" name="AvgInc"/>
    <pivotTable tabId="10" name="AVGSavings"/>
    <pivotTable tabId="10" name="TotSavings"/>
    <pivotTable tabId="10" name="%ofInc"/>
    <pivotTable tabId="10" name="vs Budget over time"/>
  </pivotTables>
  <data>
    <tabular pivotCacheId="290309455">
      <items count="4">
        <i x="0"/>
        <i x="1" s="1"/>
        <i x="3" nd="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9068FB0A-28B7-A440-BA56-31C2894F20E5}" sourceName="Type">
  <pivotTables>
    <pivotTable tabId="10" name="Cat - Avg vs Budg Value"/>
    <pivotTable tabId="10" name="Cat - vs Budget Trend"/>
    <pivotTable tabId="10" name="Cat - Exp Trend"/>
    <pivotTable tabId="10" name="Cat - Avg Exp Value"/>
    <pivotTable tabId="10" name="Cat - Monthly Exp"/>
    <pivotTable tabId="10" name="Cat - Monthly vs Budget"/>
  </pivotTables>
  <data>
    <tabular pivotCacheId="290309455" showMissing="0">
      <items count="28">
        <i x="1"/>
        <i x="10"/>
        <i x="9"/>
        <i x="11"/>
        <i x="13"/>
        <i x="8"/>
        <i x="0" s="1"/>
        <i x="2"/>
        <i x="4"/>
        <i x="3"/>
        <i x="7"/>
        <i x="5"/>
        <i x="6"/>
        <i x="12"/>
        <i x="15" nd="1"/>
        <i x="16" nd="1"/>
        <i x="14" nd="1"/>
        <i x="17" nd="1"/>
        <i x="18" nd="1"/>
        <i x="19" nd="1"/>
        <i x="24" nd="1"/>
        <i x="26" nd="1"/>
        <i x="25" nd="1"/>
        <i x="22" nd="1"/>
        <i x="27" nd="1"/>
        <i x="23" nd="1"/>
        <i x="20" nd="1"/>
        <i x="2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1BC315B-BDA5-3E4A-92DE-5BCAAD01B7AE}" sourceName="Year">
  <pivotTables>
    <pivotTable tabId="10" name="Cat - Exp %"/>
    <pivotTable tabId="10" name="Cat - vs Budget"/>
    <pivotTable tabId="10" name="Cat - Avg vs Budg Value"/>
    <pivotTable tabId="10" name="Cat - Exp"/>
    <pivotTable tabId="10" name="Cat - vs Budget Trend"/>
    <pivotTable tabId="10" name="Cat - Exp Trend"/>
    <pivotTable tabId="10" name="Cat - Avg Exp Value"/>
  </pivotTables>
  <data>
    <tabular pivotCacheId="290309455" showMissing="0">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626010D-2797-FC46-935F-7106F64A82A9}" sourceName="Month">
  <pivotTables>
    <pivotTable tabId="10" name="Cat - Exp %"/>
    <pivotTable tabId="10" name="Cat - vs Budget"/>
    <pivotTable tabId="10" name="Cat - Avg vs Budg Value"/>
    <pivotTable tabId="10" name="Cat - Exp"/>
    <pivotTable tabId="10" name="Cat - Avg Exp Value"/>
  </pivotTables>
  <data>
    <tabular pivotCacheId="290309455" showMissing="0">
      <items count="13">
        <i x="0" s="1"/>
        <i x="1" s="1"/>
        <i x="2" s="1"/>
        <i x="3" s="1" nd="1"/>
        <i x="7" s="1" nd="1"/>
        <i x="8" s="1" nd="1"/>
        <i x="9" s="1" nd="1"/>
        <i x="10" s="1" nd="1"/>
        <i x="11" s="1" nd="1"/>
        <i x="12" s="1" nd="1"/>
        <i x="4"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156DA4-4218-5A47-8CCE-BFFD363F1C0A}" cache="Slicer_Month" caption="Month" rowHeight="251882"/>
  <slicer name="Year" xr10:uid="{A818B306-8213-CC44-9C80-FC1B63AD7034}" cache="Slicer_Year" caption="Yea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82028641-1112-F045-91D4-E4A532D6B39F}" cache="Slicer_Type1" caption="Type" rowHeight="251883"/>
  <slicer name="Year 1" xr10:uid="{B6D43162-1F7A-4442-9B4C-1A864C4247A0}" cache="Slicer_Year1" caption="Year" rowHeight="251883"/>
  <slicer name="Month 1" xr10:uid="{7FA1461F-8E88-804A-BA20-0A0F549BCE5B}" cache="Slicer_Month1" caption="Month"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AF35F0-E425-014B-9656-5633B2092683}" name="Table1" displayName="Table1" ref="EM5:ER17" totalsRowShown="0" headerRowDxfId="53">
  <autoFilter ref="EM5:ER17" xr:uid="{43AF35F0-E425-014B-9656-5633B2092683}"/>
  <tableColumns count="6">
    <tableColumn id="1" xr3:uid="{00E59154-E055-5F43-B757-24DEEC3598F1}" name="Month" dataDxfId="52"/>
    <tableColumn id="2" xr3:uid="{8C4E22AD-9937-5E42-B682-BA35D479C960}" name="Income" dataDxfId="51"/>
    <tableColumn id="3" xr3:uid="{34DEC338-CC46-5342-AB4D-78CD9FA1ACE9}" name="Expenses" dataDxfId="50"/>
    <tableColumn id="4" xr3:uid="{99E561E3-B319-A04E-A601-CFEA0B0C3FD3}" name="Savings" dataDxfId="49">
      <calculatedColumnFormula>DT6</calculatedColumnFormula>
    </tableColumn>
    <tableColumn id="5" xr3:uid="{E583DA3F-639E-4941-9590-3E3818762970}" name="Savings %" dataDxfId="48">
      <calculatedColumnFormula>DW6</calculatedColumnFormula>
    </tableColumn>
    <tableColumn id="6" xr3:uid="{BC743AA9-7E24-7F4D-AA1E-170925A0B8B2}" name="vs Budget" dataDxfId="4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42282A-4BFE-9B43-A0A3-7E3AFE0EAB1E}" name="Table2" displayName="Table2" ref="CN5:CO17" totalsRowShown="0" headerRowDxfId="46">
  <autoFilter ref="CN5:CO17" xr:uid="{0342282A-4BFE-9B43-A0A3-7E3AFE0EAB1E}"/>
  <tableColumns count="2">
    <tableColumn id="1" xr3:uid="{A118BDC3-F47F-A54B-9026-C7FB8B18961A}" name="Month"/>
    <tableColumn id="2" xr3:uid="{716F8240-2D0F-204A-A201-00E96E12A61E}" name="vs Budget" dataDxfId="4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54B9A-E916-474E-9020-33A78C67017D}" name="Table3" displayName="Table3" ref="BW5:BX17" totalsRowShown="0" headerRowDxfId="44">
  <autoFilter ref="BW5:BX17" xr:uid="{45F54B9A-E916-474E-9020-33A78C67017D}"/>
  <tableColumns count="2">
    <tableColumn id="1" xr3:uid="{5E5516C4-A9C5-744A-8B51-424883B15015}" name="Month"/>
    <tableColumn id="2" xr3:uid="{80A03832-7377-6643-B448-31D96E006E00}" name="Expenses" dataDxfId="4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table" Target="../tables/table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table" Target="../tables/table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3EB9-7B50-E140-8F52-7DE5C2616D25}">
  <sheetPr>
    <tabColor theme="7" tint="0.59999389629810485"/>
  </sheetPr>
  <dimension ref="A1:J34"/>
  <sheetViews>
    <sheetView showGridLines="0" tabSelected="1" zoomScale="150" zoomScaleNormal="85" workbookViewId="0">
      <selection sqref="A1:B2"/>
    </sheetView>
  </sheetViews>
  <sheetFormatPr baseColWidth="10" defaultColWidth="10.6640625" defaultRowHeight="16" x14ac:dyDescent="0.2"/>
  <cols>
    <col min="1" max="1" width="16.83203125" bestFit="1" customWidth="1"/>
    <col min="3" max="3" width="19.83203125" customWidth="1"/>
    <col min="4" max="4" width="4.83203125" customWidth="1"/>
    <col min="5" max="5" width="10.83203125"/>
  </cols>
  <sheetData>
    <row r="1" spans="1:10" ht="16" customHeight="1" x14ac:dyDescent="0.2">
      <c r="A1" s="96" t="s">
        <v>79</v>
      </c>
      <c r="B1" s="96"/>
      <c r="C1" s="96" t="s">
        <v>7</v>
      </c>
      <c r="E1" s="113" t="s">
        <v>129</v>
      </c>
      <c r="F1" s="113"/>
      <c r="G1" s="113"/>
      <c r="H1" s="113"/>
      <c r="I1" s="113"/>
      <c r="J1" s="113"/>
    </row>
    <row r="2" spans="1:10" x14ac:dyDescent="0.2">
      <c r="A2" s="96"/>
      <c r="B2" s="96"/>
      <c r="C2" s="96"/>
      <c r="E2" s="113"/>
      <c r="F2" s="113"/>
      <c r="G2" s="113"/>
      <c r="H2" s="113"/>
      <c r="I2" s="113"/>
      <c r="J2" s="113"/>
    </row>
    <row r="3" spans="1:10" x14ac:dyDescent="0.2">
      <c r="A3" s="1" t="s">
        <v>4</v>
      </c>
      <c r="B3" s="63">
        <v>10000</v>
      </c>
      <c r="C3" s="1"/>
      <c r="E3" s="113"/>
      <c r="F3" s="113"/>
      <c r="G3" s="113"/>
      <c r="H3" s="113"/>
      <c r="I3" s="113"/>
      <c r="J3" s="113"/>
    </row>
    <row r="4" spans="1:10" x14ac:dyDescent="0.2">
      <c r="A4" s="1" t="s">
        <v>5</v>
      </c>
      <c r="B4" s="63">
        <v>1000</v>
      </c>
      <c r="C4" s="1"/>
      <c r="E4" s="113"/>
      <c r="F4" s="113"/>
      <c r="G4" s="113"/>
      <c r="H4" s="113"/>
      <c r="I4" s="113"/>
      <c r="J4" s="113"/>
    </row>
    <row r="5" spans="1:10" x14ac:dyDescent="0.2">
      <c r="A5" s="1" t="s">
        <v>40</v>
      </c>
      <c r="B5" s="2">
        <v>0</v>
      </c>
      <c r="C5" s="1"/>
      <c r="E5" s="113"/>
      <c r="F5" s="113"/>
      <c r="G5" s="113"/>
      <c r="H5" s="113"/>
      <c r="I5" s="113"/>
      <c r="J5" s="113"/>
    </row>
    <row r="6" spans="1:10" x14ac:dyDescent="0.2">
      <c r="A6" s="1" t="s">
        <v>0</v>
      </c>
      <c r="B6" s="3">
        <v>2000</v>
      </c>
      <c r="C6" s="1"/>
      <c r="E6" s="113"/>
      <c r="F6" s="113"/>
      <c r="G6" s="113"/>
      <c r="H6" s="113"/>
      <c r="I6" s="113"/>
      <c r="J6" s="113"/>
    </row>
    <row r="7" spans="1:10" ht="16" customHeight="1" x14ac:dyDescent="0.2">
      <c r="A7" s="1" t="s">
        <v>1</v>
      </c>
      <c r="B7" s="3">
        <v>600</v>
      </c>
      <c r="C7" s="1"/>
    </row>
    <row r="8" spans="1:10" ht="16" customHeight="1" x14ac:dyDescent="0.2">
      <c r="A8" s="1" t="s">
        <v>17</v>
      </c>
      <c r="B8" s="3">
        <v>800</v>
      </c>
      <c r="C8" s="1"/>
      <c r="E8" s="112" t="s">
        <v>130</v>
      </c>
      <c r="F8" s="112"/>
      <c r="G8" s="112"/>
      <c r="H8" s="112"/>
      <c r="I8" s="112"/>
      <c r="J8" s="112"/>
    </row>
    <row r="9" spans="1:10" ht="16" customHeight="1" x14ac:dyDescent="0.2">
      <c r="A9" s="1" t="s">
        <v>116</v>
      </c>
      <c r="B9" s="3">
        <v>250</v>
      </c>
      <c r="C9" s="1"/>
    </row>
    <row r="10" spans="1:10" ht="16" customHeight="1" x14ac:dyDescent="0.2">
      <c r="A10" s="1" t="s">
        <v>45</v>
      </c>
      <c r="B10" s="3">
        <v>200</v>
      </c>
      <c r="C10" s="34"/>
      <c r="E10" s="118" t="s">
        <v>128</v>
      </c>
      <c r="F10" s="118"/>
      <c r="G10" s="118"/>
      <c r="H10" s="118"/>
      <c r="I10" s="118"/>
      <c r="J10" s="118"/>
    </row>
    <row r="11" spans="1:10" ht="16" customHeight="1" x14ac:dyDescent="0.2">
      <c r="A11" s="1" t="s">
        <v>41</v>
      </c>
      <c r="B11" s="3">
        <v>300</v>
      </c>
      <c r="C11" s="97"/>
      <c r="E11" s="118"/>
      <c r="F11" s="118"/>
      <c r="G11" s="118"/>
      <c r="H11" s="118"/>
      <c r="I11" s="118"/>
      <c r="J11" s="118"/>
    </row>
    <row r="12" spans="1:10" ht="16" customHeight="1" x14ac:dyDescent="0.2">
      <c r="A12" s="1" t="s">
        <v>42</v>
      </c>
      <c r="B12" s="3">
        <v>200</v>
      </c>
      <c r="C12" s="98"/>
      <c r="E12" s="118"/>
      <c r="F12" s="118"/>
      <c r="G12" s="118"/>
      <c r="H12" s="118"/>
      <c r="I12" s="118"/>
      <c r="J12" s="118"/>
    </row>
    <row r="13" spans="1:10" ht="16" customHeight="1" x14ac:dyDescent="0.2">
      <c r="A13" s="1" t="s">
        <v>2</v>
      </c>
      <c r="B13" s="3">
        <v>150</v>
      </c>
      <c r="C13" s="34"/>
      <c r="E13" s="118"/>
      <c r="F13" s="118"/>
      <c r="G13" s="118"/>
      <c r="H13" s="118"/>
      <c r="I13" s="118"/>
      <c r="J13" s="118"/>
    </row>
    <row r="14" spans="1:10" ht="16" customHeight="1" x14ac:dyDescent="0.2">
      <c r="A14" s="1" t="s">
        <v>3</v>
      </c>
      <c r="B14" s="3">
        <v>40</v>
      </c>
      <c r="C14" s="1"/>
      <c r="E14" s="118"/>
      <c r="F14" s="118"/>
      <c r="G14" s="118"/>
      <c r="H14" s="118"/>
      <c r="I14" s="118"/>
      <c r="J14" s="118"/>
    </row>
    <row r="15" spans="1:10" ht="16" customHeight="1" x14ac:dyDescent="0.2">
      <c r="A15" s="1" t="s">
        <v>18</v>
      </c>
      <c r="B15" s="3">
        <v>50</v>
      </c>
      <c r="C15" s="1"/>
      <c r="E15" s="118"/>
      <c r="F15" s="118"/>
      <c r="G15" s="118"/>
      <c r="H15" s="118"/>
      <c r="I15" s="118"/>
      <c r="J15" s="118"/>
    </row>
    <row r="16" spans="1:10" ht="16" customHeight="1" x14ac:dyDescent="0.2">
      <c r="A16" s="1" t="s">
        <v>56</v>
      </c>
      <c r="B16" s="3">
        <v>20</v>
      </c>
      <c r="C16" s="1"/>
      <c r="E16" s="119"/>
      <c r="F16" s="119"/>
      <c r="G16" s="119"/>
      <c r="H16" s="119"/>
      <c r="I16" s="119"/>
      <c r="J16" s="119"/>
    </row>
    <row r="17" spans="1:10" ht="16" customHeight="1" x14ac:dyDescent="0.2">
      <c r="A17" s="1" t="s">
        <v>19</v>
      </c>
      <c r="B17" s="3">
        <v>0</v>
      </c>
      <c r="C17" s="1"/>
      <c r="E17" s="119"/>
      <c r="F17" s="119"/>
      <c r="G17" s="119"/>
      <c r="H17" s="119"/>
      <c r="I17" s="119"/>
      <c r="J17" s="119"/>
    </row>
    <row r="18" spans="1:10" ht="16" customHeight="1" x14ac:dyDescent="0.2">
      <c r="A18" s="1" t="s">
        <v>46</v>
      </c>
      <c r="B18" s="3">
        <v>0</v>
      </c>
      <c r="C18" s="1"/>
      <c r="E18" s="119"/>
      <c r="F18" s="119"/>
      <c r="G18" s="119"/>
      <c r="H18" s="119"/>
      <c r="I18" s="119"/>
      <c r="J18" s="119"/>
    </row>
    <row r="19" spans="1:10" ht="16" customHeight="1" x14ac:dyDescent="0.2">
      <c r="A19" s="1" t="s">
        <v>117</v>
      </c>
      <c r="B19" s="3">
        <v>0</v>
      </c>
      <c r="C19" s="1"/>
      <c r="E19" s="119"/>
      <c r="F19" s="119"/>
      <c r="G19" s="119"/>
      <c r="H19" s="119"/>
      <c r="I19" s="119"/>
      <c r="J19" s="119"/>
    </row>
    <row r="20" spans="1:10" ht="16" customHeight="1" x14ac:dyDescent="0.2">
      <c r="A20" s="1"/>
      <c r="B20" s="3"/>
      <c r="C20" s="1"/>
      <c r="E20" s="119"/>
      <c r="F20" s="119"/>
      <c r="G20" s="119"/>
      <c r="H20" s="119"/>
      <c r="I20" s="119"/>
      <c r="J20" s="119"/>
    </row>
    <row r="21" spans="1:10" ht="16" customHeight="1" x14ac:dyDescent="0.2">
      <c r="A21" s="1"/>
      <c r="B21" s="3"/>
      <c r="C21" s="1"/>
      <c r="E21" s="119"/>
      <c r="F21" s="119"/>
      <c r="G21" s="119"/>
      <c r="H21" s="119"/>
      <c r="I21" s="119"/>
      <c r="J21" s="119"/>
    </row>
    <row r="22" spans="1:10" ht="16" customHeight="1" x14ac:dyDescent="0.2">
      <c r="A22" s="1"/>
      <c r="B22" s="3"/>
      <c r="C22" s="1"/>
      <c r="E22" s="119"/>
      <c r="F22" s="119"/>
      <c r="G22" s="119"/>
      <c r="H22" s="119"/>
      <c r="I22" s="119"/>
      <c r="J22" s="119"/>
    </row>
    <row r="23" spans="1:10" ht="16" customHeight="1" x14ac:dyDescent="0.2">
      <c r="A23" s="1"/>
      <c r="B23" s="3"/>
      <c r="C23" s="1"/>
      <c r="E23" s="119"/>
      <c r="F23" s="119"/>
      <c r="G23" s="119"/>
      <c r="H23" s="119"/>
      <c r="I23" s="119"/>
      <c r="J23" s="119"/>
    </row>
    <row r="24" spans="1:10" ht="21" x14ac:dyDescent="0.2">
      <c r="E24" s="119"/>
      <c r="F24" s="119"/>
      <c r="G24" s="119"/>
      <c r="H24" s="119"/>
      <c r="I24" s="119"/>
      <c r="J24" s="119"/>
    </row>
    <row r="25" spans="1:10" ht="21" x14ac:dyDescent="0.2">
      <c r="A25" s="1" t="s">
        <v>8</v>
      </c>
      <c r="B25" s="4">
        <f>SUM(B3,B4,B5)</f>
        <v>11000</v>
      </c>
      <c r="E25" s="119"/>
      <c r="F25" s="119"/>
      <c r="G25" s="119"/>
      <c r="H25" s="119"/>
      <c r="I25" s="119"/>
      <c r="J25" s="119"/>
    </row>
    <row r="26" spans="1:10" ht="21" x14ac:dyDescent="0.2">
      <c r="A26" s="1" t="s">
        <v>9</v>
      </c>
      <c r="B26" s="5">
        <f>SUM(B6:B23)</f>
        <v>4610</v>
      </c>
      <c r="C26" t="s">
        <v>10</v>
      </c>
      <c r="E26" s="119"/>
      <c r="F26" s="119"/>
      <c r="G26" s="119"/>
      <c r="H26" s="119"/>
      <c r="I26" s="119"/>
      <c r="J26" s="119"/>
    </row>
    <row r="27" spans="1:10" x14ac:dyDescent="0.2">
      <c r="A27" s="1" t="s">
        <v>43</v>
      </c>
      <c r="B27" s="4">
        <f>B25-B26</f>
        <v>6390</v>
      </c>
    </row>
    <row r="28" spans="1:10" x14ac:dyDescent="0.2">
      <c r="A28" s="1" t="s">
        <v>15</v>
      </c>
      <c r="B28" s="5">
        <f>B27*12</f>
        <v>76680</v>
      </c>
    </row>
    <row r="34" spans="1:1" x14ac:dyDescent="0.2">
      <c r="A34" s="6"/>
    </row>
  </sheetData>
  <mergeCells count="6">
    <mergeCell ref="A1:B2"/>
    <mergeCell ref="C1:C2"/>
    <mergeCell ref="C11:C12"/>
    <mergeCell ref="E8:J8"/>
    <mergeCell ref="E10:J15"/>
    <mergeCell ref="E1:J6"/>
  </mergeCells>
  <conditionalFormatting sqref="B25">
    <cfRule type="cellIs" dxfId="42" priority="2" operator="lessThan">
      <formula>0</formula>
    </cfRule>
    <cfRule type="cellIs" dxfId="41" priority="3" operator="greaterThan">
      <formula>0</formula>
    </cfRule>
  </conditionalFormatting>
  <conditionalFormatting sqref="B26">
    <cfRule type="cellIs" dxfId="40" priority="1" operator="greaterThan">
      <formula>0</formula>
    </cfRule>
  </conditionalFormatting>
  <conditionalFormatting sqref="B27">
    <cfRule type="cellIs" dxfId="39" priority="4" operator="lessThan">
      <formula>0</formula>
    </cfRule>
    <cfRule type="cellIs" dxfId="38" priority="5" operator="greaterThan">
      <formula>0</formula>
    </cfRule>
  </conditionalFormatting>
  <pageMargins left="0.7" right="0.7" top="0.75" bottom="0.75" header="0.3" footer="0.3"/>
  <ignoredErrors>
    <ignoredError sqref="B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8B8F-527D-FD48-A569-AD00B70CA398}">
  <sheetPr>
    <tabColor theme="5" tint="0.59999389629810485"/>
  </sheetPr>
  <dimension ref="A1:X1002"/>
  <sheetViews>
    <sheetView showGridLines="0" zoomScale="150" workbookViewId="0">
      <pane ySplit="1" topLeftCell="A2" activePane="bottomLeft" state="frozen"/>
      <selection pane="bottomLeft" activeCell="I2" sqref="I2:N2"/>
    </sheetView>
  </sheetViews>
  <sheetFormatPr baseColWidth="10" defaultColWidth="10.6640625" defaultRowHeight="16" x14ac:dyDescent="0.2"/>
  <cols>
    <col min="1" max="1" width="10.83203125" style="1"/>
    <col min="2" max="2" width="16.5" style="1" bestFit="1" customWidth="1"/>
    <col min="3" max="4" width="10.83203125" style="8"/>
    <col min="5" max="5" width="16.5" style="1" bestFit="1" customWidth="1"/>
    <col min="6" max="7" width="10.83203125" style="1"/>
    <col min="8" max="8" width="1.83203125" customWidth="1"/>
    <col min="9" max="9" width="15.5" bestFit="1" customWidth="1"/>
    <col min="11" max="11" width="1.83203125" customWidth="1"/>
    <col min="12" max="13" width="18" bestFit="1" customWidth="1"/>
    <col min="15" max="15" width="1.83203125" customWidth="1"/>
    <col min="16" max="16" width="16.5" customWidth="1"/>
    <col min="17" max="17" width="16" bestFit="1" customWidth="1"/>
    <col min="19" max="19" width="1.83203125" customWidth="1"/>
    <col min="22" max="22" width="1.83203125" customWidth="1"/>
    <col min="23" max="23" width="17.33203125" customWidth="1"/>
  </cols>
  <sheetData>
    <row r="1" spans="1:24" x14ac:dyDescent="0.2">
      <c r="A1" s="7" t="s">
        <v>12</v>
      </c>
      <c r="B1" s="7" t="s">
        <v>11</v>
      </c>
      <c r="C1" s="7" t="s">
        <v>65</v>
      </c>
      <c r="D1" s="7" t="s">
        <v>66</v>
      </c>
      <c r="E1" s="7" t="s">
        <v>13</v>
      </c>
      <c r="F1" s="49" t="s">
        <v>33</v>
      </c>
      <c r="G1" s="7" t="s">
        <v>14</v>
      </c>
    </row>
    <row r="2" spans="1:24" x14ac:dyDescent="0.2">
      <c r="A2" s="1">
        <v>2024</v>
      </c>
      <c r="B2" s="1" t="s">
        <v>25</v>
      </c>
      <c r="C2" s="8">
        <f>IFERROR(VLOOKUP($B2,[1]Mapping!$B$3:$D$14,2,0),0)</f>
        <v>1</v>
      </c>
      <c r="D2" s="8" t="str">
        <f>IFERROR(VLOOKUP($B2,[1]Mapping!$B$3:$D$14,3,0),0)</f>
        <v>Q1</v>
      </c>
      <c r="E2" s="1" t="s">
        <v>81</v>
      </c>
      <c r="F2" s="1" t="s">
        <v>83</v>
      </c>
      <c r="G2" s="51">
        <v>14000</v>
      </c>
      <c r="I2" s="120" t="s">
        <v>123</v>
      </c>
      <c r="J2" s="120"/>
      <c r="K2" s="120"/>
      <c r="L2" s="120"/>
      <c r="M2" s="120"/>
      <c r="N2" s="120"/>
    </row>
    <row r="3" spans="1:24" ht="16" customHeight="1" x14ac:dyDescent="0.2">
      <c r="A3" s="1">
        <v>2024</v>
      </c>
      <c r="B3" s="1" t="s">
        <v>25</v>
      </c>
      <c r="C3" s="8">
        <f>IFERROR(VLOOKUP($B3,[1]Mapping!$B$3:$D$14,2,0),0)</f>
        <v>1</v>
      </c>
      <c r="D3" s="8" t="str">
        <f>IFERROR(VLOOKUP($B3,[1]Mapping!$B$3:$D$14,3,0),0)</f>
        <v>Q1</v>
      </c>
      <c r="E3" s="1" t="s">
        <v>93</v>
      </c>
      <c r="F3" s="1" t="s">
        <v>82</v>
      </c>
      <c r="G3" s="51">
        <v>50000</v>
      </c>
      <c r="I3" s="113" t="s">
        <v>125</v>
      </c>
      <c r="J3" s="113"/>
      <c r="K3" s="113"/>
      <c r="L3" s="113"/>
      <c r="M3" s="113"/>
      <c r="N3" s="113"/>
    </row>
    <row r="4" spans="1:24" x14ac:dyDescent="0.2">
      <c r="A4" s="1">
        <v>2024</v>
      </c>
      <c r="B4" s="1" t="s">
        <v>25</v>
      </c>
      <c r="C4" s="8">
        <f>IFERROR(VLOOKUP($B4,[1]Mapping!$B$3:$D$14,2,0),0)</f>
        <v>1</v>
      </c>
      <c r="D4" s="8" t="str">
        <f>IFERROR(VLOOKUP($B4,[1]Mapping!$B$3:$D$14,3,0),0)</f>
        <v>Q1</v>
      </c>
      <c r="E4" s="1" t="s">
        <v>94</v>
      </c>
      <c r="F4" s="1" t="s">
        <v>82</v>
      </c>
      <c r="G4" s="51">
        <v>23000</v>
      </c>
      <c r="I4" s="113"/>
      <c r="J4" s="113"/>
      <c r="K4" s="113"/>
      <c r="L4" s="113"/>
      <c r="M4" s="113"/>
      <c r="N4" s="113"/>
    </row>
    <row r="5" spans="1:24" x14ac:dyDescent="0.2">
      <c r="A5" s="1">
        <v>2024</v>
      </c>
      <c r="B5" s="1" t="s">
        <v>25</v>
      </c>
      <c r="C5" s="8">
        <f>IFERROR(VLOOKUP($B5,[1]Mapping!$B$3:$D$14,2,0),0)</f>
        <v>1</v>
      </c>
      <c r="D5" s="8" t="str">
        <f>IFERROR(VLOOKUP($B5,[1]Mapping!$B$3:$D$14,3,0),0)</f>
        <v>Q1</v>
      </c>
      <c r="E5" s="1" t="s">
        <v>118</v>
      </c>
      <c r="F5" s="1" t="s">
        <v>82</v>
      </c>
      <c r="G5" s="51">
        <v>679.79</v>
      </c>
      <c r="I5" s="113"/>
      <c r="J5" s="113"/>
      <c r="K5" s="113"/>
      <c r="L5" s="113"/>
      <c r="M5" s="113"/>
      <c r="N5" s="113"/>
    </row>
    <row r="6" spans="1:24" x14ac:dyDescent="0.2">
      <c r="A6" s="1">
        <v>2024</v>
      </c>
      <c r="B6" s="1" t="s">
        <v>25</v>
      </c>
      <c r="C6" s="8">
        <f>IFERROR(VLOOKUP($B6,[1]Mapping!$B$3:$D$14,2,0),0)</f>
        <v>1</v>
      </c>
      <c r="D6" s="8" t="str">
        <f>IFERROR(VLOOKUP($B6,[1]Mapping!$B$3:$D$14,3,0),0)</f>
        <v>Q1</v>
      </c>
      <c r="E6" s="1" t="s">
        <v>91</v>
      </c>
      <c r="F6" s="1" t="s">
        <v>82</v>
      </c>
      <c r="G6" s="51">
        <v>1200</v>
      </c>
      <c r="I6" s="113"/>
      <c r="J6" s="113"/>
      <c r="K6" s="113"/>
      <c r="L6" s="113"/>
      <c r="M6" s="113"/>
      <c r="N6" s="113"/>
    </row>
    <row r="7" spans="1:24" x14ac:dyDescent="0.2">
      <c r="A7" s="1">
        <v>2024</v>
      </c>
      <c r="B7" s="1" t="s">
        <v>25</v>
      </c>
      <c r="C7" s="8">
        <f>IFERROR(VLOOKUP($B7,[1]Mapping!$B$3:$D$14,2,0),0)</f>
        <v>1</v>
      </c>
      <c r="D7" s="8" t="str">
        <f>IFERROR(VLOOKUP($B7,[1]Mapping!$B$3:$D$14,3,0),0)</f>
        <v>Q1</v>
      </c>
      <c r="E7" s="1" t="s">
        <v>92</v>
      </c>
      <c r="F7" s="1" t="s">
        <v>82</v>
      </c>
      <c r="G7" s="51">
        <v>13000</v>
      </c>
      <c r="I7" s="113"/>
      <c r="J7" s="113"/>
      <c r="K7" s="113"/>
      <c r="L7" s="113"/>
      <c r="M7" s="113"/>
      <c r="N7" s="113"/>
    </row>
    <row r="8" spans="1:24" x14ac:dyDescent="0.2">
      <c r="A8" s="1">
        <v>2024</v>
      </c>
      <c r="B8" s="1" t="s">
        <v>25</v>
      </c>
      <c r="C8" s="8">
        <f>IFERROR(VLOOKUP($B8,[1]Mapping!$B$3:$D$14,2,0),0)</f>
        <v>1</v>
      </c>
      <c r="D8" s="8" t="str">
        <f>IFERROR(VLOOKUP($B8,[1]Mapping!$B$3:$D$14,3,0),0)</f>
        <v>Q1</v>
      </c>
      <c r="E8" s="1" t="s">
        <v>95</v>
      </c>
      <c r="F8" s="1" t="s">
        <v>82</v>
      </c>
      <c r="G8" s="51">
        <v>20</v>
      </c>
    </row>
    <row r="9" spans="1:24" x14ac:dyDescent="0.2">
      <c r="A9" s="1">
        <v>2024</v>
      </c>
      <c r="B9" s="1" t="s">
        <v>25</v>
      </c>
      <c r="C9" s="8">
        <f>IFERROR(VLOOKUP($B9,[1]Mapping!$B$3:$D$14,2,0),0)</f>
        <v>1</v>
      </c>
      <c r="D9" s="8" t="str">
        <f>IFERROR(VLOOKUP($B9,[1]Mapping!$B$3:$D$14,3,0),0)</f>
        <v>Q1</v>
      </c>
      <c r="E9" s="1" t="s">
        <v>80</v>
      </c>
      <c r="F9" s="1" t="s">
        <v>87</v>
      </c>
      <c r="G9" s="51">
        <v>690</v>
      </c>
      <c r="I9" s="114" t="s">
        <v>120</v>
      </c>
      <c r="J9" s="114"/>
      <c r="K9" s="114"/>
      <c r="L9" s="114"/>
      <c r="M9" s="114"/>
      <c r="N9" s="114"/>
    </row>
    <row r="10" spans="1:24" x14ac:dyDescent="0.2">
      <c r="A10" s="1">
        <v>2024</v>
      </c>
      <c r="B10" s="1" t="s">
        <v>25</v>
      </c>
      <c r="C10" s="8">
        <f>IFERROR(VLOOKUP($B10,[1]Mapping!$B$3:$D$14,2,0),0)</f>
        <v>1</v>
      </c>
      <c r="D10" s="8" t="str">
        <f>IFERROR(VLOOKUP($B10,[1]Mapping!$B$3:$D$14,3,0),0)</f>
        <v>Q1</v>
      </c>
      <c r="E10" s="1" t="s">
        <v>119</v>
      </c>
      <c r="F10" s="1" t="s">
        <v>87</v>
      </c>
      <c r="G10" s="51">
        <v>1680.23</v>
      </c>
    </row>
    <row r="11" spans="1:24" x14ac:dyDescent="0.2">
      <c r="A11" s="1">
        <v>2024</v>
      </c>
      <c r="B11" s="1" t="s">
        <v>25</v>
      </c>
      <c r="C11" s="8">
        <f>IFERROR(VLOOKUP($B11,[1]Mapping!$B$3:$D$14,2,0),0)</f>
        <v>1</v>
      </c>
      <c r="D11" s="8" t="str">
        <f>IFERROR(VLOOKUP($B11,[1]Mapping!$B$3:$D$14,3,0),0)</f>
        <v>Q1</v>
      </c>
      <c r="E11" s="1" t="s">
        <v>88</v>
      </c>
      <c r="F11" s="1" t="s">
        <v>87</v>
      </c>
      <c r="G11" s="51">
        <v>0</v>
      </c>
    </row>
    <row r="12" spans="1:24" x14ac:dyDescent="0.2">
      <c r="A12" s="1">
        <v>2024</v>
      </c>
      <c r="B12" s="1" t="s">
        <v>25</v>
      </c>
      <c r="C12" s="8">
        <f>IFERROR(VLOOKUP($B12,[1]Mapping!$B$3:$D$14,2,0),0)</f>
        <v>1</v>
      </c>
      <c r="D12" s="8" t="str">
        <f>IFERROR(VLOOKUP($B12,[1]Mapping!$B$3:$D$14,3,0),0)</f>
        <v>Q1</v>
      </c>
      <c r="E12" s="1" t="s">
        <v>106</v>
      </c>
      <c r="F12" s="1" t="s">
        <v>106</v>
      </c>
      <c r="G12" s="51">
        <v>-10000</v>
      </c>
    </row>
    <row r="13" spans="1:24" x14ac:dyDescent="0.2">
      <c r="A13" s="1">
        <v>2024</v>
      </c>
      <c r="B13" s="1" t="s">
        <v>26</v>
      </c>
      <c r="C13" s="8">
        <f>IFERROR(VLOOKUP($B13,[1]Mapping!$B$3:$D$14,2,0),0)</f>
        <v>2</v>
      </c>
      <c r="D13" s="8" t="str">
        <f>IFERROR(VLOOKUP($B13,[1]Mapping!$B$3:$D$14,3,0),0)</f>
        <v>Q1</v>
      </c>
      <c r="E13" s="1" t="s">
        <v>81</v>
      </c>
      <c r="F13" s="1" t="s">
        <v>83</v>
      </c>
      <c r="G13" s="51">
        <v>22000</v>
      </c>
      <c r="X13" s="20"/>
    </row>
    <row r="14" spans="1:24" x14ac:dyDescent="0.2">
      <c r="A14" s="1">
        <v>2024</v>
      </c>
      <c r="B14" s="1" t="s">
        <v>26</v>
      </c>
      <c r="C14" s="8">
        <f>IFERROR(VLOOKUP($B14,[1]Mapping!$B$3:$D$14,2,0),0)</f>
        <v>2</v>
      </c>
      <c r="D14" s="8" t="str">
        <f>IFERROR(VLOOKUP($B14,[1]Mapping!$B$3:$D$14,3,0),0)</f>
        <v>Q1</v>
      </c>
      <c r="E14" s="1" t="s">
        <v>93</v>
      </c>
      <c r="F14" s="1" t="s">
        <v>82</v>
      </c>
      <c r="G14" s="51">
        <v>45000</v>
      </c>
    </row>
    <row r="15" spans="1:24" x14ac:dyDescent="0.2">
      <c r="A15" s="1">
        <v>2024</v>
      </c>
      <c r="B15" s="1" t="s">
        <v>26</v>
      </c>
      <c r="C15" s="8">
        <f>IFERROR(VLOOKUP($B15,[1]Mapping!$B$3:$D$14,2,0),0)</f>
        <v>2</v>
      </c>
      <c r="D15" s="8" t="str">
        <f>IFERROR(VLOOKUP($B15,[1]Mapping!$B$3:$D$14,3,0),0)</f>
        <v>Q1</v>
      </c>
      <c r="E15" s="1" t="s">
        <v>94</v>
      </c>
      <c r="F15" s="1" t="s">
        <v>82</v>
      </c>
      <c r="G15" s="51">
        <v>26000</v>
      </c>
    </row>
    <row r="16" spans="1:24" x14ac:dyDescent="0.2">
      <c r="A16" s="1">
        <v>2024</v>
      </c>
      <c r="B16" s="1" t="s">
        <v>26</v>
      </c>
      <c r="C16" s="8">
        <f>IFERROR(VLOOKUP($B16,[1]Mapping!$B$3:$D$14,2,0),0)</f>
        <v>2</v>
      </c>
      <c r="D16" s="8" t="str">
        <f>IFERROR(VLOOKUP($B16,[1]Mapping!$B$3:$D$14,3,0),0)</f>
        <v>Q1</v>
      </c>
      <c r="E16" s="1" t="s">
        <v>118</v>
      </c>
      <c r="F16" s="1" t="s">
        <v>82</v>
      </c>
      <c r="G16" s="51">
        <v>1500</v>
      </c>
    </row>
    <row r="17" spans="1:14" ht="16" customHeight="1" x14ac:dyDescent="0.2">
      <c r="A17" s="1">
        <v>2024</v>
      </c>
      <c r="B17" s="1" t="s">
        <v>26</v>
      </c>
      <c r="C17" s="8">
        <f>IFERROR(VLOOKUP($B17,[1]Mapping!$B$3:$D$14,2,0),0)</f>
        <v>2</v>
      </c>
      <c r="D17" s="8" t="str">
        <f>IFERROR(VLOOKUP($B17,[1]Mapping!$B$3:$D$14,3,0),0)</f>
        <v>Q1</v>
      </c>
      <c r="E17" s="1" t="s">
        <v>91</v>
      </c>
      <c r="F17" s="1" t="s">
        <v>82</v>
      </c>
      <c r="G17" s="51">
        <v>3000</v>
      </c>
    </row>
    <row r="18" spans="1:14" ht="16" customHeight="1" x14ac:dyDescent="0.2">
      <c r="A18" s="1">
        <v>2024</v>
      </c>
      <c r="B18" s="1" t="s">
        <v>26</v>
      </c>
      <c r="C18" s="8">
        <f>IFERROR(VLOOKUP($B18,[1]Mapping!$B$3:$D$14,2,0),0)</f>
        <v>2</v>
      </c>
      <c r="D18" s="8" t="str">
        <f>IFERROR(VLOOKUP($B18,[1]Mapping!$B$3:$D$14,3,0),0)</f>
        <v>Q1</v>
      </c>
      <c r="E18" s="1" t="s">
        <v>92</v>
      </c>
      <c r="F18" s="1" t="s">
        <v>82</v>
      </c>
      <c r="G18" s="51">
        <v>10000</v>
      </c>
    </row>
    <row r="19" spans="1:14" ht="16" customHeight="1" x14ac:dyDescent="0.2">
      <c r="A19" s="1">
        <v>2024</v>
      </c>
      <c r="B19" s="1" t="s">
        <v>26</v>
      </c>
      <c r="C19" s="8">
        <f>IFERROR(VLOOKUP($B19,[1]Mapping!$B$3:$D$14,2,0),0)</f>
        <v>2</v>
      </c>
      <c r="D19" s="8" t="str">
        <f>IFERROR(VLOOKUP($B19,[1]Mapping!$B$3:$D$14,3,0),0)</f>
        <v>Q1</v>
      </c>
      <c r="E19" s="1" t="s">
        <v>95</v>
      </c>
      <c r="F19" s="1" t="s">
        <v>82</v>
      </c>
      <c r="G19" s="51">
        <v>3020</v>
      </c>
    </row>
    <row r="20" spans="1:14" x14ac:dyDescent="0.2">
      <c r="A20" s="1">
        <v>2024</v>
      </c>
      <c r="B20" s="1" t="s">
        <v>26</v>
      </c>
      <c r="C20" s="8">
        <f>IFERROR(VLOOKUP($B20,[1]Mapping!$B$3:$D$14,2,0),0)</f>
        <v>2</v>
      </c>
      <c r="D20" s="8" t="str">
        <f>IFERROR(VLOOKUP($B20,[1]Mapping!$B$3:$D$14,3,0),0)</f>
        <v>Q1</v>
      </c>
      <c r="E20" s="1" t="s">
        <v>80</v>
      </c>
      <c r="F20" s="1" t="s">
        <v>87</v>
      </c>
      <c r="G20" s="51">
        <v>4000</v>
      </c>
    </row>
    <row r="21" spans="1:14" x14ac:dyDescent="0.2">
      <c r="A21" s="1">
        <v>2024</v>
      </c>
      <c r="B21" s="1" t="s">
        <v>26</v>
      </c>
      <c r="C21" s="8">
        <f>IFERROR(VLOOKUP($B21,[1]Mapping!$B$3:$D$14,2,0),0)</f>
        <v>2</v>
      </c>
      <c r="D21" s="8" t="str">
        <f>IFERROR(VLOOKUP($B21,[1]Mapping!$B$3:$D$14,3,0),0)</f>
        <v>Q1</v>
      </c>
      <c r="E21" s="1" t="s">
        <v>119</v>
      </c>
      <c r="F21" s="1" t="s">
        <v>87</v>
      </c>
      <c r="G21" s="51">
        <v>2300</v>
      </c>
    </row>
    <row r="22" spans="1:14" x14ac:dyDescent="0.2">
      <c r="A22" s="1">
        <v>2024</v>
      </c>
      <c r="B22" s="1" t="s">
        <v>26</v>
      </c>
      <c r="C22" s="8">
        <f>IFERROR(VLOOKUP($B22,[1]Mapping!$B$3:$D$14,2,0),0)</f>
        <v>2</v>
      </c>
      <c r="D22" s="8" t="str">
        <f>IFERROR(VLOOKUP($B22,[1]Mapping!$B$3:$D$14,3,0),0)</f>
        <v>Q1</v>
      </c>
      <c r="E22" s="1" t="s">
        <v>88</v>
      </c>
      <c r="F22" s="1" t="s">
        <v>87</v>
      </c>
      <c r="G22" s="51">
        <v>0</v>
      </c>
    </row>
    <row r="23" spans="1:14" x14ac:dyDescent="0.2">
      <c r="A23" s="1">
        <v>2024</v>
      </c>
      <c r="B23" s="1" t="s">
        <v>26</v>
      </c>
      <c r="C23" s="8">
        <f>IFERROR(VLOOKUP($B23,[1]Mapping!$B$3:$D$14,2,0),0)</f>
        <v>2</v>
      </c>
      <c r="D23" s="8" t="str">
        <f>IFERROR(VLOOKUP($B23,[1]Mapping!$B$3:$D$14,3,0),0)</f>
        <v>Q1</v>
      </c>
      <c r="E23" s="1" t="s">
        <v>106</v>
      </c>
      <c r="F23" s="1" t="s">
        <v>106</v>
      </c>
      <c r="G23" s="51">
        <v>-5000</v>
      </c>
    </row>
    <row r="24" spans="1:14" x14ac:dyDescent="0.2">
      <c r="G24" s="51"/>
    </row>
    <row r="25" spans="1:14" x14ac:dyDescent="0.2">
      <c r="G25" s="51"/>
    </row>
    <row r="26" spans="1:14" x14ac:dyDescent="0.2">
      <c r="G26" s="51"/>
    </row>
    <row r="27" spans="1:14" x14ac:dyDescent="0.2">
      <c r="G27" s="51"/>
    </row>
    <row r="28" spans="1:14" x14ac:dyDescent="0.2">
      <c r="G28" s="51"/>
      <c r="N28" s="20"/>
    </row>
    <row r="29" spans="1:14" x14ac:dyDescent="0.2">
      <c r="G29" s="51"/>
    </row>
    <row r="30" spans="1:14" x14ac:dyDescent="0.2">
      <c r="G30" s="51"/>
    </row>
    <row r="31" spans="1:14" x14ac:dyDescent="0.2">
      <c r="G31" s="51"/>
    </row>
    <row r="32" spans="1:14" x14ac:dyDescent="0.2">
      <c r="G32" s="51"/>
    </row>
    <row r="33" spans="7:7" x14ac:dyDescent="0.2">
      <c r="G33" s="51"/>
    </row>
    <row r="34" spans="7:7" x14ac:dyDescent="0.2">
      <c r="G34" s="51"/>
    </row>
    <row r="35" spans="7:7" x14ac:dyDescent="0.2">
      <c r="G35" s="51"/>
    </row>
    <row r="36" spans="7:7" x14ac:dyDescent="0.2">
      <c r="G36" s="51"/>
    </row>
    <row r="37" spans="7:7" x14ac:dyDescent="0.2">
      <c r="G37" s="51"/>
    </row>
    <row r="38" spans="7:7" x14ac:dyDescent="0.2">
      <c r="G38" s="51"/>
    </row>
    <row r="39" spans="7:7" x14ac:dyDescent="0.2">
      <c r="G39" s="51"/>
    </row>
    <row r="40" spans="7:7" x14ac:dyDescent="0.2">
      <c r="G40" s="51"/>
    </row>
    <row r="41" spans="7:7" x14ac:dyDescent="0.2">
      <c r="G41" s="51"/>
    </row>
    <row r="42" spans="7:7" x14ac:dyDescent="0.2">
      <c r="G42" s="51"/>
    </row>
    <row r="43" spans="7:7" x14ac:dyDescent="0.2">
      <c r="G43" s="51"/>
    </row>
    <row r="44" spans="7:7" x14ac:dyDescent="0.2">
      <c r="G44" s="51"/>
    </row>
    <row r="45" spans="7:7" x14ac:dyDescent="0.2">
      <c r="G45" s="51"/>
    </row>
    <row r="46" spans="7:7" x14ac:dyDescent="0.2">
      <c r="G46" s="51"/>
    </row>
    <row r="47" spans="7:7" x14ac:dyDescent="0.2">
      <c r="G47" s="51"/>
    </row>
    <row r="48" spans="7:7" x14ac:dyDescent="0.2">
      <c r="G48" s="51"/>
    </row>
    <row r="49" spans="7:7" x14ac:dyDescent="0.2">
      <c r="G49" s="51"/>
    </row>
    <row r="50" spans="7:7" x14ac:dyDescent="0.2">
      <c r="G50" s="51"/>
    </row>
    <row r="51" spans="7:7" x14ac:dyDescent="0.2">
      <c r="G51" s="51"/>
    </row>
    <row r="52" spans="7:7" x14ac:dyDescent="0.2">
      <c r="G52" s="51"/>
    </row>
    <row r="53" spans="7:7" x14ac:dyDescent="0.2">
      <c r="G53" s="51"/>
    </row>
    <row r="54" spans="7:7" x14ac:dyDescent="0.2">
      <c r="G54" s="51"/>
    </row>
    <row r="55" spans="7:7" x14ac:dyDescent="0.2">
      <c r="G55" s="51"/>
    </row>
    <row r="56" spans="7:7" x14ac:dyDescent="0.2">
      <c r="G56" s="51"/>
    </row>
    <row r="57" spans="7:7" x14ac:dyDescent="0.2">
      <c r="G57" s="51"/>
    </row>
    <row r="58" spans="7:7" x14ac:dyDescent="0.2">
      <c r="G58" s="51"/>
    </row>
    <row r="59" spans="7:7" x14ac:dyDescent="0.2">
      <c r="G59" s="51"/>
    </row>
    <row r="60" spans="7:7" x14ac:dyDescent="0.2">
      <c r="G60" s="51"/>
    </row>
    <row r="61" spans="7:7" x14ac:dyDescent="0.2">
      <c r="G61" s="51"/>
    </row>
    <row r="62" spans="7:7" x14ac:dyDescent="0.2">
      <c r="G62" s="51"/>
    </row>
    <row r="63" spans="7:7" x14ac:dyDescent="0.2">
      <c r="G63" s="51"/>
    </row>
    <row r="64" spans="7:7" x14ac:dyDescent="0.2">
      <c r="G64" s="51"/>
    </row>
    <row r="65" spans="7:7" x14ac:dyDescent="0.2">
      <c r="G65" s="51"/>
    </row>
    <row r="66" spans="7:7" x14ac:dyDescent="0.2">
      <c r="G66" s="51"/>
    </row>
    <row r="67" spans="7:7" x14ac:dyDescent="0.2">
      <c r="G67" s="51"/>
    </row>
    <row r="68" spans="7:7" x14ac:dyDescent="0.2">
      <c r="G68" s="51"/>
    </row>
    <row r="69" spans="7:7" x14ac:dyDescent="0.2">
      <c r="G69" s="51"/>
    </row>
    <row r="70" spans="7:7" x14ac:dyDescent="0.2">
      <c r="G70" s="51"/>
    </row>
    <row r="71" spans="7:7" x14ac:dyDescent="0.2">
      <c r="G71" s="51"/>
    </row>
    <row r="72" spans="7:7" x14ac:dyDescent="0.2">
      <c r="G72" s="51"/>
    </row>
    <row r="73" spans="7:7" x14ac:dyDescent="0.2">
      <c r="G73" s="51"/>
    </row>
    <row r="74" spans="7:7" x14ac:dyDescent="0.2">
      <c r="G74" s="51"/>
    </row>
    <row r="75" spans="7:7" x14ac:dyDescent="0.2">
      <c r="G75" s="51"/>
    </row>
    <row r="76" spans="7:7" x14ac:dyDescent="0.2">
      <c r="G76" s="51"/>
    </row>
    <row r="77" spans="7:7" x14ac:dyDescent="0.2">
      <c r="G77" s="51"/>
    </row>
    <row r="78" spans="7:7" x14ac:dyDescent="0.2">
      <c r="G78" s="51"/>
    </row>
    <row r="79" spans="7:7" x14ac:dyDescent="0.2">
      <c r="G79" s="51"/>
    </row>
    <row r="80" spans="7:7" x14ac:dyDescent="0.2">
      <c r="G80" s="51"/>
    </row>
    <row r="81" spans="7:7" x14ac:dyDescent="0.2">
      <c r="G81" s="51"/>
    </row>
    <row r="82" spans="7:7" x14ac:dyDescent="0.2">
      <c r="G82" s="51"/>
    </row>
    <row r="83" spans="7:7" x14ac:dyDescent="0.2">
      <c r="G83" s="51"/>
    </row>
    <row r="84" spans="7:7" x14ac:dyDescent="0.2">
      <c r="G84" s="51"/>
    </row>
    <row r="85" spans="7:7" x14ac:dyDescent="0.2">
      <c r="G85" s="51"/>
    </row>
    <row r="86" spans="7:7" x14ac:dyDescent="0.2">
      <c r="G86" s="51"/>
    </row>
    <row r="87" spans="7:7" x14ac:dyDescent="0.2">
      <c r="G87" s="51"/>
    </row>
    <row r="88" spans="7:7" x14ac:dyDescent="0.2">
      <c r="G88" s="51"/>
    </row>
    <row r="89" spans="7:7" x14ac:dyDescent="0.2">
      <c r="G89" s="51"/>
    </row>
    <row r="90" spans="7:7" x14ac:dyDescent="0.2">
      <c r="G90" s="51"/>
    </row>
    <row r="91" spans="7:7" x14ac:dyDescent="0.2">
      <c r="G91" s="51"/>
    </row>
    <row r="92" spans="7:7" x14ac:dyDescent="0.2">
      <c r="G92" s="51"/>
    </row>
    <row r="93" spans="7:7" x14ac:dyDescent="0.2">
      <c r="G93" s="51"/>
    </row>
    <row r="94" spans="7:7" x14ac:dyDescent="0.2">
      <c r="G94" s="51"/>
    </row>
    <row r="95" spans="7:7" x14ac:dyDescent="0.2">
      <c r="G95" s="51"/>
    </row>
    <row r="96" spans="7:7" x14ac:dyDescent="0.2">
      <c r="G96" s="51"/>
    </row>
    <row r="97" spans="7:7" x14ac:dyDescent="0.2">
      <c r="G97" s="51"/>
    </row>
    <row r="98" spans="7:7" x14ac:dyDescent="0.2">
      <c r="G98" s="51"/>
    </row>
    <row r="99" spans="7:7" x14ac:dyDescent="0.2">
      <c r="G99" s="51"/>
    </row>
    <row r="100" spans="7:7" x14ac:dyDescent="0.2">
      <c r="G100" s="51"/>
    </row>
    <row r="101" spans="7:7" x14ac:dyDescent="0.2">
      <c r="G101" s="51"/>
    </row>
    <row r="102" spans="7:7" x14ac:dyDescent="0.2">
      <c r="G102" s="51"/>
    </row>
    <row r="103" spans="7:7" x14ac:dyDescent="0.2">
      <c r="G103" s="51"/>
    </row>
    <row r="104" spans="7:7" x14ac:dyDescent="0.2">
      <c r="G104" s="51"/>
    </row>
    <row r="105" spans="7:7" x14ac:dyDescent="0.2">
      <c r="G105" s="51"/>
    </row>
    <row r="106" spans="7:7" x14ac:dyDescent="0.2">
      <c r="G106" s="51"/>
    </row>
    <row r="107" spans="7:7" x14ac:dyDescent="0.2">
      <c r="G107" s="51"/>
    </row>
    <row r="108" spans="7:7" x14ac:dyDescent="0.2">
      <c r="G108" s="51"/>
    </row>
    <row r="109" spans="7:7" x14ac:dyDescent="0.2">
      <c r="G109" s="51"/>
    </row>
    <row r="110" spans="7:7" x14ac:dyDescent="0.2">
      <c r="G110" s="51"/>
    </row>
    <row r="111" spans="7:7" x14ac:dyDescent="0.2">
      <c r="G111" s="51"/>
    </row>
    <row r="112" spans="7:7" x14ac:dyDescent="0.2">
      <c r="G112" s="51"/>
    </row>
    <row r="113" spans="7:7" x14ac:dyDescent="0.2">
      <c r="G113" s="51"/>
    </row>
    <row r="114" spans="7:7" x14ac:dyDescent="0.2">
      <c r="G114" s="51"/>
    </row>
    <row r="115" spans="7:7" x14ac:dyDescent="0.2">
      <c r="G115" s="51"/>
    </row>
    <row r="116" spans="7:7" x14ac:dyDescent="0.2">
      <c r="G116" s="51"/>
    </row>
    <row r="117" spans="7:7" x14ac:dyDescent="0.2">
      <c r="G117" s="51"/>
    </row>
    <row r="118" spans="7:7" x14ac:dyDescent="0.2">
      <c r="G118" s="51"/>
    </row>
    <row r="119" spans="7:7" x14ac:dyDescent="0.2">
      <c r="G119" s="51"/>
    </row>
    <row r="120" spans="7:7" x14ac:dyDescent="0.2">
      <c r="G120" s="51"/>
    </row>
    <row r="121" spans="7:7" x14ac:dyDescent="0.2">
      <c r="G121" s="51"/>
    </row>
    <row r="122" spans="7:7" x14ac:dyDescent="0.2">
      <c r="G122" s="51"/>
    </row>
    <row r="123" spans="7:7" x14ac:dyDescent="0.2">
      <c r="G123" s="51"/>
    </row>
    <row r="124" spans="7:7" x14ac:dyDescent="0.2">
      <c r="G124" s="51"/>
    </row>
    <row r="125" spans="7:7" x14ac:dyDescent="0.2">
      <c r="G125" s="51"/>
    </row>
    <row r="126" spans="7:7" x14ac:dyDescent="0.2">
      <c r="G126" s="51"/>
    </row>
    <row r="127" spans="7:7" x14ac:dyDescent="0.2">
      <c r="G127" s="51"/>
    </row>
    <row r="128" spans="7:7" x14ac:dyDescent="0.2">
      <c r="G128" s="51"/>
    </row>
    <row r="129" spans="7:7" x14ac:dyDescent="0.2">
      <c r="G129" s="51"/>
    </row>
    <row r="130" spans="7:7" x14ac:dyDescent="0.2">
      <c r="G130" s="51"/>
    </row>
    <row r="131" spans="7:7" x14ac:dyDescent="0.2">
      <c r="G131" s="51"/>
    </row>
    <row r="132" spans="7:7" x14ac:dyDescent="0.2">
      <c r="G132" s="51"/>
    </row>
    <row r="133" spans="7:7" x14ac:dyDescent="0.2">
      <c r="G133" s="51"/>
    </row>
    <row r="134" spans="7:7" x14ac:dyDescent="0.2">
      <c r="G134" s="51"/>
    </row>
    <row r="135" spans="7:7" x14ac:dyDescent="0.2">
      <c r="G135" s="51"/>
    </row>
    <row r="136" spans="7:7" x14ac:dyDescent="0.2">
      <c r="G136" s="51"/>
    </row>
    <row r="137" spans="7:7" x14ac:dyDescent="0.2">
      <c r="G137" s="51"/>
    </row>
    <row r="138" spans="7:7" x14ac:dyDescent="0.2">
      <c r="G138" s="51"/>
    </row>
    <row r="139" spans="7:7" x14ac:dyDescent="0.2">
      <c r="G139" s="51"/>
    </row>
    <row r="140" spans="7:7" x14ac:dyDescent="0.2">
      <c r="G140" s="51"/>
    </row>
    <row r="141" spans="7:7" x14ac:dyDescent="0.2">
      <c r="G141" s="51"/>
    </row>
    <row r="142" spans="7:7" x14ac:dyDescent="0.2">
      <c r="G142" s="51"/>
    </row>
    <row r="143" spans="7:7" x14ac:dyDescent="0.2">
      <c r="G143" s="51"/>
    </row>
    <row r="144" spans="7:7" x14ac:dyDescent="0.2">
      <c r="G144" s="51"/>
    </row>
    <row r="145" spans="7:7" x14ac:dyDescent="0.2">
      <c r="G145" s="51"/>
    </row>
    <row r="146" spans="7:7" x14ac:dyDescent="0.2">
      <c r="G146" s="51"/>
    </row>
    <row r="147" spans="7:7" x14ac:dyDescent="0.2">
      <c r="G147" s="51"/>
    </row>
    <row r="148" spans="7:7" x14ac:dyDescent="0.2">
      <c r="G148" s="51"/>
    </row>
    <row r="149" spans="7:7" x14ac:dyDescent="0.2">
      <c r="G149" s="51"/>
    </row>
    <row r="150" spans="7:7" x14ac:dyDescent="0.2">
      <c r="G150" s="51"/>
    </row>
    <row r="151" spans="7:7" x14ac:dyDescent="0.2">
      <c r="G151" s="51"/>
    </row>
    <row r="152" spans="7:7" x14ac:dyDescent="0.2">
      <c r="G152" s="51"/>
    </row>
    <row r="153" spans="7:7" x14ac:dyDescent="0.2">
      <c r="G153" s="51"/>
    </row>
    <row r="154" spans="7:7" x14ac:dyDescent="0.2">
      <c r="G154" s="51"/>
    </row>
    <row r="155" spans="7:7" x14ac:dyDescent="0.2">
      <c r="G155" s="51"/>
    </row>
    <row r="156" spans="7:7" x14ac:dyDescent="0.2">
      <c r="G156" s="51"/>
    </row>
    <row r="157" spans="7:7" x14ac:dyDescent="0.2">
      <c r="G157" s="51"/>
    </row>
    <row r="158" spans="7:7" x14ac:dyDescent="0.2">
      <c r="G158" s="51"/>
    </row>
    <row r="159" spans="7:7" x14ac:dyDescent="0.2">
      <c r="G159" s="51"/>
    </row>
    <row r="160" spans="7:7" x14ac:dyDescent="0.2">
      <c r="G160" s="51"/>
    </row>
    <row r="161" spans="7:7" x14ac:dyDescent="0.2">
      <c r="G161" s="51"/>
    </row>
    <row r="162" spans="7:7" x14ac:dyDescent="0.2">
      <c r="G162" s="51"/>
    </row>
    <row r="163" spans="7:7" x14ac:dyDescent="0.2">
      <c r="G163" s="51"/>
    </row>
    <row r="164" spans="7:7" x14ac:dyDescent="0.2">
      <c r="G164" s="51"/>
    </row>
    <row r="165" spans="7:7" x14ac:dyDescent="0.2">
      <c r="G165" s="51"/>
    </row>
    <row r="166" spans="7:7" x14ac:dyDescent="0.2">
      <c r="G166" s="51"/>
    </row>
    <row r="167" spans="7:7" x14ac:dyDescent="0.2">
      <c r="G167" s="51"/>
    </row>
    <row r="168" spans="7:7" x14ac:dyDescent="0.2">
      <c r="G168" s="51"/>
    </row>
    <row r="169" spans="7:7" x14ac:dyDescent="0.2">
      <c r="G169" s="51"/>
    </row>
    <row r="170" spans="7:7" x14ac:dyDescent="0.2">
      <c r="G170" s="51"/>
    </row>
    <row r="171" spans="7:7" x14ac:dyDescent="0.2">
      <c r="G171" s="51"/>
    </row>
    <row r="172" spans="7:7" x14ac:dyDescent="0.2">
      <c r="G172" s="51"/>
    </row>
    <row r="173" spans="7:7" x14ac:dyDescent="0.2">
      <c r="G173" s="51"/>
    </row>
    <row r="174" spans="7:7" x14ac:dyDescent="0.2">
      <c r="G174" s="51"/>
    </row>
    <row r="175" spans="7:7" x14ac:dyDescent="0.2">
      <c r="G175" s="51"/>
    </row>
    <row r="176" spans="7:7" x14ac:dyDescent="0.2">
      <c r="G176" s="51"/>
    </row>
    <row r="177" spans="7:7" x14ac:dyDescent="0.2">
      <c r="G177" s="51"/>
    </row>
    <row r="178" spans="7:7" x14ac:dyDescent="0.2">
      <c r="G178" s="51"/>
    </row>
    <row r="179" spans="7:7" x14ac:dyDescent="0.2">
      <c r="G179" s="51"/>
    </row>
    <row r="180" spans="7:7" x14ac:dyDescent="0.2">
      <c r="G180" s="51"/>
    </row>
    <row r="181" spans="7:7" x14ac:dyDescent="0.2">
      <c r="G181" s="51"/>
    </row>
    <row r="182" spans="7:7" x14ac:dyDescent="0.2">
      <c r="G182" s="51"/>
    </row>
    <row r="183" spans="7:7" x14ac:dyDescent="0.2">
      <c r="G183" s="51"/>
    </row>
    <row r="184" spans="7:7" x14ac:dyDescent="0.2">
      <c r="G184" s="51"/>
    </row>
    <row r="185" spans="7:7" x14ac:dyDescent="0.2">
      <c r="G185" s="51"/>
    </row>
    <row r="186" spans="7:7" x14ac:dyDescent="0.2">
      <c r="G186" s="51"/>
    </row>
    <row r="187" spans="7:7" x14ac:dyDescent="0.2">
      <c r="G187" s="51"/>
    </row>
    <row r="188" spans="7:7" x14ac:dyDescent="0.2">
      <c r="G188" s="51"/>
    </row>
    <row r="189" spans="7:7" x14ac:dyDescent="0.2">
      <c r="G189" s="51"/>
    </row>
    <row r="190" spans="7:7" x14ac:dyDescent="0.2">
      <c r="G190" s="51"/>
    </row>
    <row r="191" spans="7:7" x14ac:dyDescent="0.2">
      <c r="G191" s="51"/>
    </row>
    <row r="192" spans="7:7" x14ac:dyDescent="0.2">
      <c r="G192" s="51"/>
    </row>
    <row r="193" spans="7:7" x14ac:dyDescent="0.2">
      <c r="G193" s="51"/>
    </row>
    <row r="194" spans="7:7" x14ac:dyDescent="0.2">
      <c r="G194" s="51"/>
    </row>
    <row r="195" spans="7:7" x14ac:dyDescent="0.2">
      <c r="G195" s="51"/>
    </row>
    <row r="196" spans="7:7" x14ac:dyDescent="0.2">
      <c r="G196" s="51"/>
    </row>
    <row r="197" spans="7:7" x14ac:dyDescent="0.2">
      <c r="G197" s="51"/>
    </row>
    <row r="198" spans="7:7" x14ac:dyDescent="0.2">
      <c r="G198" s="51"/>
    </row>
    <row r="199" spans="7:7" x14ac:dyDescent="0.2">
      <c r="G199" s="51"/>
    </row>
    <row r="200" spans="7:7" x14ac:dyDescent="0.2">
      <c r="G200" s="51"/>
    </row>
    <row r="201" spans="7:7" x14ac:dyDescent="0.2">
      <c r="G201" s="51"/>
    </row>
    <row r="202" spans="7:7" x14ac:dyDescent="0.2">
      <c r="G202" s="51"/>
    </row>
    <row r="203" spans="7:7" x14ac:dyDescent="0.2">
      <c r="G203" s="51"/>
    </row>
    <row r="204" spans="7:7" x14ac:dyDescent="0.2">
      <c r="G204" s="51"/>
    </row>
    <row r="205" spans="7:7" x14ac:dyDescent="0.2">
      <c r="G205" s="51"/>
    </row>
    <row r="206" spans="7:7" x14ac:dyDescent="0.2">
      <c r="G206" s="51"/>
    </row>
    <row r="207" spans="7:7" x14ac:dyDescent="0.2">
      <c r="G207" s="51"/>
    </row>
    <row r="208" spans="7:7" x14ac:dyDescent="0.2">
      <c r="G208" s="51"/>
    </row>
    <row r="209" spans="7:7" x14ac:dyDescent="0.2">
      <c r="G209" s="51"/>
    </row>
    <row r="210" spans="7:7" x14ac:dyDescent="0.2">
      <c r="G210" s="51"/>
    </row>
    <row r="211" spans="7:7" x14ac:dyDescent="0.2">
      <c r="G211" s="51"/>
    </row>
    <row r="212" spans="7:7" x14ac:dyDescent="0.2">
      <c r="G212" s="51"/>
    </row>
    <row r="213" spans="7:7" x14ac:dyDescent="0.2">
      <c r="G213" s="51"/>
    </row>
    <row r="214" spans="7:7" x14ac:dyDescent="0.2">
      <c r="G214" s="51"/>
    </row>
    <row r="215" spans="7:7" x14ac:dyDescent="0.2">
      <c r="G215" s="51"/>
    </row>
    <row r="216" spans="7:7" x14ac:dyDescent="0.2">
      <c r="G216" s="51"/>
    </row>
    <row r="217" spans="7:7" x14ac:dyDescent="0.2">
      <c r="G217" s="51"/>
    </row>
    <row r="218" spans="7:7" x14ac:dyDescent="0.2">
      <c r="G218" s="51"/>
    </row>
    <row r="219" spans="7:7" x14ac:dyDescent="0.2">
      <c r="G219" s="51"/>
    </row>
    <row r="220" spans="7:7" x14ac:dyDescent="0.2">
      <c r="G220" s="51"/>
    </row>
    <row r="221" spans="7:7" x14ac:dyDescent="0.2">
      <c r="G221" s="51"/>
    </row>
    <row r="222" spans="7:7" x14ac:dyDescent="0.2">
      <c r="G222" s="51"/>
    </row>
    <row r="223" spans="7:7" x14ac:dyDescent="0.2">
      <c r="G223" s="51"/>
    </row>
    <row r="224" spans="7:7" x14ac:dyDescent="0.2">
      <c r="G224" s="51"/>
    </row>
    <row r="225" spans="7:7" x14ac:dyDescent="0.2">
      <c r="G225" s="51"/>
    </row>
    <row r="226" spans="7:7" x14ac:dyDescent="0.2">
      <c r="G226" s="51"/>
    </row>
    <row r="227" spans="7:7" x14ac:dyDescent="0.2">
      <c r="G227" s="51"/>
    </row>
    <row r="228" spans="7:7" x14ac:dyDescent="0.2">
      <c r="G228" s="51"/>
    </row>
    <row r="229" spans="7:7" x14ac:dyDescent="0.2">
      <c r="G229" s="51"/>
    </row>
    <row r="230" spans="7:7" x14ac:dyDescent="0.2">
      <c r="G230" s="51"/>
    </row>
    <row r="231" spans="7:7" x14ac:dyDescent="0.2">
      <c r="G231" s="51"/>
    </row>
    <row r="232" spans="7:7" x14ac:dyDescent="0.2">
      <c r="G232" s="51"/>
    </row>
    <row r="233" spans="7:7" x14ac:dyDescent="0.2">
      <c r="G233" s="51"/>
    </row>
    <row r="234" spans="7:7" x14ac:dyDescent="0.2">
      <c r="G234" s="51"/>
    </row>
    <row r="235" spans="7:7" x14ac:dyDescent="0.2">
      <c r="G235" s="51"/>
    </row>
    <row r="236" spans="7:7" x14ac:dyDescent="0.2">
      <c r="G236" s="51"/>
    </row>
    <row r="237" spans="7:7" x14ac:dyDescent="0.2">
      <c r="G237" s="51"/>
    </row>
    <row r="238" spans="7:7" x14ac:dyDescent="0.2">
      <c r="G238" s="51"/>
    </row>
    <row r="239" spans="7:7" x14ac:dyDescent="0.2">
      <c r="G239" s="51"/>
    </row>
    <row r="240" spans="7:7" x14ac:dyDescent="0.2">
      <c r="G240" s="51"/>
    </row>
    <row r="241" spans="7:7" x14ac:dyDescent="0.2">
      <c r="G241" s="51"/>
    </row>
    <row r="242" spans="7:7" x14ac:dyDescent="0.2">
      <c r="G242" s="51"/>
    </row>
    <row r="243" spans="7:7" x14ac:dyDescent="0.2">
      <c r="G243" s="51"/>
    </row>
    <row r="244" spans="7:7" x14ac:dyDescent="0.2">
      <c r="G244" s="51"/>
    </row>
    <row r="245" spans="7:7" x14ac:dyDescent="0.2">
      <c r="G245" s="51"/>
    </row>
    <row r="246" spans="7:7" x14ac:dyDescent="0.2">
      <c r="G246" s="51"/>
    </row>
    <row r="247" spans="7:7" x14ac:dyDescent="0.2">
      <c r="G247" s="51"/>
    </row>
    <row r="248" spans="7:7" x14ac:dyDescent="0.2">
      <c r="G248" s="51"/>
    </row>
    <row r="249" spans="7:7" x14ac:dyDescent="0.2">
      <c r="G249" s="51"/>
    </row>
    <row r="250" spans="7:7" x14ac:dyDescent="0.2">
      <c r="G250" s="51"/>
    </row>
    <row r="251" spans="7:7" x14ac:dyDescent="0.2">
      <c r="G251" s="51"/>
    </row>
    <row r="252" spans="7:7" x14ac:dyDescent="0.2">
      <c r="G252" s="51"/>
    </row>
    <row r="253" spans="7:7" x14ac:dyDescent="0.2">
      <c r="G253" s="51"/>
    </row>
    <row r="254" spans="7:7" x14ac:dyDescent="0.2">
      <c r="G254" s="51"/>
    </row>
    <row r="255" spans="7:7" x14ac:dyDescent="0.2">
      <c r="G255" s="51"/>
    </row>
    <row r="256" spans="7:7" x14ac:dyDescent="0.2">
      <c r="G256" s="51"/>
    </row>
    <row r="257" spans="7:7" x14ac:dyDescent="0.2">
      <c r="G257" s="51"/>
    </row>
    <row r="258" spans="7:7" x14ac:dyDescent="0.2">
      <c r="G258" s="51"/>
    </row>
    <row r="259" spans="7:7" x14ac:dyDescent="0.2">
      <c r="G259" s="51"/>
    </row>
    <row r="260" spans="7:7" x14ac:dyDescent="0.2">
      <c r="G260" s="51"/>
    </row>
    <row r="261" spans="7:7" x14ac:dyDescent="0.2">
      <c r="G261" s="51"/>
    </row>
    <row r="262" spans="7:7" x14ac:dyDescent="0.2">
      <c r="G262" s="51"/>
    </row>
    <row r="263" spans="7:7" x14ac:dyDescent="0.2">
      <c r="G263" s="51"/>
    </row>
    <row r="264" spans="7:7" x14ac:dyDescent="0.2">
      <c r="G264" s="51"/>
    </row>
    <row r="265" spans="7:7" x14ac:dyDescent="0.2">
      <c r="G265" s="51"/>
    </row>
    <row r="266" spans="7:7" x14ac:dyDescent="0.2">
      <c r="G266" s="51"/>
    </row>
    <row r="267" spans="7:7" x14ac:dyDescent="0.2">
      <c r="G267" s="51"/>
    </row>
    <row r="268" spans="7:7" x14ac:dyDescent="0.2">
      <c r="G268" s="51"/>
    </row>
    <row r="269" spans="7:7" x14ac:dyDescent="0.2">
      <c r="G269" s="51"/>
    </row>
    <row r="270" spans="7:7" x14ac:dyDescent="0.2">
      <c r="G270" s="51"/>
    </row>
    <row r="271" spans="7:7" x14ac:dyDescent="0.2">
      <c r="G271" s="51"/>
    </row>
    <row r="272" spans="7:7" x14ac:dyDescent="0.2">
      <c r="G272" s="51"/>
    </row>
    <row r="273" spans="7:7" x14ac:dyDescent="0.2">
      <c r="G273" s="51"/>
    </row>
    <row r="274" spans="7:7" x14ac:dyDescent="0.2">
      <c r="G274" s="51"/>
    </row>
    <row r="275" spans="7:7" x14ac:dyDescent="0.2">
      <c r="G275" s="51"/>
    </row>
    <row r="276" spans="7:7" x14ac:dyDescent="0.2">
      <c r="G276" s="51"/>
    </row>
    <row r="277" spans="7:7" x14ac:dyDescent="0.2">
      <c r="G277" s="51"/>
    </row>
    <row r="278" spans="7:7" x14ac:dyDescent="0.2">
      <c r="G278" s="51"/>
    </row>
    <row r="279" spans="7:7" x14ac:dyDescent="0.2">
      <c r="G279" s="51"/>
    </row>
    <row r="280" spans="7:7" x14ac:dyDescent="0.2">
      <c r="G280" s="51"/>
    </row>
    <row r="281" spans="7:7" x14ac:dyDescent="0.2">
      <c r="G281" s="51"/>
    </row>
    <row r="282" spans="7:7" x14ac:dyDescent="0.2">
      <c r="G282" s="51"/>
    </row>
    <row r="283" spans="7:7" x14ac:dyDescent="0.2">
      <c r="G283" s="51"/>
    </row>
    <row r="284" spans="7:7" x14ac:dyDescent="0.2">
      <c r="G284" s="51"/>
    </row>
    <row r="285" spans="7:7" x14ac:dyDescent="0.2">
      <c r="G285" s="51"/>
    </row>
    <row r="286" spans="7:7" x14ac:dyDescent="0.2">
      <c r="G286" s="51"/>
    </row>
    <row r="287" spans="7:7" x14ac:dyDescent="0.2">
      <c r="G287" s="51"/>
    </row>
    <row r="288" spans="7:7" x14ac:dyDescent="0.2">
      <c r="G288" s="51"/>
    </row>
    <row r="289" spans="7:7" x14ac:dyDescent="0.2">
      <c r="G289" s="51"/>
    </row>
    <row r="290" spans="7:7" x14ac:dyDescent="0.2">
      <c r="G290" s="51"/>
    </row>
    <row r="291" spans="7:7" x14ac:dyDescent="0.2">
      <c r="G291" s="51"/>
    </row>
    <row r="292" spans="7:7" x14ac:dyDescent="0.2">
      <c r="G292" s="51"/>
    </row>
    <row r="293" spans="7:7" x14ac:dyDescent="0.2">
      <c r="G293" s="51"/>
    </row>
    <row r="294" spans="7:7" x14ac:dyDescent="0.2">
      <c r="G294" s="51"/>
    </row>
    <row r="295" spans="7:7" x14ac:dyDescent="0.2">
      <c r="G295" s="51"/>
    </row>
    <row r="296" spans="7:7" x14ac:dyDescent="0.2">
      <c r="G296" s="51"/>
    </row>
    <row r="297" spans="7:7" x14ac:dyDescent="0.2">
      <c r="G297" s="51"/>
    </row>
    <row r="298" spans="7:7" x14ac:dyDescent="0.2">
      <c r="G298" s="51"/>
    </row>
    <row r="299" spans="7:7" x14ac:dyDescent="0.2">
      <c r="G299" s="51"/>
    </row>
    <row r="300" spans="7:7" x14ac:dyDescent="0.2">
      <c r="G300" s="51"/>
    </row>
    <row r="301" spans="7:7" x14ac:dyDescent="0.2">
      <c r="G301" s="51"/>
    </row>
    <row r="302" spans="7:7" x14ac:dyDescent="0.2">
      <c r="G302" s="51"/>
    </row>
    <row r="303" spans="7:7" x14ac:dyDescent="0.2">
      <c r="G303" s="51"/>
    </row>
    <row r="304" spans="7:7" x14ac:dyDescent="0.2">
      <c r="G304" s="51"/>
    </row>
    <row r="305" spans="7:7" x14ac:dyDescent="0.2">
      <c r="G305" s="51"/>
    </row>
    <row r="306" spans="7:7" x14ac:dyDescent="0.2">
      <c r="G306" s="51"/>
    </row>
    <row r="307" spans="7:7" x14ac:dyDescent="0.2">
      <c r="G307" s="51"/>
    </row>
    <row r="308" spans="7:7" x14ac:dyDescent="0.2">
      <c r="G308" s="51"/>
    </row>
    <row r="309" spans="7:7" x14ac:dyDescent="0.2">
      <c r="G309" s="51"/>
    </row>
    <row r="310" spans="7:7" x14ac:dyDescent="0.2">
      <c r="G310" s="51"/>
    </row>
    <row r="311" spans="7:7" x14ac:dyDescent="0.2">
      <c r="G311" s="51"/>
    </row>
    <row r="312" spans="7:7" x14ac:dyDescent="0.2">
      <c r="G312" s="51"/>
    </row>
    <row r="313" spans="7:7" x14ac:dyDescent="0.2">
      <c r="G313" s="51"/>
    </row>
    <row r="314" spans="7:7" x14ac:dyDescent="0.2">
      <c r="G314" s="51"/>
    </row>
    <row r="315" spans="7:7" x14ac:dyDescent="0.2">
      <c r="G315" s="51"/>
    </row>
    <row r="316" spans="7:7" x14ac:dyDescent="0.2">
      <c r="G316" s="51"/>
    </row>
    <row r="317" spans="7:7" x14ac:dyDescent="0.2">
      <c r="G317" s="51"/>
    </row>
    <row r="318" spans="7:7" x14ac:dyDescent="0.2">
      <c r="G318" s="51"/>
    </row>
    <row r="319" spans="7:7" x14ac:dyDescent="0.2">
      <c r="G319" s="51"/>
    </row>
    <row r="320" spans="7:7" x14ac:dyDescent="0.2">
      <c r="G320" s="51"/>
    </row>
    <row r="321" spans="7:7" x14ac:dyDescent="0.2">
      <c r="G321" s="51"/>
    </row>
    <row r="322" spans="7:7" x14ac:dyDescent="0.2">
      <c r="G322" s="51"/>
    </row>
    <row r="323" spans="7:7" x14ac:dyDescent="0.2">
      <c r="G323" s="51"/>
    </row>
    <row r="324" spans="7:7" x14ac:dyDescent="0.2">
      <c r="G324" s="51"/>
    </row>
    <row r="325" spans="7:7" x14ac:dyDescent="0.2">
      <c r="G325" s="51"/>
    </row>
    <row r="326" spans="7:7" x14ac:dyDescent="0.2">
      <c r="G326" s="51"/>
    </row>
    <row r="327" spans="7:7" x14ac:dyDescent="0.2">
      <c r="G327" s="51"/>
    </row>
    <row r="328" spans="7:7" x14ac:dyDescent="0.2">
      <c r="G328" s="51"/>
    </row>
    <row r="329" spans="7:7" x14ac:dyDescent="0.2">
      <c r="G329" s="51"/>
    </row>
    <row r="330" spans="7:7" x14ac:dyDescent="0.2">
      <c r="G330" s="51"/>
    </row>
    <row r="331" spans="7:7" x14ac:dyDescent="0.2">
      <c r="G331" s="51"/>
    </row>
    <row r="332" spans="7:7" x14ac:dyDescent="0.2">
      <c r="G332" s="51"/>
    </row>
    <row r="333" spans="7:7" x14ac:dyDescent="0.2">
      <c r="G333" s="51"/>
    </row>
    <row r="334" spans="7:7" x14ac:dyDescent="0.2">
      <c r="G334" s="51"/>
    </row>
    <row r="335" spans="7:7" x14ac:dyDescent="0.2">
      <c r="G335" s="51"/>
    </row>
    <row r="336" spans="7:7" x14ac:dyDescent="0.2">
      <c r="G336" s="51"/>
    </row>
    <row r="337" spans="7:7" x14ac:dyDescent="0.2">
      <c r="G337" s="51"/>
    </row>
    <row r="338" spans="7:7" x14ac:dyDescent="0.2">
      <c r="G338" s="51"/>
    </row>
    <row r="339" spans="7:7" x14ac:dyDescent="0.2">
      <c r="G339" s="51"/>
    </row>
    <row r="340" spans="7:7" x14ac:dyDescent="0.2">
      <c r="G340" s="51"/>
    </row>
    <row r="341" spans="7:7" x14ac:dyDescent="0.2">
      <c r="G341" s="51"/>
    </row>
    <row r="342" spans="7:7" x14ac:dyDescent="0.2">
      <c r="G342" s="51"/>
    </row>
    <row r="343" spans="7:7" x14ac:dyDescent="0.2">
      <c r="G343" s="51"/>
    </row>
    <row r="344" spans="7:7" x14ac:dyDescent="0.2">
      <c r="G344" s="51"/>
    </row>
    <row r="345" spans="7:7" x14ac:dyDescent="0.2">
      <c r="G345" s="51"/>
    </row>
    <row r="346" spans="7:7" x14ac:dyDescent="0.2">
      <c r="G346" s="51"/>
    </row>
    <row r="347" spans="7:7" x14ac:dyDescent="0.2">
      <c r="G347" s="51"/>
    </row>
    <row r="348" spans="7:7" x14ac:dyDescent="0.2">
      <c r="G348" s="51"/>
    </row>
    <row r="349" spans="7:7" x14ac:dyDescent="0.2">
      <c r="G349" s="51"/>
    </row>
    <row r="350" spans="7:7" x14ac:dyDescent="0.2">
      <c r="G350" s="51"/>
    </row>
    <row r="351" spans="7:7" x14ac:dyDescent="0.2">
      <c r="G351" s="51"/>
    </row>
    <row r="352" spans="7:7" x14ac:dyDescent="0.2">
      <c r="G352" s="51"/>
    </row>
    <row r="353" spans="7:7" x14ac:dyDescent="0.2">
      <c r="G353" s="51"/>
    </row>
    <row r="354" spans="7:7" x14ac:dyDescent="0.2">
      <c r="G354" s="51"/>
    </row>
    <row r="355" spans="7:7" x14ac:dyDescent="0.2">
      <c r="G355" s="51"/>
    </row>
    <row r="356" spans="7:7" x14ac:dyDescent="0.2">
      <c r="G356" s="51"/>
    </row>
    <row r="357" spans="7:7" x14ac:dyDescent="0.2">
      <c r="G357" s="51"/>
    </row>
    <row r="358" spans="7:7" x14ac:dyDescent="0.2">
      <c r="G358" s="51"/>
    </row>
    <row r="359" spans="7:7" x14ac:dyDescent="0.2">
      <c r="G359" s="51"/>
    </row>
    <row r="360" spans="7:7" x14ac:dyDescent="0.2">
      <c r="G360" s="51"/>
    </row>
    <row r="361" spans="7:7" x14ac:dyDescent="0.2">
      <c r="G361" s="51"/>
    </row>
    <row r="362" spans="7:7" x14ac:dyDescent="0.2">
      <c r="G362" s="51"/>
    </row>
    <row r="363" spans="7:7" x14ac:dyDescent="0.2">
      <c r="G363" s="51"/>
    </row>
    <row r="364" spans="7:7" x14ac:dyDescent="0.2">
      <c r="G364" s="51"/>
    </row>
    <row r="365" spans="7:7" x14ac:dyDescent="0.2">
      <c r="G365" s="51"/>
    </row>
    <row r="366" spans="7:7" x14ac:dyDescent="0.2">
      <c r="G366" s="51"/>
    </row>
    <row r="367" spans="7:7" x14ac:dyDescent="0.2">
      <c r="G367" s="51"/>
    </row>
    <row r="368" spans="7:7" x14ac:dyDescent="0.2">
      <c r="G368" s="51"/>
    </row>
    <row r="369" spans="7:7" x14ac:dyDescent="0.2">
      <c r="G369" s="51"/>
    </row>
    <row r="370" spans="7:7" x14ac:dyDescent="0.2">
      <c r="G370" s="51"/>
    </row>
    <row r="371" spans="7:7" x14ac:dyDescent="0.2">
      <c r="G371" s="51"/>
    </row>
    <row r="372" spans="7:7" x14ac:dyDescent="0.2">
      <c r="G372" s="51"/>
    </row>
    <row r="373" spans="7:7" x14ac:dyDescent="0.2">
      <c r="G373" s="51"/>
    </row>
    <row r="374" spans="7:7" x14ac:dyDescent="0.2">
      <c r="G374" s="51"/>
    </row>
    <row r="375" spans="7:7" x14ac:dyDescent="0.2">
      <c r="G375" s="51"/>
    </row>
    <row r="376" spans="7:7" x14ac:dyDescent="0.2">
      <c r="G376" s="51"/>
    </row>
    <row r="377" spans="7:7" x14ac:dyDescent="0.2">
      <c r="G377" s="51"/>
    </row>
    <row r="378" spans="7:7" x14ac:dyDescent="0.2">
      <c r="G378" s="51"/>
    </row>
    <row r="379" spans="7:7" x14ac:dyDescent="0.2">
      <c r="G379" s="51"/>
    </row>
    <row r="380" spans="7:7" x14ac:dyDescent="0.2">
      <c r="G380" s="51"/>
    </row>
    <row r="381" spans="7:7" x14ac:dyDescent="0.2">
      <c r="G381" s="51"/>
    </row>
    <row r="382" spans="7:7" x14ac:dyDescent="0.2">
      <c r="G382" s="51"/>
    </row>
    <row r="383" spans="7:7" x14ac:dyDescent="0.2">
      <c r="G383" s="51"/>
    </row>
    <row r="384" spans="7:7" x14ac:dyDescent="0.2">
      <c r="G384" s="51"/>
    </row>
    <row r="385" spans="7:7" x14ac:dyDescent="0.2">
      <c r="G385" s="51"/>
    </row>
    <row r="386" spans="7:7" x14ac:dyDescent="0.2">
      <c r="G386" s="51"/>
    </row>
    <row r="387" spans="7:7" x14ac:dyDescent="0.2">
      <c r="G387" s="51"/>
    </row>
    <row r="388" spans="7:7" x14ac:dyDescent="0.2">
      <c r="G388" s="51"/>
    </row>
    <row r="389" spans="7:7" x14ac:dyDescent="0.2">
      <c r="G389" s="51"/>
    </row>
    <row r="390" spans="7:7" x14ac:dyDescent="0.2">
      <c r="G390" s="51"/>
    </row>
    <row r="391" spans="7:7" x14ac:dyDescent="0.2">
      <c r="G391" s="51"/>
    </row>
    <row r="392" spans="7:7" x14ac:dyDescent="0.2">
      <c r="G392" s="51"/>
    </row>
    <row r="393" spans="7:7" x14ac:dyDescent="0.2">
      <c r="G393" s="51"/>
    </row>
    <row r="394" spans="7:7" x14ac:dyDescent="0.2">
      <c r="G394" s="51"/>
    </row>
    <row r="395" spans="7:7" x14ac:dyDescent="0.2">
      <c r="G395" s="51"/>
    </row>
    <row r="396" spans="7:7" x14ac:dyDescent="0.2">
      <c r="G396" s="51"/>
    </row>
    <row r="397" spans="7:7" x14ac:dyDescent="0.2">
      <c r="G397" s="51"/>
    </row>
    <row r="398" spans="7:7" x14ac:dyDescent="0.2">
      <c r="G398" s="51"/>
    </row>
    <row r="399" spans="7:7" x14ac:dyDescent="0.2">
      <c r="G399" s="51"/>
    </row>
    <row r="400" spans="7:7" x14ac:dyDescent="0.2">
      <c r="G400" s="51"/>
    </row>
    <row r="401" spans="7:7" x14ac:dyDescent="0.2">
      <c r="G401" s="51"/>
    </row>
    <row r="402" spans="7:7" x14ac:dyDescent="0.2">
      <c r="G402" s="51"/>
    </row>
    <row r="403" spans="7:7" x14ac:dyDescent="0.2">
      <c r="G403" s="51"/>
    </row>
    <row r="404" spans="7:7" x14ac:dyDescent="0.2">
      <c r="G404" s="51"/>
    </row>
    <row r="405" spans="7:7" x14ac:dyDescent="0.2">
      <c r="G405" s="51"/>
    </row>
    <row r="406" spans="7:7" x14ac:dyDescent="0.2">
      <c r="G406" s="51"/>
    </row>
    <row r="407" spans="7:7" x14ac:dyDescent="0.2">
      <c r="G407" s="51"/>
    </row>
    <row r="408" spans="7:7" x14ac:dyDescent="0.2">
      <c r="G408" s="51"/>
    </row>
    <row r="409" spans="7:7" x14ac:dyDescent="0.2">
      <c r="G409" s="51"/>
    </row>
    <row r="410" spans="7:7" x14ac:dyDescent="0.2">
      <c r="G410" s="51"/>
    </row>
    <row r="411" spans="7:7" x14ac:dyDescent="0.2">
      <c r="G411" s="51"/>
    </row>
    <row r="412" spans="7:7" x14ac:dyDescent="0.2">
      <c r="G412" s="51"/>
    </row>
    <row r="413" spans="7:7" x14ac:dyDescent="0.2">
      <c r="G413" s="51"/>
    </row>
    <row r="414" spans="7:7" x14ac:dyDescent="0.2">
      <c r="G414" s="51"/>
    </row>
    <row r="415" spans="7:7" x14ac:dyDescent="0.2">
      <c r="G415" s="51"/>
    </row>
    <row r="416" spans="7:7" x14ac:dyDescent="0.2">
      <c r="G416" s="51"/>
    </row>
    <row r="417" spans="7:7" x14ac:dyDescent="0.2">
      <c r="G417" s="51"/>
    </row>
    <row r="418" spans="7:7" x14ac:dyDescent="0.2">
      <c r="G418" s="51"/>
    </row>
    <row r="419" spans="7:7" x14ac:dyDescent="0.2">
      <c r="G419" s="51"/>
    </row>
    <row r="420" spans="7:7" x14ac:dyDescent="0.2">
      <c r="G420" s="51"/>
    </row>
    <row r="421" spans="7:7" x14ac:dyDescent="0.2">
      <c r="G421" s="51"/>
    </row>
    <row r="422" spans="7:7" x14ac:dyDescent="0.2">
      <c r="G422" s="51"/>
    </row>
    <row r="423" spans="7:7" x14ac:dyDescent="0.2">
      <c r="G423" s="51"/>
    </row>
    <row r="424" spans="7:7" x14ac:dyDescent="0.2">
      <c r="G424" s="51"/>
    </row>
    <row r="425" spans="7:7" x14ac:dyDescent="0.2">
      <c r="G425" s="51"/>
    </row>
    <row r="426" spans="7:7" x14ac:dyDescent="0.2">
      <c r="G426" s="51"/>
    </row>
    <row r="427" spans="7:7" x14ac:dyDescent="0.2">
      <c r="G427" s="51"/>
    </row>
    <row r="428" spans="7:7" x14ac:dyDescent="0.2">
      <c r="G428" s="51"/>
    </row>
    <row r="429" spans="7:7" x14ac:dyDescent="0.2">
      <c r="G429" s="51"/>
    </row>
    <row r="430" spans="7:7" x14ac:dyDescent="0.2">
      <c r="G430" s="51"/>
    </row>
    <row r="431" spans="7:7" x14ac:dyDescent="0.2">
      <c r="G431" s="51"/>
    </row>
    <row r="432" spans="7:7" x14ac:dyDescent="0.2">
      <c r="G432" s="51"/>
    </row>
    <row r="433" spans="7:7" x14ac:dyDescent="0.2">
      <c r="G433" s="51"/>
    </row>
    <row r="434" spans="7:7" x14ac:dyDescent="0.2">
      <c r="G434" s="51"/>
    </row>
    <row r="435" spans="7:7" x14ac:dyDescent="0.2">
      <c r="G435" s="51"/>
    </row>
    <row r="436" spans="7:7" x14ac:dyDescent="0.2">
      <c r="G436" s="51"/>
    </row>
    <row r="437" spans="7:7" x14ac:dyDescent="0.2">
      <c r="G437" s="51"/>
    </row>
    <row r="438" spans="7:7" x14ac:dyDescent="0.2">
      <c r="G438" s="51"/>
    </row>
    <row r="439" spans="7:7" x14ac:dyDescent="0.2">
      <c r="G439" s="51"/>
    </row>
    <row r="440" spans="7:7" x14ac:dyDescent="0.2">
      <c r="G440" s="51"/>
    </row>
    <row r="441" spans="7:7" x14ac:dyDescent="0.2">
      <c r="G441" s="51"/>
    </row>
    <row r="442" spans="7:7" x14ac:dyDescent="0.2">
      <c r="G442" s="51"/>
    </row>
    <row r="443" spans="7:7" x14ac:dyDescent="0.2">
      <c r="G443" s="51"/>
    </row>
    <row r="444" spans="7:7" x14ac:dyDescent="0.2">
      <c r="G444" s="51"/>
    </row>
    <row r="445" spans="7:7" x14ac:dyDescent="0.2">
      <c r="G445" s="51"/>
    </row>
    <row r="446" spans="7:7" x14ac:dyDescent="0.2">
      <c r="G446" s="51"/>
    </row>
    <row r="447" spans="7:7" x14ac:dyDescent="0.2">
      <c r="G447" s="51"/>
    </row>
    <row r="448" spans="7:7" x14ac:dyDescent="0.2">
      <c r="G448" s="51"/>
    </row>
    <row r="449" spans="7:7" x14ac:dyDescent="0.2">
      <c r="G449" s="51"/>
    </row>
    <row r="450" spans="7:7" x14ac:dyDescent="0.2">
      <c r="G450" s="51"/>
    </row>
    <row r="451" spans="7:7" x14ac:dyDescent="0.2">
      <c r="G451" s="51"/>
    </row>
    <row r="452" spans="7:7" x14ac:dyDescent="0.2">
      <c r="G452" s="51"/>
    </row>
    <row r="453" spans="7:7" x14ac:dyDescent="0.2">
      <c r="G453" s="51"/>
    </row>
    <row r="454" spans="7:7" x14ac:dyDescent="0.2">
      <c r="G454" s="51"/>
    </row>
    <row r="455" spans="7:7" x14ac:dyDescent="0.2">
      <c r="G455" s="51"/>
    </row>
    <row r="456" spans="7:7" x14ac:dyDescent="0.2">
      <c r="G456" s="51"/>
    </row>
    <row r="457" spans="7:7" x14ac:dyDescent="0.2">
      <c r="G457" s="51"/>
    </row>
    <row r="458" spans="7:7" x14ac:dyDescent="0.2">
      <c r="G458" s="51"/>
    </row>
    <row r="459" spans="7:7" x14ac:dyDescent="0.2">
      <c r="G459" s="51"/>
    </row>
    <row r="460" spans="7:7" x14ac:dyDescent="0.2">
      <c r="G460" s="51"/>
    </row>
    <row r="461" spans="7:7" x14ac:dyDescent="0.2">
      <c r="G461" s="51"/>
    </row>
    <row r="462" spans="7:7" x14ac:dyDescent="0.2">
      <c r="G462" s="51"/>
    </row>
    <row r="463" spans="7:7" x14ac:dyDescent="0.2">
      <c r="G463" s="51"/>
    </row>
    <row r="464" spans="7:7" x14ac:dyDescent="0.2">
      <c r="G464" s="51"/>
    </row>
    <row r="465" spans="7:7" x14ac:dyDescent="0.2">
      <c r="G465" s="51"/>
    </row>
    <row r="466" spans="7:7" x14ac:dyDescent="0.2">
      <c r="G466" s="51"/>
    </row>
    <row r="467" spans="7:7" x14ac:dyDescent="0.2">
      <c r="G467" s="51"/>
    </row>
    <row r="468" spans="7:7" x14ac:dyDescent="0.2">
      <c r="G468" s="51"/>
    </row>
    <row r="469" spans="7:7" x14ac:dyDescent="0.2">
      <c r="G469" s="51"/>
    </row>
    <row r="470" spans="7:7" x14ac:dyDescent="0.2">
      <c r="G470" s="51"/>
    </row>
    <row r="471" spans="7:7" x14ac:dyDescent="0.2">
      <c r="G471" s="51"/>
    </row>
    <row r="472" spans="7:7" x14ac:dyDescent="0.2">
      <c r="G472" s="51"/>
    </row>
    <row r="473" spans="7:7" x14ac:dyDescent="0.2">
      <c r="G473" s="51"/>
    </row>
    <row r="474" spans="7:7" x14ac:dyDescent="0.2">
      <c r="G474" s="51"/>
    </row>
    <row r="475" spans="7:7" x14ac:dyDescent="0.2">
      <c r="G475" s="51"/>
    </row>
    <row r="476" spans="7:7" x14ac:dyDescent="0.2">
      <c r="G476" s="51"/>
    </row>
    <row r="477" spans="7:7" x14ac:dyDescent="0.2">
      <c r="G477" s="51"/>
    </row>
    <row r="478" spans="7:7" x14ac:dyDescent="0.2">
      <c r="G478" s="51"/>
    </row>
    <row r="479" spans="7:7" x14ac:dyDescent="0.2">
      <c r="G479" s="51"/>
    </row>
    <row r="480" spans="7:7" x14ac:dyDescent="0.2">
      <c r="G480" s="51"/>
    </row>
    <row r="481" spans="7:7" x14ac:dyDescent="0.2">
      <c r="G481" s="51"/>
    </row>
    <row r="482" spans="7:7" x14ac:dyDescent="0.2">
      <c r="G482" s="51"/>
    </row>
    <row r="483" spans="7:7" x14ac:dyDescent="0.2">
      <c r="G483" s="51"/>
    </row>
    <row r="484" spans="7:7" x14ac:dyDescent="0.2">
      <c r="G484" s="51"/>
    </row>
    <row r="485" spans="7:7" x14ac:dyDescent="0.2">
      <c r="G485" s="51"/>
    </row>
    <row r="486" spans="7:7" x14ac:dyDescent="0.2">
      <c r="G486" s="51"/>
    </row>
    <row r="487" spans="7:7" x14ac:dyDescent="0.2">
      <c r="G487" s="51"/>
    </row>
    <row r="488" spans="7:7" x14ac:dyDescent="0.2">
      <c r="G488" s="51"/>
    </row>
    <row r="489" spans="7:7" x14ac:dyDescent="0.2">
      <c r="G489" s="51"/>
    </row>
    <row r="490" spans="7:7" x14ac:dyDescent="0.2">
      <c r="G490" s="51"/>
    </row>
    <row r="491" spans="7:7" x14ac:dyDescent="0.2">
      <c r="G491" s="51"/>
    </row>
    <row r="492" spans="7:7" x14ac:dyDescent="0.2">
      <c r="G492" s="51"/>
    </row>
    <row r="493" spans="7:7" x14ac:dyDescent="0.2">
      <c r="G493" s="51"/>
    </row>
    <row r="494" spans="7:7" x14ac:dyDescent="0.2">
      <c r="G494" s="51"/>
    </row>
    <row r="495" spans="7:7" x14ac:dyDescent="0.2">
      <c r="G495" s="51"/>
    </row>
    <row r="496" spans="7:7" x14ac:dyDescent="0.2">
      <c r="G496" s="51"/>
    </row>
    <row r="497" spans="7:7" x14ac:dyDescent="0.2">
      <c r="G497" s="51"/>
    </row>
    <row r="498" spans="7:7" x14ac:dyDescent="0.2">
      <c r="G498" s="51"/>
    </row>
    <row r="499" spans="7:7" x14ac:dyDescent="0.2">
      <c r="G499" s="51"/>
    </row>
    <row r="500" spans="7:7" x14ac:dyDescent="0.2">
      <c r="G500" s="51"/>
    </row>
    <row r="501" spans="7:7" x14ac:dyDescent="0.2">
      <c r="G501" s="51"/>
    </row>
    <row r="502" spans="7:7" x14ac:dyDescent="0.2">
      <c r="G502" s="51"/>
    </row>
    <row r="503" spans="7:7" x14ac:dyDescent="0.2">
      <c r="G503" s="51"/>
    </row>
    <row r="504" spans="7:7" x14ac:dyDescent="0.2">
      <c r="G504" s="51"/>
    </row>
    <row r="505" spans="7:7" x14ac:dyDescent="0.2">
      <c r="G505" s="51"/>
    </row>
    <row r="506" spans="7:7" x14ac:dyDescent="0.2">
      <c r="G506" s="51"/>
    </row>
    <row r="507" spans="7:7" x14ac:dyDescent="0.2">
      <c r="G507" s="51"/>
    </row>
    <row r="508" spans="7:7" x14ac:dyDescent="0.2">
      <c r="G508" s="51"/>
    </row>
    <row r="509" spans="7:7" x14ac:dyDescent="0.2">
      <c r="G509" s="51"/>
    </row>
    <row r="510" spans="7:7" x14ac:dyDescent="0.2">
      <c r="G510" s="51"/>
    </row>
    <row r="511" spans="7:7" x14ac:dyDescent="0.2">
      <c r="G511" s="51"/>
    </row>
    <row r="512" spans="7:7" x14ac:dyDescent="0.2">
      <c r="G512" s="51"/>
    </row>
    <row r="513" spans="7:7" x14ac:dyDescent="0.2">
      <c r="G513" s="51"/>
    </row>
    <row r="514" spans="7:7" x14ac:dyDescent="0.2">
      <c r="G514" s="51"/>
    </row>
    <row r="515" spans="7:7" x14ac:dyDescent="0.2">
      <c r="G515" s="51"/>
    </row>
    <row r="516" spans="7:7" x14ac:dyDescent="0.2">
      <c r="G516" s="51"/>
    </row>
    <row r="517" spans="7:7" x14ac:dyDescent="0.2">
      <c r="G517" s="51"/>
    </row>
    <row r="518" spans="7:7" x14ac:dyDescent="0.2">
      <c r="G518" s="51"/>
    </row>
    <row r="519" spans="7:7" x14ac:dyDescent="0.2">
      <c r="G519" s="51"/>
    </row>
    <row r="520" spans="7:7" x14ac:dyDescent="0.2">
      <c r="G520" s="51"/>
    </row>
    <row r="521" spans="7:7" x14ac:dyDescent="0.2">
      <c r="G521" s="51"/>
    </row>
    <row r="522" spans="7:7" x14ac:dyDescent="0.2">
      <c r="G522" s="51"/>
    </row>
    <row r="523" spans="7:7" x14ac:dyDescent="0.2">
      <c r="G523" s="51"/>
    </row>
    <row r="524" spans="7:7" x14ac:dyDescent="0.2">
      <c r="G524" s="51"/>
    </row>
    <row r="525" spans="7:7" x14ac:dyDescent="0.2">
      <c r="G525" s="51"/>
    </row>
    <row r="526" spans="7:7" x14ac:dyDescent="0.2">
      <c r="G526" s="51"/>
    </row>
    <row r="527" spans="7:7" x14ac:dyDescent="0.2">
      <c r="G527" s="51"/>
    </row>
    <row r="528" spans="7:7" x14ac:dyDescent="0.2">
      <c r="G528" s="51"/>
    </row>
    <row r="529" spans="7:7" x14ac:dyDescent="0.2">
      <c r="G529" s="51"/>
    </row>
    <row r="530" spans="7:7" x14ac:dyDescent="0.2">
      <c r="G530" s="51"/>
    </row>
    <row r="531" spans="7:7" x14ac:dyDescent="0.2">
      <c r="G531" s="51"/>
    </row>
    <row r="532" spans="7:7" x14ac:dyDescent="0.2">
      <c r="G532" s="51"/>
    </row>
    <row r="533" spans="7:7" x14ac:dyDescent="0.2">
      <c r="G533" s="51"/>
    </row>
    <row r="534" spans="7:7" x14ac:dyDescent="0.2">
      <c r="G534" s="51"/>
    </row>
    <row r="535" spans="7:7" x14ac:dyDescent="0.2">
      <c r="G535" s="51"/>
    </row>
    <row r="536" spans="7:7" x14ac:dyDescent="0.2">
      <c r="G536" s="51"/>
    </row>
    <row r="537" spans="7:7" x14ac:dyDescent="0.2">
      <c r="G537" s="51"/>
    </row>
    <row r="538" spans="7:7" x14ac:dyDescent="0.2">
      <c r="G538" s="51"/>
    </row>
    <row r="539" spans="7:7" x14ac:dyDescent="0.2">
      <c r="G539" s="51"/>
    </row>
    <row r="540" spans="7:7" x14ac:dyDescent="0.2">
      <c r="G540" s="51"/>
    </row>
    <row r="541" spans="7:7" x14ac:dyDescent="0.2">
      <c r="G541" s="51"/>
    </row>
    <row r="542" spans="7:7" x14ac:dyDescent="0.2">
      <c r="G542" s="51"/>
    </row>
    <row r="543" spans="7:7" x14ac:dyDescent="0.2">
      <c r="G543" s="51"/>
    </row>
    <row r="544" spans="7:7" x14ac:dyDescent="0.2">
      <c r="G544" s="51"/>
    </row>
    <row r="545" spans="7:7" x14ac:dyDescent="0.2">
      <c r="G545" s="51"/>
    </row>
    <row r="546" spans="7:7" x14ac:dyDescent="0.2">
      <c r="G546" s="51"/>
    </row>
    <row r="547" spans="7:7" x14ac:dyDescent="0.2">
      <c r="G547" s="51"/>
    </row>
    <row r="548" spans="7:7" x14ac:dyDescent="0.2">
      <c r="G548" s="51"/>
    </row>
    <row r="549" spans="7:7" x14ac:dyDescent="0.2">
      <c r="G549" s="51"/>
    </row>
    <row r="550" spans="7:7" x14ac:dyDescent="0.2">
      <c r="G550" s="51"/>
    </row>
    <row r="551" spans="7:7" x14ac:dyDescent="0.2">
      <c r="G551" s="51"/>
    </row>
    <row r="552" spans="7:7" x14ac:dyDescent="0.2">
      <c r="G552" s="51"/>
    </row>
    <row r="553" spans="7:7" x14ac:dyDescent="0.2">
      <c r="G553" s="51"/>
    </row>
    <row r="554" spans="7:7" x14ac:dyDescent="0.2">
      <c r="G554" s="51"/>
    </row>
    <row r="555" spans="7:7" x14ac:dyDescent="0.2">
      <c r="G555" s="51"/>
    </row>
    <row r="556" spans="7:7" x14ac:dyDescent="0.2">
      <c r="G556" s="51"/>
    </row>
    <row r="557" spans="7:7" x14ac:dyDescent="0.2">
      <c r="G557" s="51"/>
    </row>
    <row r="558" spans="7:7" x14ac:dyDescent="0.2">
      <c r="G558" s="51"/>
    </row>
    <row r="559" spans="7:7" x14ac:dyDescent="0.2">
      <c r="G559" s="51"/>
    </row>
    <row r="560" spans="7:7" x14ac:dyDescent="0.2">
      <c r="G560" s="51"/>
    </row>
    <row r="561" spans="7:7" x14ac:dyDescent="0.2">
      <c r="G561" s="51"/>
    </row>
    <row r="562" spans="7:7" x14ac:dyDescent="0.2">
      <c r="G562" s="51"/>
    </row>
    <row r="563" spans="7:7" x14ac:dyDescent="0.2">
      <c r="G563" s="51"/>
    </row>
    <row r="564" spans="7:7" x14ac:dyDescent="0.2">
      <c r="G564" s="51"/>
    </row>
    <row r="565" spans="7:7" x14ac:dyDescent="0.2">
      <c r="G565" s="51"/>
    </row>
    <row r="566" spans="7:7" x14ac:dyDescent="0.2">
      <c r="G566" s="51"/>
    </row>
    <row r="567" spans="7:7" x14ac:dyDescent="0.2">
      <c r="G567" s="51"/>
    </row>
    <row r="568" spans="7:7" x14ac:dyDescent="0.2">
      <c r="G568" s="51"/>
    </row>
    <row r="569" spans="7:7" x14ac:dyDescent="0.2">
      <c r="G569" s="51"/>
    </row>
    <row r="570" spans="7:7" x14ac:dyDescent="0.2">
      <c r="G570" s="51"/>
    </row>
    <row r="571" spans="7:7" x14ac:dyDescent="0.2">
      <c r="G571" s="51"/>
    </row>
    <row r="572" spans="7:7" x14ac:dyDescent="0.2">
      <c r="G572" s="51"/>
    </row>
    <row r="573" spans="7:7" x14ac:dyDescent="0.2">
      <c r="G573" s="51"/>
    </row>
    <row r="574" spans="7:7" x14ac:dyDescent="0.2">
      <c r="G574" s="51"/>
    </row>
    <row r="575" spans="7:7" x14ac:dyDescent="0.2">
      <c r="G575" s="51"/>
    </row>
    <row r="576" spans="7:7" x14ac:dyDescent="0.2">
      <c r="G576" s="51"/>
    </row>
    <row r="577" spans="7:7" x14ac:dyDescent="0.2">
      <c r="G577" s="51"/>
    </row>
    <row r="578" spans="7:7" x14ac:dyDescent="0.2">
      <c r="G578" s="51"/>
    </row>
    <row r="579" spans="7:7" x14ac:dyDescent="0.2">
      <c r="G579" s="51"/>
    </row>
    <row r="580" spans="7:7" x14ac:dyDescent="0.2">
      <c r="G580" s="51"/>
    </row>
    <row r="581" spans="7:7" x14ac:dyDescent="0.2">
      <c r="G581" s="51"/>
    </row>
    <row r="582" spans="7:7" x14ac:dyDescent="0.2">
      <c r="G582" s="51"/>
    </row>
    <row r="583" spans="7:7" x14ac:dyDescent="0.2">
      <c r="G583" s="51"/>
    </row>
    <row r="584" spans="7:7" x14ac:dyDescent="0.2">
      <c r="G584" s="51"/>
    </row>
    <row r="585" spans="7:7" x14ac:dyDescent="0.2">
      <c r="G585" s="51"/>
    </row>
    <row r="586" spans="7:7" x14ac:dyDescent="0.2">
      <c r="G586" s="51"/>
    </row>
    <row r="587" spans="7:7" x14ac:dyDescent="0.2">
      <c r="G587" s="51"/>
    </row>
    <row r="588" spans="7:7" x14ac:dyDescent="0.2">
      <c r="G588" s="51"/>
    </row>
    <row r="589" spans="7:7" x14ac:dyDescent="0.2">
      <c r="G589" s="51"/>
    </row>
    <row r="590" spans="7:7" x14ac:dyDescent="0.2">
      <c r="G590" s="51"/>
    </row>
    <row r="591" spans="7:7" x14ac:dyDescent="0.2">
      <c r="G591" s="51"/>
    </row>
    <row r="592" spans="7:7" x14ac:dyDescent="0.2">
      <c r="G592" s="51"/>
    </row>
    <row r="593" spans="7:7" x14ac:dyDescent="0.2">
      <c r="G593" s="51"/>
    </row>
    <row r="594" spans="7:7" x14ac:dyDescent="0.2">
      <c r="G594" s="51"/>
    </row>
    <row r="595" spans="7:7" x14ac:dyDescent="0.2">
      <c r="G595" s="51"/>
    </row>
    <row r="596" spans="7:7" x14ac:dyDescent="0.2">
      <c r="G596" s="51"/>
    </row>
    <row r="597" spans="7:7" x14ac:dyDescent="0.2">
      <c r="G597" s="51"/>
    </row>
    <row r="598" spans="7:7" x14ac:dyDescent="0.2">
      <c r="G598" s="51"/>
    </row>
    <row r="599" spans="7:7" x14ac:dyDescent="0.2">
      <c r="G599" s="51"/>
    </row>
    <row r="600" spans="7:7" x14ac:dyDescent="0.2">
      <c r="G600" s="51"/>
    </row>
    <row r="601" spans="7:7" x14ac:dyDescent="0.2">
      <c r="G601" s="51"/>
    </row>
    <row r="602" spans="7:7" x14ac:dyDescent="0.2">
      <c r="G602" s="51"/>
    </row>
    <row r="603" spans="7:7" x14ac:dyDescent="0.2">
      <c r="G603" s="51"/>
    </row>
    <row r="604" spans="7:7" x14ac:dyDescent="0.2">
      <c r="G604" s="51"/>
    </row>
    <row r="605" spans="7:7" x14ac:dyDescent="0.2">
      <c r="G605" s="51"/>
    </row>
    <row r="606" spans="7:7" x14ac:dyDescent="0.2">
      <c r="G606" s="51"/>
    </row>
    <row r="607" spans="7:7" x14ac:dyDescent="0.2">
      <c r="G607" s="51"/>
    </row>
    <row r="608" spans="7:7" x14ac:dyDescent="0.2">
      <c r="G608" s="51"/>
    </row>
    <row r="609" spans="7:7" x14ac:dyDescent="0.2">
      <c r="G609" s="51"/>
    </row>
    <row r="610" spans="7:7" x14ac:dyDescent="0.2">
      <c r="G610" s="51"/>
    </row>
    <row r="611" spans="7:7" x14ac:dyDescent="0.2">
      <c r="G611" s="51"/>
    </row>
    <row r="612" spans="7:7" x14ac:dyDescent="0.2">
      <c r="G612" s="51"/>
    </row>
    <row r="613" spans="7:7" x14ac:dyDescent="0.2">
      <c r="G613" s="51"/>
    </row>
    <row r="614" spans="7:7" x14ac:dyDescent="0.2">
      <c r="G614" s="51"/>
    </row>
    <row r="615" spans="7:7" x14ac:dyDescent="0.2">
      <c r="G615" s="51"/>
    </row>
    <row r="616" spans="7:7" x14ac:dyDescent="0.2">
      <c r="G616" s="51"/>
    </row>
    <row r="617" spans="7:7" x14ac:dyDescent="0.2">
      <c r="G617" s="51"/>
    </row>
    <row r="618" spans="7:7" x14ac:dyDescent="0.2">
      <c r="G618" s="51"/>
    </row>
    <row r="619" spans="7:7" x14ac:dyDescent="0.2">
      <c r="G619" s="51"/>
    </row>
    <row r="620" spans="7:7" x14ac:dyDescent="0.2">
      <c r="G620" s="51"/>
    </row>
    <row r="621" spans="7:7" x14ac:dyDescent="0.2">
      <c r="G621" s="51"/>
    </row>
    <row r="622" spans="7:7" x14ac:dyDescent="0.2">
      <c r="G622" s="51"/>
    </row>
    <row r="623" spans="7:7" x14ac:dyDescent="0.2">
      <c r="G623" s="51"/>
    </row>
    <row r="624" spans="7:7" x14ac:dyDescent="0.2">
      <c r="G624" s="51"/>
    </row>
    <row r="625" spans="7:7" x14ac:dyDescent="0.2">
      <c r="G625" s="51"/>
    </row>
    <row r="626" spans="7:7" x14ac:dyDescent="0.2">
      <c r="G626" s="51"/>
    </row>
    <row r="627" spans="7:7" x14ac:dyDescent="0.2">
      <c r="G627" s="51"/>
    </row>
    <row r="628" spans="7:7" x14ac:dyDescent="0.2">
      <c r="G628" s="51"/>
    </row>
    <row r="629" spans="7:7" x14ac:dyDescent="0.2">
      <c r="G629" s="51"/>
    </row>
    <row r="630" spans="7:7" x14ac:dyDescent="0.2">
      <c r="G630" s="51"/>
    </row>
    <row r="631" spans="7:7" x14ac:dyDescent="0.2">
      <c r="G631" s="51"/>
    </row>
    <row r="632" spans="7:7" x14ac:dyDescent="0.2">
      <c r="G632" s="51"/>
    </row>
    <row r="633" spans="7:7" x14ac:dyDescent="0.2">
      <c r="G633" s="51"/>
    </row>
    <row r="634" spans="7:7" x14ac:dyDescent="0.2">
      <c r="G634" s="51"/>
    </row>
    <row r="635" spans="7:7" x14ac:dyDescent="0.2">
      <c r="G635" s="51"/>
    </row>
    <row r="636" spans="7:7" x14ac:dyDescent="0.2">
      <c r="G636" s="51"/>
    </row>
    <row r="637" spans="7:7" x14ac:dyDescent="0.2">
      <c r="G637" s="51"/>
    </row>
    <row r="638" spans="7:7" x14ac:dyDescent="0.2">
      <c r="G638" s="51"/>
    </row>
    <row r="639" spans="7:7" x14ac:dyDescent="0.2">
      <c r="G639" s="51"/>
    </row>
    <row r="640" spans="7:7" x14ac:dyDescent="0.2">
      <c r="G640" s="51"/>
    </row>
    <row r="641" spans="7:7" x14ac:dyDescent="0.2">
      <c r="G641" s="51"/>
    </row>
    <row r="642" spans="7:7" x14ac:dyDescent="0.2">
      <c r="G642" s="51"/>
    </row>
    <row r="643" spans="7:7" x14ac:dyDescent="0.2">
      <c r="G643" s="51"/>
    </row>
    <row r="644" spans="7:7" x14ac:dyDescent="0.2">
      <c r="G644" s="51"/>
    </row>
    <row r="645" spans="7:7" x14ac:dyDescent="0.2">
      <c r="G645" s="51"/>
    </row>
    <row r="646" spans="7:7" x14ac:dyDescent="0.2">
      <c r="G646" s="51"/>
    </row>
    <row r="647" spans="7:7" x14ac:dyDescent="0.2">
      <c r="G647" s="51"/>
    </row>
    <row r="648" spans="7:7" x14ac:dyDescent="0.2">
      <c r="G648" s="51"/>
    </row>
    <row r="649" spans="7:7" x14ac:dyDescent="0.2">
      <c r="G649" s="51"/>
    </row>
    <row r="650" spans="7:7" x14ac:dyDescent="0.2">
      <c r="G650" s="51"/>
    </row>
    <row r="651" spans="7:7" x14ac:dyDescent="0.2">
      <c r="G651" s="51"/>
    </row>
    <row r="652" spans="7:7" x14ac:dyDescent="0.2">
      <c r="G652" s="51"/>
    </row>
    <row r="653" spans="7:7" x14ac:dyDescent="0.2">
      <c r="G653" s="51"/>
    </row>
    <row r="654" spans="7:7" x14ac:dyDescent="0.2">
      <c r="G654" s="51"/>
    </row>
    <row r="655" spans="7:7" x14ac:dyDescent="0.2">
      <c r="G655" s="51"/>
    </row>
    <row r="656" spans="7:7" x14ac:dyDescent="0.2">
      <c r="G656" s="51"/>
    </row>
    <row r="657" spans="7:7" x14ac:dyDescent="0.2">
      <c r="G657" s="51"/>
    </row>
    <row r="658" spans="7:7" x14ac:dyDescent="0.2">
      <c r="G658" s="51"/>
    </row>
    <row r="659" spans="7:7" x14ac:dyDescent="0.2">
      <c r="G659" s="51"/>
    </row>
    <row r="660" spans="7:7" x14ac:dyDescent="0.2">
      <c r="G660" s="51"/>
    </row>
    <row r="661" spans="7:7" x14ac:dyDescent="0.2">
      <c r="G661" s="51"/>
    </row>
    <row r="662" spans="7:7" x14ac:dyDescent="0.2">
      <c r="G662" s="51"/>
    </row>
    <row r="663" spans="7:7" x14ac:dyDescent="0.2">
      <c r="G663" s="51"/>
    </row>
    <row r="664" spans="7:7" x14ac:dyDescent="0.2">
      <c r="G664" s="51"/>
    </row>
    <row r="665" spans="7:7" x14ac:dyDescent="0.2">
      <c r="G665" s="51"/>
    </row>
    <row r="666" spans="7:7" x14ac:dyDescent="0.2">
      <c r="G666" s="51"/>
    </row>
    <row r="667" spans="7:7" x14ac:dyDescent="0.2">
      <c r="G667" s="51"/>
    </row>
    <row r="668" spans="7:7" x14ac:dyDescent="0.2">
      <c r="G668" s="51"/>
    </row>
    <row r="669" spans="7:7" x14ac:dyDescent="0.2">
      <c r="G669" s="51"/>
    </row>
    <row r="670" spans="7:7" x14ac:dyDescent="0.2">
      <c r="G670" s="51"/>
    </row>
    <row r="671" spans="7:7" x14ac:dyDescent="0.2">
      <c r="G671" s="51"/>
    </row>
    <row r="672" spans="7:7" x14ac:dyDescent="0.2">
      <c r="G672" s="51"/>
    </row>
    <row r="673" spans="7:7" x14ac:dyDescent="0.2">
      <c r="G673" s="51"/>
    </row>
    <row r="674" spans="7:7" x14ac:dyDescent="0.2">
      <c r="G674" s="51"/>
    </row>
    <row r="675" spans="7:7" x14ac:dyDescent="0.2">
      <c r="G675" s="51"/>
    </row>
    <row r="676" spans="7:7" x14ac:dyDescent="0.2">
      <c r="G676" s="51"/>
    </row>
    <row r="677" spans="7:7" x14ac:dyDescent="0.2">
      <c r="G677" s="51"/>
    </row>
    <row r="678" spans="7:7" x14ac:dyDescent="0.2">
      <c r="G678" s="51"/>
    </row>
    <row r="679" spans="7:7" x14ac:dyDescent="0.2">
      <c r="G679" s="51"/>
    </row>
    <row r="680" spans="7:7" x14ac:dyDescent="0.2">
      <c r="G680" s="51"/>
    </row>
    <row r="681" spans="7:7" x14ac:dyDescent="0.2">
      <c r="G681" s="51"/>
    </row>
    <row r="682" spans="7:7" x14ac:dyDescent="0.2">
      <c r="G682" s="51"/>
    </row>
    <row r="683" spans="7:7" x14ac:dyDescent="0.2">
      <c r="G683" s="51"/>
    </row>
    <row r="684" spans="7:7" x14ac:dyDescent="0.2">
      <c r="G684" s="51"/>
    </row>
    <row r="685" spans="7:7" x14ac:dyDescent="0.2">
      <c r="G685" s="51"/>
    </row>
    <row r="686" spans="7:7" x14ac:dyDescent="0.2">
      <c r="G686" s="51"/>
    </row>
    <row r="687" spans="7:7" x14ac:dyDescent="0.2">
      <c r="G687" s="51"/>
    </row>
    <row r="688" spans="7:7" x14ac:dyDescent="0.2">
      <c r="G688" s="51"/>
    </row>
    <row r="689" spans="7:7" x14ac:dyDescent="0.2">
      <c r="G689" s="51"/>
    </row>
    <row r="690" spans="7:7" x14ac:dyDescent="0.2">
      <c r="G690" s="51"/>
    </row>
    <row r="691" spans="7:7" x14ac:dyDescent="0.2">
      <c r="G691" s="51"/>
    </row>
    <row r="692" spans="7:7" x14ac:dyDescent="0.2">
      <c r="G692" s="51"/>
    </row>
    <row r="693" spans="7:7" x14ac:dyDescent="0.2">
      <c r="G693" s="51"/>
    </row>
    <row r="694" spans="7:7" x14ac:dyDescent="0.2">
      <c r="G694" s="51"/>
    </row>
    <row r="695" spans="7:7" x14ac:dyDescent="0.2">
      <c r="G695" s="51"/>
    </row>
    <row r="696" spans="7:7" x14ac:dyDescent="0.2">
      <c r="G696" s="51"/>
    </row>
    <row r="697" spans="7:7" x14ac:dyDescent="0.2">
      <c r="G697" s="51"/>
    </row>
    <row r="698" spans="7:7" x14ac:dyDescent="0.2">
      <c r="G698" s="51"/>
    </row>
    <row r="699" spans="7:7" x14ac:dyDescent="0.2">
      <c r="G699" s="51"/>
    </row>
    <row r="700" spans="7:7" x14ac:dyDescent="0.2">
      <c r="G700" s="51"/>
    </row>
    <row r="701" spans="7:7" x14ac:dyDescent="0.2">
      <c r="G701" s="51"/>
    </row>
    <row r="702" spans="7:7" x14ac:dyDescent="0.2">
      <c r="G702" s="51"/>
    </row>
    <row r="703" spans="7:7" x14ac:dyDescent="0.2">
      <c r="G703" s="51"/>
    </row>
    <row r="704" spans="7:7" x14ac:dyDescent="0.2">
      <c r="G704" s="51"/>
    </row>
    <row r="705" spans="7:7" x14ac:dyDescent="0.2">
      <c r="G705" s="51"/>
    </row>
    <row r="706" spans="7:7" x14ac:dyDescent="0.2">
      <c r="G706" s="51"/>
    </row>
    <row r="707" spans="7:7" x14ac:dyDescent="0.2">
      <c r="G707" s="51"/>
    </row>
    <row r="708" spans="7:7" x14ac:dyDescent="0.2">
      <c r="G708" s="51"/>
    </row>
    <row r="709" spans="7:7" x14ac:dyDescent="0.2">
      <c r="G709" s="51"/>
    </row>
    <row r="710" spans="7:7" x14ac:dyDescent="0.2">
      <c r="G710" s="51"/>
    </row>
    <row r="711" spans="7:7" x14ac:dyDescent="0.2">
      <c r="G711" s="51"/>
    </row>
    <row r="712" spans="7:7" x14ac:dyDescent="0.2">
      <c r="G712" s="51"/>
    </row>
    <row r="713" spans="7:7" x14ac:dyDescent="0.2">
      <c r="G713" s="51"/>
    </row>
    <row r="714" spans="7:7" x14ac:dyDescent="0.2">
      <c r="G714" s="51"/>
    </row>
    <row r="715" spans="7:7" x14ac:dyDescent="0.2">
      <c r="G715" s="51"/>
    </row>
    <row r="716" spans="7:7" x14ac:dyDescent="0.2">
      <c r="G716" s="51"/>
    </row>
    <row r="717" spans="7:7" x14ac:dyDescent="0.2">
      <c r="G717" s="51"/>
    </row>
    <row r="718" spans="7:7" x14ac:dyDescent="0.2">
      <c r="G718" s="51"/>
    </row>
    <row r="719" spans="7:7" x14ac:dyDescent="0.2">
      <c r="G719" s="51"/>
    </row>
    <row r="720" spans="7:7" x14ac:dyDescent="0.2">
      <c r="G720" s="51"/>
    </row>
    <row r="721" spans="7:7" x14ac:dyDescent="0.2">
      <c r="G721" s="51"/>
    </row>
    <row r="722" spans="7:7" x14ac:dyDescent="0.2">
      <c r="G722" s="51"/>
    </row>
    <row r="723" spans="7:7" x14ac:dyDescent="0.2">
      <c r="G723" s="51"/>
    </row>
    <row r="724" spans="7:7" x14ac:dyDescent="0.2">
      <c r="G724" s="51"/>
    </row>
    <row r="725" spans="7:7" x14ac:dyDescent="0.2">
      <c r="G725" s="51"/>
    </row>
    <row r="726" spans="7:7" x14ac:dyDescent="0.2">
      <c r="G726" s="51"/>
    </row>
    <row r="727" spans="7:7" x14ac:dyDescent="0.2">
      <c r="G727" s="51"/>
    </row>
    <row r="728" spans="7:7" x14ac:dyDescent="0.2">
      <c r="G728" s="51"/>
    </row>
    <row r="729" spans="7:7" x14ac:dyDescent="0.2">
      <c r="G729" s="51"/>
    </row>
    <row r="730" spans="7:7" x14ac:dyDescent="0.2">
      <c r="G730" s="51"/>
    </row>
    <row r="731" spans="7:7" x14ac:dyDescent="0.2">
      <c r="G731" s="51"/>
    </row>
    <row r="732" spans="7:7" x14ac:dyDescent="0.2">
      <c r="G732" s="51"/>
    </row>
    <row r="733" spans="7:7" x14ac:dyDescent="0.2">
      <c r="G733" s="51"/>
    </row>
    <row r="734" spans="7:7" x14ac:dyDescent="0.2">
      <c r="G734" s="51"/>
    </row>
    <row r="735" spans="7:7" x14ac:dyDescent="0.2">
      <c r="G735" s="51"/>
    </row>
    <row r="736" spans="7:7" x14ac:dyDescent="0.2">
      <c r="G736" s="51"/>
    </row>
    <row r="737" spans="7:7" x14ac:dyDescent="0.2">
      <c r="G737" s="51"/>
    </row>
    <row r="738" spans="7:7" x14ac:dyDescent="0.2">
      <c r="G738" s="51"/>
    </row>
    <row r="739" spans="7:7" x14ac:dyDescent="0.2">
      <c r="G739" s="51"/>
    </row>
    <row r="740" spans="7:7" x14ac:dyDescent="0.2">
      <c r="G740" s="51"/>
    </row>
    <row r="741" spans="7:7" x14ac:dyDescent="0.2">
      <c r="G741" s="51"/>
    </row>
    <row r="742" spans="7:7" x14ac:dyDescent="0.2">
      <c r="G742" s="51"/>
    </row>
    <row r="743" spans="7:7" x14ac:dyDescent="0.2">
      <c r="G743" s="51"/>
    </row>
    <row r="744" spans="7:7" x14ac:dyDescent="0.2">
      <c r="G744" s="51"/>
    </row>
    <row r="745" spans="7:7" x14ac:dyDescent="0.2">
      <c r="G745" s="51"/>
    </row>
    <row r="746" spans="7:7" x14ac:dyDescent="0.2">
      <c r="G746" s="51"/>
    </row>
    <row r="747" spans="7:7" x14ac:dyDescent="0.2">
      <c r="G747" s="51"/>
    </row>
    <row r="748" spans="7:7" x14ac:dyDescent="0.2">
      <c r="G748" s="51"/>
    </row>
    <row r="749" spans="7:7" x14ac:dyDescent="0.2">
      <c r="G749" s="51"/>
    </row>
    <row r="750" spans="7:7" x14ac:dyDescent="0.2">
      <c r="G750" s="51"/>
    </row>
    <row r="751" spans="7:7" x14ac:dyDescent="0.2">
      <c r="G751" s="51"/>
    </row>
    <row r="752" spans="7:7" x14ac:dyDescent="0.2">
      <c r="G752" s="51"/>
    </row>
    <row r="753" spans="7:7" x14ac:dyDescent="0.2">
      <c r="G753" s="51"/>
    </row>
    <row r="754" spans="7:7" x14ac:dyDescent="0.2">
      <c r="G754" s="51"/>
    </row>
    <row r="755" spans="7:7" x14ac:dyDescent="0.2">
      <c r="G755" s="51"/>
    </row>
    <row r="756" spans="7:7" x14ac:dyDescent="0.2">
      <c r="G756" s="51"/>
    </row>
    <row r="757" spans="7:7" x14ac:dyDescent="0.2">
      <c r="G757" s="51"/>
    </row>
    <row r="758" spans="7:7" x14ac:dyDescent="0.2">
      <c r="G758" s="51"/>
    </row>
    <row r="759" spans="7:7" x14ac:dyDescent="0.2">
      <c r="G759" s="51"/>
    </row>
    <row r="760" spans="7:7" x14ac:dyDescent="0.2">
      <c r="G760" s="51"/>
    </row>
    <row r="761" spans="7:7" x14ac:dyDescent="0.2">
      <c r="G761" s="51"/>
    </row>
    <row r="762" spans="7:7" x14ac:dyDescent="0.2">
      <c r="G762" s="51"/>
    </row>
    <row r="763" spans="7:7" x14ac:dyDescent="0.2">
      <c r="G763" s="51"/>
    </row>
    <row r="764" spans="7:7" x14ac:dyDescent="0.2">
      <c r="G764" s="51"/>
    </row>
    <row r="765" spans="7:7" x14ac:dyDescent="0.2">
      <c r="G765" s="51"/>
    </row>
    <row r="766" spans="7:7" x14ac:dyDescent="0.2">
      <c r="G766" s="51"/>
    </row>
    <row r="767" spans="7:7" x14ac:dyDescent="0.2">
      <c r="G767" s="51"/>
    </row>
    <row r="768" spans="7:7" x14ac:dyDescent="0.2">
      <c r="G768" s="51"/>
    </row>
    <row r="769" spans="7:7" x14ac:dyDescent="0.2">
      <c r="G769" s="51"/>
    </row>
    <row r="770" spans="7:7" x14ac:dyDescent="0.2">
      <c r="G770" s="51"/>
    </row>
    <row r="771" spans="7:7" x14ac:dyDescent="0.2">
      <c r="G771" s="51"/>
    </row>
    <row r="772" spans="7:7" x14ac:dyDescent="0.2">
      <c r="G772" s="51"/>
    </row>
    <row r="773" spans="7:7" x14ac:dyDescent="0.2">
      <c r="G773" s="51"/>
    </row>
    <row r="774" spans="7:7" x14ac:dyDescent="0.2">
      <c r="G774" s="51"/>
    </row>
    <row r="775" spans="7:7" x14ac:dyDescent="0.2">
      <c r="G775" s="51"/>
    </row>
    <row r="776" spans="7:7" x14ac:dyDescent="0.2">
      <c r="G776" s="51"/>
    </row>
    <row r="777" spans="7:7" x14ac:dyDescent="0.2">
      <c r="G777" s="51"/>
    </row>
    <row r="778" spans="7:7" x14ac:dyDescent="0.2">
      <c r="G778" s="51"/>
    </row>
    <row r="779" spans="7:7" x14ac:dyDescent="0.2">
      <c r="G779" s="51"/>
    </row>
    <row r="780" spans="7:7" x14ac:dyDescent="0.2">
      <c r="G780" s="51"/>
    </row>
    <row r="781" spans="7:7" x14ac:dyDescent="0.2">
      <c r="G781" s="51"/>
    </row>
    <row r="782" spans="7:7" x14ac:dyDescent="0.2">
      <c r="G782" s="51"/>
    </row>
    <row r="783" spans="7:7" x14ac:dyDescent="0.2">
      <c r="G783" s="51"/>
    </row>
    <row r="784" spans="7:7" x14ac:dyDescent="0.2">
      <c r="G784" s="51"/>
    </row>
    <row r="785" spans="7:7" x14ac:dyDescent="0.2">
      <c r="G785" s="51"/>
    </row>
    <row r="786" spans="7:7" x14ac:dyDescent="0.2">
      <c r="G786" s="51"/>
    </row>
    <row r="787" spans="7:7" x14ac:dyDescent="0.2">
      <c r="G787" s="51"/>
    </row>
    <row r="788" spans="7:7" x14ac:dyDescent="0.2">
      <c r="G788" s="51"/>
    </row>
    <row r="789" spans="7:7" x14ac:dyDescent="0.2">
      <c r="G789" s="51"/>
    </row>
    <row r="790" spans="7:7" x14ac:dyDescent="0.2">
      <c r="G790" s="51"/>
    </row>
    <row r="791" spans="7:7" x14ac:dyDescent="0.2">
      <c r="G791" s="51"/>
    </row>
    <row r="792" spans="7:7" x14ac:dyDescent="0.2">
      <c r="G792" s="51"/>
    </row>
    <row r="793" spans="7:7" x14ac:dyDescent="0.2">
      <c r="G793" s="51"/>
    </row>
    <row r="794" spans="7:7" x14ac:dyDescent="0.2">
      <c r="G794" s="51"/>
    </row>
    <row r="795" spans="7:7" x14ac:dyDescent="0.2">
      <c r="G795" s="51"/>
    </row>
    <row r="796" spans="7:7" x14ac:dyDescent="0.2">
      <c r="G796" s="51"/>
    </row>
    <row r="797" spans="7:7" x14ac:dyDescent="0.2">
      <c r="G797" s="51"/>
    </row>
    <row r="798" spans="7:7" x14ac:dyDescent="0.2">
      <c r="G798" s="51"/>
    </row>
    <row r="799" spans="7:7" x14ac:dyDescent="0.2">
      <c r="G799" s="51"/>
    </row>
    <row r="800" spans="7:7" x14ac:dyDescent="0.2">
      <c r="G800" s="51"/>
    </row>
    <row r="801" spans="7:7" x14ac:dyDescent="0.2">
      <c r="G801" s="51"/>
    </row>
    <row r="802" spans="7:7" x14ac:dyDescent="0.2">
      <c r="G802" s="51"/>
    </row>
    <row r="803" spans="7:7" x14ac:dyDescent="0.2">
      <c r="G803" s="51"/>
    </row>
    <row r="804" spans="7:7" x14ac:dyDescent="0.2">
      <c r="G804" s="51"/>
    </row>
    <row r="805" spans="7:7" x14ac:dyDescent="0.2">
      <c r="G805" s="51"/>
    </row>
    <row r="806" spans="7:7" x14ac:dyDescent="0.2">
      <c r="G806" s="51"/>
    </row>
    <row r="807" spans="7:7" x14ac:dyDescent="0.2">
      <c r="G807" s="51"/>
    </row>
    <row r="808" spans="7:7" x14ac:dyDescent="0.2">
      <c r="G808" s="51"/>
    </row>
    <row r="809" spans="7:7" x14ac:dyDescent="0.2">
      <c r="G809" s="51"/>
    </row>
    <row r="810" spans="7:7" x14ac:dyDescent="0.2">
      <c r="G810" s="51"/>
    </row>
    <row r="811" spans="7:7" x14ac:dyDescent="0.2">
      <c r="G811" s="51"/>
    </row>
    <row r="812" spans="7:7" x14ac:dyDescent="0.2">
      <c r="G812" s="51"/>
    </row>
    <row r="813" spans="7:7" x14ac:dyDescent="0.2">
      <c r="G813" s="51"/>
    </row>
    <row r="814" spans="7:7" x14ac:dyDescent="0.2">
      <c r="G814" s="51"/>
    </row>
    <row r="815" spans="7:7" x14ac:dyDescent="0.2">
      <c r="G815" s="51"/>
    </row>
    <row r="816" spans="7:7" x14ac:dyDescent="0.2">
      <c r="G816" s="51"/>
    </row>
    <row r="817" spans="7:7" x14ac:dyDescent="0.2">
      <c r="G817" s="51"/>
    </row>
    <row r="818" spans="7:7" x14ac:dyDescent="0.2">
      <c r="G818" s="51"/>
    </row>
    <row r="819" spans="7:7" x14ac:dyDescent="0.2">
      <c r="G819" s="51"/>
    </row>
    <row r="820" spans="7:7" x14ac:dyDescent="0.2">
      <c r="G820" s="51"/>
    </row>
    <row r="821" spans="7:7" x14ac:dyDescent="0.2">
      <c r="G821" s="51"/>
    </row>
    <row r="822" spans="7:7" x14ac:dyDescent="0.2">
      <c r="G822" s="51"/>
    </row>
    <row r="823" spans="7:7" x14ac:dyDescent="0.2">
      <c r="G823" s="51"/>
    </row>
    <row r="824" spans="7:7" x14ac:dyDescent="0.2">
      <c r="G824" s="51"/>
    </row>
    <row r="825" spans="7:7" x14ac:dyDescent="0.2">
      <c r="G825" s="51"/>
    </row>
    <row r="826" spans="7:7" x14ac:dyDescent="0.2">
      <c r="G826" s="51"/>
    </row>
    <row r="827" spans="7:7" x14ac:dyDescent="0.2">
      <c r="G827" s="51"/>
    </row>
    <row r="828" spans="7:7" x14ac:dyDescent="0.2">
      <c r="G828" s="51"/>
    </row>
    <row r="829" spans="7:7" x14ac:dyDescent="0.2">
      <c r="G829" s="51"/>
    </row>
    <row r="830" spans="7:7" x14ac:dyDescent="0.2">
      <c r="G830" s="51"/>
    </row>
    <row r="831" spans="7:7" x14ac:dyDescent="0.2">
      <c r="G831" s="51"/>
    </row>
    <row r="832" spans="7:7" x14ac:dyDescent="0.2">
      <c r="G832" s="51"/>
    </row>
    <row r="833" spans="7:7" x14ac:dyDescent="0.2">
      <c r="G833" s="51"/>
    </row>
    <row r="834" spans="7:7" x14ac:dyDescent="0.2">
      <c r="G834" s="51"/>
    </row>
    <row r="835" spans="7:7" x14ac:dyDescent="0.2">
      <c r="G835" s="51"/>
    </row>
    <row r="836" spans="7:7" x14ac:dyDescent="0.2">
      <c r="G836" s="51"/>
    </row>
    <row r="837" spans="7:7" x14ac:dyDescent="0.2">
      <c r="G837" s="51"/>
    </row>
    <row r="838" spans="7:7" x14ac:dyDescent="0.2">
      <c r="G838" s="51"/>
    </row>
    <row r="839" spans="7:7" x14ac:dyDescent="0.2">
      <c r="G839" s="51"/>
    </row>
    <row r="840" spans="7:7" x14ac:dyDescent="0.2">
      <c r="G840" s="51"/>
    </row>
    <row r="841" spans="7:7" x14ac:dyDescent="0.2">
      <c r="G841" s="51"/>
    </row>
    <row r="842" spans="7:7" x14ac:dyDescent="0.2">
      <c r="G842" s="51"/>
    </row>
    <row r="843" spans="7:7" x14ac:dyDescent="0.2">
      <c r="G843" s="51"/>
    </row>
    <row r="844" spans="7:7" x14ac:dyDescent="0.2">
      <c r="G844" s="51"/>
    </row>
    <row r="845" spans="7:7" x14ac:dyDescent="0.2">
      <c r="G845" s="51"/>
    </row>
    <row r="846" spans="7:7" x14ac:dyDescent="0.2">
      <c r="G846" s="51"/>
    </row>
    <row r="847" spans="7:7" x14ac:dyDescent="0.2">
      <c r="G847" s="51"/>
    </row>
    <row r="848" spans="7:7" x14ac:dyDescent="0.2">
      <c r="G848" s="51"/>
    </row>
    <row r="849" spans="7:7" x14ac:dyDescent="0.2">
      <c r="G849" s="51"/>
    </row>
    <row r="850" spans="7:7" x14ac:dyDescent="0.2">
      <c r="G850" s="51"/>
    </row>
    <row r="851" spans="7:7" x14ac:dyDescent="0.2">
      <c r="G851" s="51"/>
    </row>
    <row r="852" spans="7:7" x14ac:dyDescent="0.2">
      <c r="G852" s="51"/>
    </row>
    <row r="853" spans="7:7" x14ac:dyDescent="0.2">
      <c r="G853" s="51"/>
    </row>
    <row r="854" spans="7:7" x14ac:dyDescent="0.2">
      <c r="G854" s="51"/>
    </row>
    <row r="855" spans="7:7" x14ac:dyDescent="0.2">
      <c r="G855" s="51"/>
    </row>
    <row r="856" spans="7:7" x14ac:dyDescent="0.2">
      <c r="G856" s="51"/>
    </row>
    <row r="857" spans="7:7" x14ac:dyDescent="0.2">
      <c r="G857" s="51"/>
    </row>
    <row r="858" spans="7:7" x14ac:dyDescent="0.2">
      <c r="G858" s="51"/>
    </row>
    <row r="859" spans="7:7" x14ac:dyDescent="0.2">
      <c r="G859" s="51"/>
    </row>
    <row r="860" spans="7:7" x14ac:dyDescent="0.2">
      <c r="G860" s="51"/>
    </row>
    <row r="861" spans="7:7" x14ac:dyDescent="0.2">
      <c r="G861" s="51"/>
    </row>
    <row r="862" spans="7:7" x14ac:dyDescent="0.2">
      <c r="G862" s="51"/>
    </row>
    <row r="863" spans="7:7" x14ac:dyDescent="0.2">
      <c r="G863" s="51"/>
    </row>
    <row r="864" spans="7:7" x14ac:dyDescent="0.2">
      <c r="G864" s="51"/>
    </row>
    <row r="865" spans="7:7" x14ac:dyDescent="0.2">
      <c r="G865" s="51"/>
    </row>
    <row r="866" spans="7:7" x14ac:dyDescent="0.2">
      <c r="G866" s="51"/>
    </row>
    <row r="867" spans="7:7" x14ac:dyDescent="0.2">
      <c r="G867" s="51"/>
    </row>
    <row r="868" spans="7:7" x14ac:dyDescent="0.2">
      <c r="G868" s="51"/>
    </row>
    <row r="869" spans="7:7" x14ac:dyDescent="0.2">
      <c r="G869" s="51"/>
    </row>
    <row r="870" spans="7:7" x14ac:dyDescent="0.2">
      <c r="G870" s="51"/>
    </row>
    <row r="871" spans="7:7" x14ac:dyDescent="0.2">
      <c r="G871" s="51"/>
    </row>
    <row r="872" spans="7:7" x14ac:dyDescent="0.2">
      <c r="G872" s="51"/>
    </row>
    <row r="873" spans="7:7" x14ac:dyDescent="0.2">
      <c r="G873" s="51"/>
    </row>
    <row r="874" spans="7:7" x14ac:dyDescent="0.2">
      <c r="G874" s="51"/>
    </row>
    <row r="875" spans="7:7" x14ac:dyDescent="0.2">
      <c r="G875" s="51"/>
    </row>
    <row r="876" spans="7:7" x14ac:dyDescent="0.2">
      <c r="G876" s="51"/>
    </row>
    <row r="877" spans="7:7" x14ac:dyDescent="0.2">
      <c r="G877" s="51"/>
    </row>
    <row r="878" spans="7:7" x14ac:dyDescent="0.2">
      <c r="G878" s="51"/>
    </row>
    <row r="879" spans="7:7" x14ac:dyDescent="0.2">
      <c r="G879" s="51"/>
    </row>
    <row r="880" spans="7:7" x14ac:dyDescent="0.2">
      <c r="G880" s="51"/>
    </row>
    <row r="881" spans="7:7" x14ac:dyDescent="0.2">
      <c r="G881" s="51"/>
    </row>
    <row r="882" spans="7:7" x14ac:dyDescent="0.2">
      <c r="G882" s="51"/>
    </row>
    <row r="883" spans="7:7" x14ac:dyDescent="0.2">
      <c r="G883" s="51"/>
    </row>
    <row r="884" spans="7:7" x14ac:dyDescent="0.2">
      <c r="G884" s="51"/>
    </row>
    <row r="885" spans="7:7" x14ac:dyDescent="0.2">
      <c r="G885" s="51"/>
    </row>
    <row r="886" spans="7:7" x14ac:dyDescent="0.2">
      <c r="G886" s="51"/>
    </row>
    <row r="887" spans="7:7" x14ac:dyDescent="0.2">
      <c r="G887" s="51"/>
    </row>
    <row r="888" spans="7:7" x14ac:dyDescent="0.2">
      <c r="G888" s="51"/>
    </row>
    <row r="889" spans="7:7" x14ac:dyDescent="0.2">
      <c r="G889" s="51"/>
    </row>
    <row r="890" spans="7:7" x14ac:dyDescent="0.2">
      <c r="G890" s="51"/>
    </row>
    <row r="891" spans="7:7" x14ac:dyDescent="0.2">
      <c r="G891" s="51"/>
    </row>
    <row r="892" spans="7:7" x14ac:dyDescent="0.2">
      <c r="G892" s="51"/>
    </row>
    <row r="893" spans="7:7" x14ac:dyDescent="0.2">
      <c r="G893" s="51"/>
    </row>
    <row r="894" spans="7:7" x14ac:dyDescent="0.2">
      <c r="G894" s="51"/>
    </row>
    <row r="895" spans="7:7" x14ac:dyDescent="0.2">
      <c r="G895" s="51"/>
    </row>
    <row r="896" spans="7:7" x14ac:dyDescent="0.2">
      <c r="G896" s="51"/>
    </row>
    <row r="897" spans="7:7" x14ac:dyDescent="0.2">
      <c r="G897" s="51"/>
    </row>
    <row r="898" spans="7:7" x14ac:dyDescent="0.2">
      <c r="G898" s="51"/>
    </row>
    <row r="899" spans="7:7" x14ac:dyDescent="0.2">
      <c r="G899" s="51"/>
    </row>
    <row r="900" spans="7:7" x14ac:dyDescent="0.2">
      <c r="G900" s="51"/>
    </row>
    <row r="901" spans="7:7" x14ac:dyDescent="0.2">
      <c r="G901" s="51"/>
    </row>
    <row r="902" spans="7:7" x14ac:dyDescent="0.2">
      <c r="G902" s="51"/>
    </row>
    <row r="903" spans="7:7" x14ac:dyDescent="0.2">
      <c r="G903" s="51"/>
    </row>
    <row r="904" spans="7:7" x14ac:dyDescent="0.2">
      <c r="G904" s="51"/>
    </row>
    <row r="905" spans="7:7" x14ac:dyDescent="0.2">
      <c r="G905" s="51"/>
    </row>
    <row r="906" spans="7:7" x14ac:dyDescent="0.2">
      <c r="G906" s="51"/>
    </row>
    <row r="907" spans="7:7" x14ac:dyDescent="0.2">
      <c r="G907" s="51"/>
    </row>
    <row r="908" spans="7:7" x14ac:dyDescent="0.2">
      <c r="G908" s="51"/>
    </row>
    <row r="909" spans="7:7" x14ac:dyDescent="0.2">
      <c r="G909" s="51"/>
    </row>
    <row r="910" spans="7:7" x14ac:dyDescent="0.2">
      <c r="G910" s="51"/>
    </row>
    <row r="911" spans="7:7" x14ac:dyDescent="0.2">
      <c r="G911" s="51"/>
    </row>
    <row r="912" spans="7:7" x14ac:dyDescent="0.2">
      <c r="G912" s="51"/>
    </row>
    <row r="913" spans="7:7" x14ac:dyDescent="0.2">
      <c r="G913" s="51"/>
    </row>
    <row r="914" spans="7:7" x14ac:dyDescent="0.2">
      <c r="G914" s="51"/>
    </row>
    <row r="915" spans="7:7" x14ac:dyDescent="0.2">
      <c r="G915" s="51"/>
    </row>
    <row r="916" spans="7:7" x14ac:dyDescent="0.2">
      <c r="G916" s="51"/>
    </row>
    <row r="917" spans="7:7" x14ac:dyDescent="0.2">
      <c r="G917" s="51"/>
    </row>
    <row r="918" spans="7:7" x14ac:dyDescent="0.2">
      <c r="G918" s="51"/>
    </row>
    <row r="919" spans="7:7" x14ac:dyDescent="0.2">
      <c r="G919" s="51"/>
    </row>
    <row r="920" spans="7:7" x14ac:dyDescent="0.2">
      <c r="G920" s="51"/>
    </row>
    <row r="921" spans="7:7" x14ac:dyDescent="0.2">
      <c r="G921" s="51"/>
    </row>
    <row r="922" spans="7:7" x14ac:dyDescent="0.2">
      <c r="G922" s="51"/>
    </row>
    <row r="923" spans="7:7" x14ac:dyDescent="0.2">
      <c r="G923" s="51"/>
    </row>
    <row r="924" spans="7:7" x14ac:dyDescent="0.2">
      <c r="G924" s="51"/>
    </row>
    <row r="925" spans="7:7" x14ac:dyDescent="0.2">
      <c r="G925" s="51"/>
    </row>
    <row r="926" spans="7:7" x14ac:dyDescent="0.2">
      <c r="G926" s="51"/>
    </row>
    <row r="927" spans="7:7" x14ac:dyDescent="0.2">
      <c r="G927" s="51"/>
    </row>
    <row r="928" spans="7:7" x14ac:dyDescent="0.2">
      <c r="G928" s="51"/>
    </row>
    <row r="929" spans="7:7" x14ac:dyDescent="0.2">
      <c r="G929" s="51"/>
    </row>
    <row r="930" spans="7:7" x14ac:dyDescent="0.2">
      <c r="G930" s="51"/>
    </row>
    <row r="931" spans="7:7" x14ac:dyDescent="0.2">
      <c r="G931" s="51"/>
    </row>
    <row r="932" spans="7:7" x14ac:dyDescent="0.2">
      <c r="G932" s="51"/>
    </row>
    <row r="933" spans="7:7" x14ac:dyDescent="0.2">
      <c r="G933" s="51"/>
    </row>
    <row r="934" spans="7:7" x14ac:dyDescent="0.2">
      <c r="G934" s="51"/>
    </row>
    <row r="935" spans="7:7" x14ac:dyDescent="0.2">
      <c r="G935" s="51"/>
    </row>
    <row r="936" spans="7:7" x14ac:dyDescent="0.2">
      <c r="G936" s="51"/>
    </row>
    <row r="937" spans="7:7" x14ac:dyDescent="0.2">
      <c r="G937" s="51"/>
    </row>
    <row r="938" spans="7:7" x14ac:dyDescent="0.2">
      <c r="G938" s="51"/>
    </row>
    <row r="939" spans="7:7" x14ac:dyDescent="0.2">
      <c r="G939" s="51"/>
    </row>
    <row r="940" spans="7:7" x14ac:dyDescent="0.2">
      <c r="G940" s="51"/>
    </row>
    <row r="941" spans="7:7" x14ac:dyDescent="0.2">
      <c r="G941" s="51"/>
    </row>
    <row r="942" spans="7:7" x14ac:dyDescent="0.2">
      <c r="G942" s="51"/>
    </row>
    <row r="943" spans="7:7" x14ac:dyDescent="0.2">
      <c r="G943" s="51"/>
    </row>
    <row r="944" spans="7:7" x14ac:dyDescent="0.2">
      <c r="G944" s="51"/>
    </row>
    <row r="945" spans="7:7" x14ac:dyDescent="0.2">
      <c r="G945" s="51"/>
    </row>
    <row r="946" spans="7:7" x14ac:dyDescent="0.2">
      <c r="G946" s="51"/>
    </row>
    <row r="947" spans="7:7" x14ac:dyDescent="0.2">
      <c r="G947" s="51"/>
    </row>
    <row r="948" spans="7:7" x14ac:dyDescent="0.2">
      <c r="G948" s="51"/>
    </row>
    <row r="949" spans="7:7" x14ac:dyDescent="0.2">
      <c r="G949" s="51"/>
    </row>
    <row r="950" spans="7:7" x14ac:dyDescent="0.2">
      <c r="G950" s="51"/>
    </row>
    <row r="951" spans="7:7" x14ac:dyDescent="0.2">
      <c r="G951" s="51"/>
    </row>
    <row r="952" spans="7:7" x14ac:dyDescent="0.2">
      <c r="G952" s="51"/>
    </row>
    <row r="953" spans="7:7" x14ac:dyDescent="0.2">
      <c r="G953" s="51"/>
    </row>
    <row r="954" spans="7:7" x14ac:dyDescent="0.2">
      <c r="G954" s="51"/>
    </row>
    <row r="955" spans="7:7" x14ac:dyDescent="0.2">
      <c r="G955" s="51"/>
    </row>
    <row r="956" spans="7:7" x14ac:dyDescent="0.2">
      <c r="G956" s="51"/>
    </row>
    <row r="957" spans="7:7" x14ac:dyDescent="0.2">
      <c r="G957" s="51"/>
    </row>
    <row r="958" spans="7:7" x14ac:dyDescent="0.2">
      <c r="G958" s="51"/>
    </row>
    <row r="959" spans="7:7" x14ac:dyDescent="0.2">
      <c r="G959" s="51"/>
    </row>
    <row r="960" spans="7:7" x14ac:dyDescent="0.2">
      <c r="G960" s="51"/>
    </row>
    <row r="961" spans="7:7" x14ac:dyDescent="0.2">
      <c r="G961" s="51"/>
    </row>
    <row r="962" spans="7:7" x14ac:dyDescent="0.2">
      <c r="G962" s="51"/>
    </row>
    <row r="963" spans="7:7" x14ac:dyDescent="0.2">
      <c r="G963" s="51"/>
    </row>
    <row r="964" spans="7:7" x14ac:dyDescent="0.2">
      <c r="G964" s="51"/>
    </row>
    <row r="965" spans="7:7" x14ac:dyDescent="0.2">
      <c r="G965" s="51"/>
    </row>
    <row r="966" spans="7:7" x14ac:dyDescent="0.2">
      <c r="G966" s="51"/>
    </row>
    <row r="967" spans="7:7" x14ac:dyDescent="0.2">
      <c r="G967" s="51"/>
    </row>
    <row r="968" spans="7:7" x14ac:dyDescent="0.2">
      <c r="G968" s="51"/>
    </row>
    <row r="969" spans="7:7" x14ac:dyDescent="0.2">
      <c r="G969" s="51"/>
    </row>
    <row r="970" spans="7:7" x14ac:dyDescent="0.2">
      <c r="G970" s="51"/>
    </row>
    <row r="971" spans="7:7" x14ac:dyDescent="0.2">
      <c r="G971" s="51"/>
    </row>
    <row r="972" spans="7:7" x14ac:dyDescent="0.2">
      <c r="G972" s="51"/>
    </row>
    <row r="973" spans="7:7" x14ac:dyDescent="0.2">
      <c r="G973" s="51"/>
    </row>
    <row r="974" spans="7:7" x14ac:dyDescent="0.2">
      <c r="G974" s="51"/>
    </row>
    <row r="975" spans="7:7" x14ac:dyDescent="0.2">
      <c r="G975" s="51"/>
    </row>
    <row r="976" spans="7:7" x14ac:dyDescent="0.2">
      <c r="G976" s="51"/>
    </row>
    <row r="977" spans="7:7" x14ac:dyDescent="0.2">
      <c r="G977" s="51"/>
    </row>
    <row r="978" spans="7:7" x14ac:dyDescent="0.2">
      <c r="G978" s="51"/>
    </row>
    <row r="979" spans="7:7" x14ac:dyDescent="0.2">
      <c r="G979" s="51"/>
    </row>
    <row r="980" spans="7:7" x14ac:dyDescent="0.2">
      <c r="G980" s="51"/>
    </row>
    <row r="981" spans="7:7" x14ac:dyDescent="0.2">
      <c r="G981" s="51"/>
    </row>
    <row r="982" spans="7:7" x14ac:dyDescent="0.2">
      <c r="G982" s="51"/>
    </row>
    <row r="983" spans="7:7" x14ac:dyDescent="0.2">
      <c r="G983" s="51"/>
    </row>
    <row r="984" spans="7:7" x14ac:dyDescent="0.2">
      <c r="G984" s="51"/>
    </row>
    <row r="985" spans="7:7" x14ac:dyDescent="0.2">
      <c r="G985" s="51"/>
    </row>
    <row r="986" spans="7:7" x14ac:dyDescent="0.2">
      <c r="G986" s="51"/>
    </row>
    <row r="987" spans="7:7" x14ac:dyDescent="0.2">
      <c r="G987" s="51"/>
    </row>
    <row r="988" spans="7:7" x14ac:dyDescent="0.2">
      <c r="G988" s="51"/>
    </row>
    <row r="989" spans="7:7" x14ac:dyDescent="0.2">
      <c r="G989" s="51"/>
    </row>
    <row r="990" spans="7:7" x14ac:dyDescent="0.2">
      <c r="G990" s="51"/>
    </row>
    <row r="991" spans="7:7" x14ac:dyDescent="0.2">
      <c r="G991" s="51"/>
    </row>
    <row r="992" spans="7:7" x14ac:dyDescent="0.2">
      <c r="G992" s="51"/>
    </row>
    <row r="993" spans="7:7" x14ac:dyDescent="0.2">
      <c r="G993" s="51"/>
    </row>
    <row r="994" spans="7:7" x14ac:dyDescent="0.2">
      <c r="G994" s="51"/>
    </row>
    <row r="995" spans="7:7" x14ac:dyDescent="0.2">
      <c r="G995" s="51"/>
    </row>
    <row r="996" spans="7:7" x14ac:dyDescent="0.2">
      <c r="G996" s="51"/>
    </row>
    <row r="997" spans="7:7" x14ac:dyDescent="0.2">
      <c r="G997" s="51"/>
    </row>
    <row r="998" spans="7:7" x14ac:dyDescent="0.2">
      <c r="G998" s="51"/>
    </row>
    <row r="999" spans="7:7" x14ac:dyDescent="0.2">
      <c r="G999" s="51"/>
    </row>
    <row r="1000" spans="7:7" x14ac:dyDescent="0.2">
      <c r="G1000" s="51"/>
    </row>
    <row r="1001" spans="7:7" x14ac:dyDescent="0.2">
      <c r="G1001" s="51"/>
    </row>
    <row r="1002" spans="7:7" x14ac:dyDescent="0.2">
      <c r="G1002" s="51"/>
    </row>
  </sheetData>
  <mergeCells count="3">
    <mergeCell ref="I9:N9"/>
    <mergeCell ref="I2:N2"/>
    <mergeCell ref="I3:N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EA6D3-2FA6-D84E-9545-4C42FC29AB85}">
  <sheetPr>
    <tabColor theme="5" tint="0.59999389629810485"/>
  </sheetPr>
  <dimension ref="A1:Q115"/>
  <sheetViews>
    <sheetView showGridLines="0" zoomScale="125" workbookViewId="0">
      <pane ySplit="1" topLeftCell="A2" activePane="bottomLeft" state="frozen"/>
      <selection pane="bottomLeft"/>
    </sheetView>
  </sheetViews>
  <sheetFormatPr baseColWidth="10" defaultColWidth="10.6640625" defaultRowHeight="16" x14ac:dyDescent="0.2"/>
  <cols>
    <col min="1" max="2" width="10.83203125" style="1"/>
    <col min="3" max="4" width="10.83203125" style="94"/>
    <col min="5" max="5" width="14.5" style="1" bestFit="1" customWidth="1"/>
    <col min="6" max="6" width="12.83203125" style="1" customWidth="1"/>
    <col min="7" max="7" width="10.83203125" style="9"/>
    <col min="8" max="9" width="10.83203125" style="95"/>
    <col min="10" max="10" width="26" style="1" customWidth="1"/>
    <col min="12" max="12" width="14.5" customWidth="1"/>
    <col min="13" max="13" width="16.83203125" customWidth="1"/>
    <col min="14" max="14" width="10.83203125" customWidth="1"/>
    <col min="15" max="15" width="14.5" customWidth="1"/>
    <col min="16" max="16" width="17.6640625" customWidth="1"/>
    <col min="17" max="17" width="21" customWidth="1"/>
    <col min="18" max="18" width="18.83203125" customWidth="1"/>
    <col min="19" max="19" width="15.5" customWidth="1"/>
    <col min="20" max="21" width="9.33203125" bestFit="1" customWidth="1"/>
    <col min="22" max="23" width="9.33203125" customWidth="1"/>
    <col min="24" max="26" width="9.33203125" bestFit="1" customWidth="1"/>
    <col min="27" max="27" width="10.1640625" bestFit="1" customWidth="1"/>
    <col min="28" max="30" width="10.33203125" bestFit="1" customWidth="1"/>
    <col min="31" max="31" width="7" bestFit="1" customWidth="1"/>
    <col min="32" max="36" width="10.83203125" customWidth="1"/>
  </cols>
  <sheetData>
    <row r="1" spans="1:17" x14ac:dyDescent="0.2">
      <c r="A1" s="7" t="s">
        <v>12</v>
      </c>
      <c r="B1" s="7" t="s">
        <v>11</v>
      </c>
      <c r="C1" s="7" t="s">
        <v>65</v>
      </c>
      <c r="D1" s="7" t="s">
        <v>66</v>
      </c>
      <c r="E1" s="7" t="s">
        <v>13</v>
      </c>
      <c r="F1" s="49" t="s">
        <v>33</v>
      </c>
      <c r="G1" s="7" t="s">
        <v>14</v>
      </c>
      <c r="H1" s="7" t="s">
        <v>16</v>
      </c>
      <c r="I1" s="7" t="s">
        <v>21</v>
      </c>
      <c r="J1" s="7" t="s">
        <v>7</v>
      </c>
    </row>
    <row r="2" spans="1:17" x14ac:dyDescent="0.2">
      <c r="A2" s="1">
        <v>2023</v>
      </c>
      <c r="B2" s="1" t="s">
        <v>25</v>
      </c>
      <c r="C2" s="94">
        <f>VLOOKUP(B2,[1]Mapping!$B$3:$D$14,2,0)</f>
        <v>1</v>
      </c>
      <c r="D2" s="94" t="str">
        <f>VLOOKUP(B2,[1]Mapping!$B$3:$D$14,3,0)</f>
        <v>Q1</v>
      </c>
      <c r="E2" s="1" t="s">
        <v>17</v>
      </c>
      <c r="F2" s="1" t="s">
        <v>22</v>
      </c>
      <c r="G2" s="9">
        <v>700</v>
      </c>
      <c r="H2" s="95">
        <f>IF(OR($E2="Salary", $E2="Bonus",$E2="Extra Money",$E2="Savings",$E2="Savings %"),$G2,VLOOKUP($E2,Budget!$A$6:$B$24,2,0))</f>
        <v>800</v>
      </c>
      <c r="I2" s="95">
        <f t="shared" ref="I2:I58" si="0">H2-G2</f>
        <v>100</v>
      </c>
      <c r="L2" s="120" t="s">
        <v>123</v>
      </c>
      <c r="M2" s="120"/>
      <c r="N2" s="120"/>
      <c r="O2" s="120"/>
      <c r="P2" s="120"/>
      <c r="Q2" s="120"/>
    </row>
    <row r="3" spans="1:17" x14ac:dyDescent="0.2">
      <c r="A3" s="1">
        <v>2023</v>
      </c>
      <c r="B3" s="1" t="s">
        <v>25</v>
      </c>
      <c r="C3" s="94">
        <f>VLOOKUP(B3,[1]Mapping!$B$3:$D$14,2,0)</f>
        <v>1</v>
      </c>
      <c r="D3" s="94" t="str">
        <f>VLOOKUP(B3,[1]Mapping!$B$3:$D$14,3,0)</f>
        <v>Q1</v>
      </c>
      <c r="E3" s="1" t="s">
        <v>3</v>
      </c>
      <c r="F3" s="1" t="s">
        <v>22</v>
      </c>
      <c r="G3" s="9">
        <v>35</v>
      </c>
      <c r="H3" s="95">
        <f>IF(OR($E3="Salary", $E3="Bonus",$E3="Extra Money",$E3="Savings",$E3="Savings %"),$G3,VLOOKUP($E3,Budget!$A$6:$B$24,2,0))</f>
        <v>40</v>
      </c>
      <c r="I3" s="95">
        <f t="shared" si="0"/>
        <v>5</v>
      </c>
      <c r="L3" s="113" t="s">
        <v>122</v>
      </c>
      <c r="M3" s="113"/>
      <c r="N3" s="113"/>
      <c r="O3" s="113"/>
      <c r="P3" s="113"/>
      <c r="Q3" s="113"/>
    </row>
    <row r="4" spans="1:17" x14ac:dyDescent="0.2">
      <c r="A4" s="1">
        <v>2023</v>
      </c>
      <c r="B4" s="1" t="s">
        <v>25</v>
      </c>
      <c r="C4" s="94">
        <f>VLOOKUP(B4,[1]Mapping!$B$3:$D$14,2,0)</f>
        <v>1</v>
      </c>
      <c r="D4" s="94" t="str">
        <f>VLOOKUP(B4,[1]Mapping!$B$3:$D$14,3,0)</f>
        <v>Q1</v>
      </c>
      <c r="E4" s="1" t="s">
        <v>19</v>
      </c>
      <c r="F4" s="1" t="s">
        <v>22</v>
      </c>
      <c r="G4" s="9">
        <v>0</v>
      </c>
      <c r="H4" s="95">
        <f>IF(OR($E4="Salary", $E4="Bonus",$E4="Extra Money",$E4="Savings",$E4="Savings %"),$G4,VLOOKUP($E4,Budget!$A$6:$B$24,2,0))</f>
        <v>0</v>
      </c>
      <c r="I4" s="95">
        <f t="shared" si="0"/>
        <v>0</v>
      </c>
      <c r="L4" s="113"/>
      <c r="M4" s="113"/>
      <c r="N4" s="113"/>
      <c r="O4" s="113"/>
      <c r="P4" s="113"/>
      <c r="Q4" s="113"/>
    </row>
    <row r="5" spans="1:17" x14ac:dyDescent="0.2">
      <c r="A5" s="1">
        <v>2023</v>
      </c>
      <c r="B5" s="1" t="s">
        <v>25</v>
      </c>
      <c r="C5" s="94">
        <f>VLOOKUP(B5,[1]Mapping!$B$3:$D$14,2,0)</f>
        <v>1</v>
      </c>
      <c r="D5" s="94" t="str">
        <f>VLOOKUP(B5,[1]Mapping!$B$3:$D$14,3,0)</f>
        <v>Q1</v>
      </c>
      <c r="E5" s="1" t="s">
        <v>0</v>
      </c>
      <c r="F5" s="1" t="s">
        <v>22</v>
      </c>
      <c r="G5" s="9">
        <v>2000</v>
      </c>
      <c r="H5" s="95">
        <f>IF(OR($E5="Salary", $E5="Bonus",$E5="Extra Money",$E5="Savings",$E5="Savings %"),$G5,VLOOKUP($E5,Budget!$A$6:$B$24,2,0))</f>
        <v>2000</v>
      </c>
      <c r="I5" s="95">
        <f t="shared" si="0"/>
        <v>0</v>
      </c>
      <c r="L5" s="113"/>
      <c r="M5" s="113"/>
      <c r="N5" s="113"/>
      <c r="O5" s="113"/>
      <c r="P5" s="113"/>
      <c r="Q5" s="113"/>
    </row>
    <row r="6" spans="1:17" ht="16" customHeight="1" x14ac:dyDescent="0.2">
      <c r="A6" s="1">
        <v>2023</v>
      </c>
      <c r="B6" s="1" t="s">
        <v>25</v>
      </c>
      <c r="C6" s="94">
        <f>VLOOKUP(B6,[1]Mapping!$B$3:$D$14,2,0)</f>
        <v>1</v>
      </c>
      <c r="D6" s="94" t="str">
        <f>VLOOKUP(B6,[1]Mapping!$B$3:$D$14,3,0)</f>
        <v>Q1</v>
      </c>
      <c r="E6" s="1" t="s">
        <v>56</v>
      </c>
      <c r="F6" s="1" t="s">
        <v>22</v>
      </c>
      <c r="G6" s="9">
        <v>25</v>
      </c>
      <c r="H6" s="95">
        <f>IF(OR($E6="Salary", $E6="Bonus",$E6="Extra Money",$E6="Savings",$E6="Savings %"),$G6,VLOOKUP($E6,Budget!$A$6:$B$24,2,0))</f>
        <v>20</v>
      </c>
      <c r="I6" s="95">
        <f t="shared" si="0"/>
        <v>-5</v>
      </c>
      <c r="L6" s="113"/>
      <c r="M6" s="113"/>
      <c r="N6" s="113"/>
      <c r="O6" s="113"/>
      <c r="P6" s="113"/>
      <c r="Q6" s="113"/>
    </row>
    <row r="7" spans="1:17" x14ac:dyDescent="0.2">
      <c r="A7" s="1">
        <v>2023</v>
      </c>
      <c r="B7" s="1" t="s">
        <v>25</v>
      </c>
      <c r="C7" s="94">
        <f>VLOOKUP(B7,[1]Mapping!$B$3:$D$14,2,0)</f>
        <v>1</v>
      </c>
      <c r="D7" s="94" t="str">
        <f>VLOOKUP(B7,[1]Mapping!$B$3:$D$14,3,0)</f>
        <v>Q1</v>
      </c>
      <c r="E7" s="1" t="s">
        <v>18</v>
      </c>
      <c r="F7" s="1" t="s">
        <v>22</v>
      </c>
      <c r="G7" s="9">
        <v>70</v>
      </c>
      <c r="H7" s="95">
        <f>IF(OR($E7="Salary", $E7="Bonus",$E7="Extra Money",$E7="Savings",$E7="Savings %"),$G7,VLOOKUP($E7,Budget!$A$6:$B$24,2,0))</f>
        <v>50</v>
      </c>
      <c r="I7" s="95">
        <f t="shared" si="0"/>
        <v>-20</v>
      </c>
    </row>
    <row r="8" spans="1:17" x14ac:dyDescent="0.2">
      <c r="A8" s="1">
        <v>2023</v>
      </c>
      <c r="B8" s="1" t="s">
        <v>25</v>
      </c>
      <c r="C8" s="94">
        <f>VLOOKUP(B8,[1]Mapping!$B$3:$D$14,2,0)</f>
        <v>1</v>
      </c>
      <c r="D8" s="94" t="str">
        <f>VLOOKUP(B8,[1]Mapping!$B$3:$D$14,3,0)</f>
        <v>Q1</v>
      </c>
      <c r="E8" s="1" t="s">
        <v>2</v>
      </c>
      <c r="F8" s="1" t="s">
        <v>22</v>
      </c>
      <c r="G8" s="9">
        <v>130</v>
      </c>
      <c r="H8" s="95">
        <f>IF(OR($E8="Salary", $E8="Bonus",$E8="Extra Money",$E8="Savings",$E8="Savings %"),$G8,VLOOKUP($E8,Budget!$A$6:$B$24,2,0))</f>
        <v>150</v>
      </c>
      <c r="I8" s="95">
        <f t="shared" si="0"/>
        <v>20</v>
      </c>
      <c r="L8" s="120" t="s">
        <v>126</v>
      </c>
      <c r="M8" s="120"/>
      <c r="N8" s="120"/>
      <c r="O8" s="120"/>
      <c r="P8" s="120"/>
      <c r="Q8" s="120"/>
    </row>
    <row r="9" spans="1:17" ht="16" customHeight="1" x14ac:dyDescent="0.2">
      <c r="A9" s="1">
        <v>2023</v>
      </c>
      <c r="B9" s="1" t="s">
        <v>25</v>
      </c>
      <c r="C9" s="94">
        <f>VLOOKUP(B9,[1]Mapping!$B$3:$D$14,2,0)</f>
        <v>1</v>
      </c>
      <c r="D9" s="94" t="str">
        <f>VLOOKUP(B9,[1]Mapping!$B$3:$D$14,3,0)</f>
        <v>Q1</v>
      </c>
      <c r="E9" s="1" t="s">
        <v>46</v>
      </c>
      <c r="F9" s="1" t="s">
        <v>22</v>
      </c>
      <c r="G9" s="9">
        <v>0</v>
      </c>
      <c r="H9" s="95">
        <f>IF(OR($E9="Salary", $E9="Bonus",$E9="Extra Money",$E9="Savings",$E9="Savings %"),$G9,VLOOKUP($E9,Budget!$A$6:$B$24,2,0))</f>
        <v>0</v>
      </c>
      <c r="I9" s="95">
        <f t="shared" si="0"/>
        <v>0</v>
      </c>
      <c r="L9" s="113" t="s">
        <v>131</v>
      </c>
      <c r="M9" s="113"/>
      <c r="N9" s="113"/>
      <c r="O9" s="113"/>
      <c r="P9" s="113"/>
      <c r="Q9" s="113"/>
    </row>
    <row r="10" spans="1:17" x14ac:dyDescent="0.2">
      <c r="A10" s="1">
        <v>2023</v>
      </c>
      <c r="B10" s="1" t="s">
        <v>25</v>
      </c>
      <c r="C10" s="94">
        <f>VLOOKUP(B10,[1]Mapping!$B$3:$D$14,2,0)</f>
        <v>1</v>
      </c>
      <c r="D10" s="94" t="str">
        <f>VLOOKUP(B10,[1]Mapping!$B$3:$D$14,3,0)</f>
        <v>Q1</v>
      </c>
      <c r="E10" s="1" t="s">
        <v>116</v>
      </c>
      <c r="F10" s="1" t="s">
        <v>22</v>
      </c>
      <c r="G10" s="9">
        <v>300</v>
      </c>
      <c r="H10" s="95">
        <f>IF(OR($E10="Salary", $E10="Bonus",$E10="Extra Money",$E10="Savings",$E10="Savings %"),$G10,VLOOKUP($E10,Budget!$A$6:$B$24,2,0))</f>
        <v>250</v>
      </c>
      <c r="I10" s="95">
        <f t="shared" si="0"/>
        <v>-50</v>
      </c>
      <c r="L10" s="113"/>
      <c r="M10" s="113"/>
      <c r="N10" s="113"/>
      <c r="O10" s="113"/>
      <c r="P10" s="113"/>
      <c r="Q10" s="113"/>
    </row>
    <row r="11" spans="1:17" x14ac:dyDescent="0.2">
      <c r="A11" s="1">
        <v>2023</v>
      </c>
      <c r="B11" s="1" t="s">
        <v>25</v>
      </c>
      <c r="C11" s="94">
        <f>VLOOKUP(B11,[1]Mapping!$B$3:$D$14,2,0)</f>
        <v>1</v>
      </c>
      <c r="D11" s="94" t="str">
        <f>VLOOKUP(B11,[1]Mapping!$B$3:$D$14,3,0)</f>
        <v>Q1</v>
      </c>
      <c r="E11" s="1" t="s">
        <v>41</v>
      </c>
      <c r="F11" s="1" t="s">
        <v>22</v>
      </c>
      <c r="G11" s="9">
        <v>270</v>
      </c>
      <c r="H11" s="95">
        <f>IF(OR($E11="Salary", $E11="Bonus",$E11="Extra Money",$E11="Savings",$E11="Savings %"),$G11,VLOOKUP($E11,Budget!$A$6:$B$24,2,0))</f>
        <v>300</v>
      </c>
      <c r="I11" s="95">
        <f t="shared" si="0"/>
        <v>30</v>
      </c>
      <c r="L11" s="113"/>
      <c r="M11" s="113"/>
      <c r="N11" s="113"/>
      <c r="O11" s="113"/>
      <c r="P11" s="113"/>
      <c r="Q11" s="113"/>
    </row>
    <row r="12" spans="1:17" x14ac:dyDescent="0.2">
      <c r="A12" s="1">
        <v>2023</v>
      </c>
      <c r="B12" s="1" t="s">
        <v>25</v>
      </c>
      <c r="C12" s="94">
        <f>VLOOKUP(B12,[1]Mapping!$B$3:$D$14,2,0)</f>
        <v>1</v>
      </c>
      <c r="D12" s="94" t="str">
        <f>VLOOKUP(B12,[1]Mapping!$B$3:$D$14,3,0)</f>
        <v>Q1</v>
      </c>
      <c r="E12" s="1" t="s">
        <v>42</v>
      </c>
      <c r="F12" s="1" t="s">
        <v>22</v>
      </c>
      <c r="G12" s="9">
        <v>400</v>
      </c>
      <c r="H12" s="95">
        <f>IF(OR($E12="Salary", $E12="Bonus",$E12="Extra Money",$E12="Savings",$E12="Savings %"),$G12,VLOOKUP($E12,Budget!$A$6:$B$24,2,0))</f>
        <v>200</v>
      </c>
      <c r="I12" s="95">
        <f t="shared" si="0"/>
        <v>-200</v>
      </c>
      <c r="L12" s="113"/>
      <c r="M12" s="113"/>
      <c r="N12" s="113"/>
      <c r="O12" s="113"/>
      <c r="P12" s="113"/>
      <c r="Q12" s="113"/>
    </row>
    <row r="13" spans="1:17" x14ac:dyDescent="0.2">
      <c r="A13" s="1">
        <v>2023</v>
      </c>
      <c r="B13" s="1" t="s">
        <v>25</v>
      </c>
      <c r="C13" s="94">
        <f>VLOOKUP(B13,[1]Mapping!$B$3:$D$14,2,0)</f>
        <v>1</v>
      </c>
      <c r="D13" s="94" t="str">
        <f>VLOOKUP(B13,[1]Mapping!$B$3:$D$14,3,0)</f>
        <v>Q1</v>
      </c>
      <c r="E13" s="1" t="s">
        <v>1</v>
      </c>
      <c r="F13" s="1" t="s">
        <v>22</v>
      </c>
      <c r="G13" s="9">
        <v>650</v>
      </c>
      <c r="H13" s="95">
        <f>IF(OR($E13="Salary", $E13="Bonus",$E13="Extra Money",$E13="Savings",$E13="Savings %"),$G13,VLOOKUP($E13,Budget!$A$6:$B$24,2,0))</f>
        <v>600</v>
      </c>
      <c r="I13" s="95">
        <f t="shared" si="0"/>
        <v>-50</v>
      </c>
      <c r="L13" s="113"/>
      <c r="M13" s="113"/>
      <c r="N13" s="113"/>
      <c r="O13" s="113"/>
      <c r="P13" s="113"/>
      <c r="Q13" s="113"/>
    </row>
    <row r="14" spans="1:17" x14ac:dyDescent="0.2">
      <c r="A14" s="1">
        <v>2023</v>
      </c>
      <c r="B14" s="1" t="s">
        <v>25</v>
      </c>
      <c r="C14" s="94">
        <f>VLOOKUP(B14,[1]Mapping!$B$3:$D$14,2,0)</f>
        <v>1</v>
      </c>
      <c r="D14" s="94" t="str">
        <f>VLOOKUP(B14,[1]Mapping!$B$3:$D$14,3,0)</f>
        <v>Q1</v>
      </c>
      <c r="E14" s="1" t="s">
        <v>45</v>
      </c>
      <c r="F14" s="1" t="s">
        <v>22</v>
      </c>
      <c r="G14" s="9">
        <v>300</v>
      </c>
      <c r="H14" s="95">
        <f>IF(OR($E14="Salary", $E14="Bonus",$E14="Extra Money",$E14="Savings",$E14="Savings %"),$G14,VLOOKUP($E14,Budget!$A$6:$B$24,2,0))</f>
        <v>200</v>
      </c>
      <c r="I14" s="95">
        <f t="shared" si="0"/>
        <v>-100</v>
      </c>
      <c r="L14" s="113"/>
      <c r="M14" s="113"/>
      <c r="N14" s="113"/>
      <c r="O14" s="113"/>
      <c r="P14" s="113"/>
      <c r="Q14" s="113"/>
    </row>
    <row r="15" spans="1:17" x14ac:dyDescent="0.2">
      <c r="A15" s="1">
        <v>2023</v>
      </c>
      <c r="B15" s="1" t="s">
        <v>25</v>
      </c>
      <c r="C15" s="94">
        <f>VLOOKUP(B15,[1]Mapping!$B$3:$D$14,2,0)</f>
        <v>1</v>
      </c>
      <c r="D15" s="94" t="str">
        <f>VLOOKUP(B15,[1]Mapping!$B$3:$D$14,3,0)</f>
        <v>Q1</v>
      </c>
      <c r="E15" s="1" t="s">
        <v>117</v>
      </c>
      <c r="F15" s="1" t="s">
        <v>22</v>
      </c>
      <c r="G15" s="9">
        <v>45</v>
      </c>
      <c r="H15" s="95">
        <f>IF(OR($E15="Salary", $E15="Bonus",$E15="Extra Money",$E15="Savings",$E15="Savings %"),$G15,VLOOKUP($E15,Budget!$A$6:$B$24,2,0))</f>
        <v>0</v>
      </c>
      <c r="I15" s="95">
        <f t="shared" si="0"/>
        <v>-45</v>
      </c>
      <c r="L15" s="113"/>
      <c r="M15" s="113"/>
      <c r="N15" s="113"/>
      <c r="O15" s="113"/>
      <c r="P15" s="113"/>
      <c r="Q15" s="113"/>
    </row>
    <row r="16" spans="1:17" x14ac:dyDescent="0.2">
      <c r="A16" s="1">
        <v>2023</v>
      </c>
      <c r="B16" s="1" t="s">
        <v>25</v>
      </c>
      <c r="C16" s="94">
        <f>VLOOKUP(B16,[1]Mapping!$B$3:$D$14,2,0)</f>
        <v>1</v>
      </c>
      <c r="D16" s="94" t="str">
        <f>VLOOKUP(B16,[1]Mapping!$B$3:$D$14,3,0)</f>
        <v>Q1</v>
      </c>
      <c r="E16" s="1" t="s">
        <v>4</v>
      </c>
      <c r="F16" s="1" t="s">
        <v>34</v>
      </c>
      <c r="G16" s="9">
        <v>5200</v>
      </c>
      <c r="H16" s="95">
        <f>IF(OR($E16="Salary", $E16="Bonus",$E16="Extra Money",$E16="Savings",$E16="Savings %"),$G16,VLOOKUP($E16,Budget!$A$6:$B$24,2,0))</f>
        <v>5200</v>
      </c>
      <c r="I16" s="95">
        <f t="shared" si="0"/>
        <v>0</v>
      </c>
      <c r="L16" s="113"/>
      <c r="M16" s="113"/>
      <c r="N16" s="113"/>
      <c r="O16" s="113"/>
      <c r="P16" s="113"/>
      <c r="Q16" s="113"/>
    </row>
    <row r="17" spans="1:17" x14ac:dyDescent="0.2">
      <c r="A17" s="1">
        <v>2023</v>
      </c>
      <c r="B17" s="1" t="s">
        <v>25</v>
      </c>
      <c r="C17" s="94">
        <f>VLOOKUP(B17,[1]Mapping!$B$3:$D$14,2,0)</f>
        <v>1</v>
      </c>
      <c r="D17" s="94" t="str">
        <f>VLOOKUP(B17,[1]Mapping!$B$3:$D$14,3,0)</f>
        <v>Q1</v>
      </c>
      <c r="E17" s="1" t="s">
        <v>32</v>
      </c>
      <c r="F17" s="1" t="s">
        <v>34</v>
      </c>
      <c r="G17" s="9">
        <v>1000</v>
      </c>
      <c r="H17" s="95">
        <f>IF(OR($E17="Salary", $E17="Bonus",$E17="Extra Money",$E17="Savings",$E17="Savings %"),$G17,VLOOKUP($E17,Budget!$A$6:$B$24,2,0))</f>
        <v>1000</v>
      </c>
      <c r="I17" s="95">
        <f t="shared" si="0"/>
        <v>0</v>
      </c>
      <c r="L17" s="113"/>
      <c r="M17" s="113"/>
      <c r="N17" s="113"/>
      <c r="O17" s="113"/>
      <c r="P17" s="113"/>
      <c r="Q17" s="113"/>
    </row>
    <row r="18" spans="1:17" x14ac:dyDescent="0.2">
      <c r="A18" s="1">
        <v>2023</v>
      </c>
      <c r="B18" s="1" t="s">
        <v>25</v>
      </c>
      <c r="C18" s="94">
        <f>VLOOKUP(B18,[1]Mapping!$B$3:$D$14,2,0)</f>
        <v>1</v>
      </c>
      <c r="D18" s="94" t="str">
        <f>VLOOKUP(B18,[1]Mapping!$B$3:$D$14,3,0)</f>
        <v>Q1</v>
      </c>
      <c r="E18" s="1" t="s">
        <v>40</v>
      </c>
      <c r="F18" s="1" t="s">
        <v>34</v>
      </c>
      <c r="G18" s="9">
        <v>0</v>
      </c>
      <c r="H18" s="95">
        <f>IF(OR($E18="Salary", $E18="Bonus",$E18="Extra Money",$E18="Savings",$E18="Savings %"),$G18,VLOOKUP($E18,Budget!$A$6:$B$24,2,0))</f>
        <v>0</v>
      </c>
      <c r="I18" s="95">
        <f t="shared" si="0"/>
        <v>0</v>
      </c>
      <c r="L18" s="113"/>
      <c r="M18" s="113"/>
      <c r="N18" s="113"/>
      <c r="O18" s="113"/>
      <c r="P18" s="113"/>
      <c r="Q18" s="113"/>
    </row>
    <row r="19" spans="1:17" x14ac:dyDescent="0.2">
      <c r="A19" s="8">
        <v>2023</v>
      </c>
      <c r="B19" s="8" t="s">
        <v>25</v>
      </c>
      <c r="C19" s="8">
        <f>VLOOKUP(B19,Mapping!$B$3:$D$14,2,0)</f>
        <v>1</v>
      </c>
      <c r="D19" s="8" t="str">
        <f>VLOOKUP(B19,Mapping!$B$3:$D$14,3,0)</f>
        <v>Q1</v>
      </c>
      <c r="E19" s="8" t="s">
        <v>6</v>
      </c>
      <c r="F19" s="8" t="s">
        <v>6</v>
      </c>
      <c r="G19" s="116">
        <f>SUM(G16:G18)-SUM(G2:G15)</f>
        <v>1275</v>
      </c>
      <c r="H19" s="116">
        <f>IF(OR($E19="Salary", $E19="Bonus",$E19="Extra Money",$E19="Savings",$E19="Savings %"),$G19,VLOOKUP($E19,Budget!$A$6:$B$24,2,0))</f>
        <v>1275</v>
      </c>
      <c r="I19" s="116">
        <f t="shared" si="0"/>
        <v>0</v>
      </c>
      <c r="L19" s="113"/>
      <c r="M19" s="113"/>
      <c r="N19" s="113"/>
      <c r="O19" s="113"/>
      <c r="P19" s="113"/>
      <c r="Q19" s="113"/>
    </row>
    <row r="20" spans="1:17" x14ac:dyDescent="0.2">
      <c r="A20" s="8">
        <v>2023</v>
      </c>
      <c r="B20" s="8" t="s">
        <v>25</v>
      </c>
      <c r="C20" s="8">
        <f>VLOOKUP(B20,Mapping!$B$3:$D$14,2,0)</f>
        <v>1</v>
      </c>
      <c r="D20" s="8" t="str">
        <f>VLOOKUP(B20,Mapping!$B$3:$D$14,3,0)</f>
        <v>Q1</v>
      </c>
      <c r="E20" s="8" t="s">
        <v>110</v>
      </c>
      <c r="F20" s="8" t="s">
        <v>110</v>
      </c>
      <c r="G20" s="117">
        <f>IFERROR(G19/SUM(G16:G18),0)</f>
        <v>0.20564516129032259</v>
      </c>
      <c r="H20" s="117">
        <f>IF(OR($E20="Salary", $E20="Bonus",$E20="Extra Money",$E20="Savings",$E20="Savings %"),$G20,VLOOKUP($E20,Budget!$A$6:$B$24,2,0))</f>
        <v>0.20564516129032259</v>
      </c>
      <c r="I20" s="116">
        <f t="shared" si="0"/>
        <v>0</v>
      </c>
      <c r="L20" s="115"/>
      <c r="M20" s="115"/>
      <c r="N20" s="115"/>
      <c r="O20" s="115"/>
      <c r="P20" s="115"/>
      <c r="Q20" s="115"/>
    </row>
    <row r="21" spans="1:17" x14ac:dyDescent="0.2">
      <c r="A21" s="1">
        <v>2023</v>
      </c>
      <c r="B21" s="1" t="s">
        <v>26</v>
      </c>
      <c r="C21" s="94">
        <f>VLOOKUP(B21,[1]Mapping!$B$3:$D$14,2,0)</f>
        <v>2</v>
      </c>
      <c r="D21" s="94" t="str">
        <f>VLOOKUP(B21,[1]Mapping!$B$3:$D$14,3,0)</f>
        <v>Q1</v>
      </c>
      <c r="E21" s="1" t="s">
        <v>17</v>
      </c>
      <c r="F21" s="1" t="s">
        <v>22</v>
      </c>
      <c r="G21" s="9">
        <v>600</v>
      </c>
      <c r="H21" s="95">
        <f>IF(OR($E21="Salary", $E21="Bonus",$E21="Extra Money",$E21="Savings",$E21="Savings %"),$G21,VLOOKUP($E21,Budget!$A$6:$B$24,2,0))</f>
        <v>800</v>
      </c>
      <c r="I21" s="95">
        <f t="shared" si="0"/>
        <v>200</v>
      </c>
      <c r="L21" s="114" t="s">
        <v>121</v>
      </c>
      <c r="M21" s="114"/>
      <c r="N21" s="114"/>
      <c r="O21" s="114"/>
      <c r="P21" s="114"/>
      <c r="Q21" s="114"/>
    </row>
    <row r="22" spans="1:17" x14ac:dyDescent="0.2">
      <c r="A22" s="1">
        <v>2023</v>
      </c>
      <c r="B22" s="1" t="s">
        <v>26</v>
      </c>
      <c r="C22" s="94">
        <f>VLOOKUP(B22,[1]Mapping!$B$3:$D$14,2,0)</f>
        <v>2</v>
      </c>
      <c r="D22" s="94" t="str">
        <f>VLOOKUP(B22,[1]Mapping!$B$3:$D$14,3,0)</f>
        <v>Q1</v>
      </c>
      <c r="E22" s="1" t="s">
        <v>3</v>
      </c>
      <c r="F22" s="1" t="s">
        <v>22</v>
      </c>
      <c r="G22" s="9">
        <v>40</v>
      </c>
      <c r="H22" s="95">
        <f>IF(OR($E22="Salary", $E22="Bonus",$E22="Extra Money",$E22="Savings",$E22="Savings %"),$G22,VLOOKUP($E22,Budget!$A$6:$B$24,2,0))</f>
        <v>40</v>
      </c>
      <c r="I22" s="95">
        <f t="shared" si="0"/>
        <v>0</v>
      </c>
    </row>
    <row r="23" spans="1:17" x14ac:dyDescent="0.2">
      <c r="A23" s="1">
        <v>2023</v>
      </c>
      <c r="B23" s="1" t="s">
        <v>26</v>
      </c>
      <c r="C23" s="94">
        <f>VLOOKUP(B23,[1]Mapping!$B$3:$D$14,2,0)</f>
        <v>2</v>
      </c>
      <c r="D23" s="94" t="str">
        <f>VLOOKUP(B23,[1]Mapping!$B$3:$D$14,3,0)</f>
        <v>Q1</v>
      </c>
      <c r="E23" s="1" t="s">
        <v>19</v>
      </c>
      <c r="F23" s="1" t="s">
        <v>22</v>
      </c>
      <c r="G23" s="9">
        <v>0</v>
      </c>
      <c r="H23" s="95">
        <f>IF(OR($E23="Salary", $E23="Bonus",$E23="Extra Money",$E23="Savings",$E23="Savings %"),$G23,VLOOKUP($E23,Budget!$A$6:$B$24,2,0))</f>
        <v>0</v>
      </c>
      <c r="I23" s="95">
        <f t="shared" si="0"/>
        <v>0</v>
      </c>
    </row>
    <row r="24" spans="1:17" x14ac:dyDescent="0.2">
      <c r="A24" s="1">
        <v>2023</v>
      </c>
      <c r="B24" s="1" t="s">
        <v>26</v>
      </c>
      <c r="C24" s="94">
        <f>VLOOKUP(B24,[1]Mapping!$B$3:$D$14,2,0)</f>
        <v>2</v>
      </c>
      <c r="D24" s="94" t="str">
        <f>VLOOKUP(B24,[1]Mapping!$B$3:$D$14,3,0)</f>
        <v>Q1</v>
      </c>
      <c r="E24" s="1" t="s">
        <v>0</v>
      </c>
      <c r="F24" s="1" t="s">
        <v>22</v>
      </c>
      <c r="G24" s="9">
        <v>2000</v>
      </c>
      <c r="H24" s="95">
        <f>IF(OR($E24="Salary", $E24="Bonus",$E24="Extra Money",$E24="Savings",$E24="Savings %"),$G24,VLOOKUP($E24,Budget!$A$6:$B$24,2,0))</f>
        <v>2000</v>
      </c>
      <c r="I24" s="95">
        <f t="shared" si="0"/>
        <v>0</v>
      </c>
    </row>
    <row r="25" spans="1:17" x14ac:dyDescent="0.2">
      <c r="A25" s="1">
        <v>2023</v>
      </c>
      <c r="B25" s="1" t="s">
        <v>26</v>
      </c>
      <c r="C25" s="94">
        <f>VLOOKUP(B25,[1]Mapping!$B$3:$D$14,2,0)</f>
        <v>2</v>
      </c>
      <c r="D25" s="94" t="str">
        <f>VLOOKUP(B25,[1]Mapping!$B$3:$D$14,3,0)</f>
        <v>Q1</v>
      </c>
      <c r="E25" s="1" t="s">
        <v>56</v>
      </c>
      <c r="F25" s="1" t="s">
        <v>22</v>
      </c>
      <c r="G25" s="9">
        <v>20</v>
      </c>
      <c r="H25" s="95">
        <f>IF(OR($E25="Salary", $E25="Bonus",$E25="Extra Money",$E25="Savings",$E25="Savings %"),$G25,VLOOKUP($E25,Budget!$A$6:$B$24,2,0))</f>
        <v>20</v>
      </c>
      <c r="I25" s="95">
        <f t="shared" si="0"/>
        <v>0</v>
      </c>
    </row>
    <row r="26" spans="1:17" x14ac:dyDescent="0.2">
      <c r="A26" s="1">
        <v>2023</v>
      </c>
      <c r="B26" s="1" t="s">
        <v>26</v>
      </c>
      <c r="C26" s="94">
        <f>VLOOKUP(B26,[1]Mapping!$B$3:$D$14,2,0)</f>
        <v>2</v>
      </c>
      <c r="D26" s="94" t="str">
        <f>VLOOKUP(B26,[1]Mapping!$B$3:$D$14,3,0)</f>
        <v>Q1</v>
      </c>
      <c r="E26" s="1" t="s">
        <v>18</v>
      </c>
      <c r="F26" s="1" t="s">
        <v>22</v>
      </c>
      <c r="G26" s="9">
        <v>72</v>
      </c>
      <c r="H26" s="95">
        <f>IF(OR($E26="Salary", $E26="Bonus",$E26="Extra Money",$E26="Savings",$E26="Savings %"),$G26,VLOOKUP($E26,Budget!$A$6:$B$24,2,0))</f>
        <v>50</v>
      </c>
      <c r="I26" s="95">
        <f t="shared" si="0"/>
        <v>-22</v>
      </c>
    </row>
    <row r="27" spans="1:17" x14ac:dyDescent="0.2">
      <c r="A27" s="1">
        <v>2023</v>
      </c>
      <c r="B27" s="1" t="s">
        <v>26</v>
      </c>
      <c r="C27" s="94">
        <f>VLOOKUP(B27,[1]Mapping!$B$3:$D$14,2,0)</f>
        <v>2</v>
      </c>
      <c r="D27" s="94" t="str">
        <f>VLOOKUP(B27,[1]Mapping!$B$3:$D$14,3,0)</f>
        <v>Q1</v>
      </c>
      <c r="E27" s="1" t="s">
        <v>2</v>
      </c>
      <c r="F27" s="1" t="s">
        <v>22</v>
      </c>
      <c r="G27" s="9">
        <v>100</v>
      </c>
      <c r="H27" s="95">
        <f>IF(OR($E27="Salary", $E27="Bonus",$E27="Extra Money",$E27="Savings",$E27="Savings %"),$G27,VLOOKUP($E27,Budget!$A$6:$B$24,2,0))</f>
        <v>150</v>
      </c>
      <c r="I27" s="95">
        <f t="shared" si="0"/>
        <v>50</v>
      </c>
    </row>
    <row r="28" spans="1:17" x14ac:dyDescent="0.2">
      <c r="A28" s="1">
        <v>2023</v>
      </c>
      <c r="B28" s="1" t="s">
        <v>26</v>
      </c>
      <c r="C28" s="94">
        <f>VLOOKUP(B28,[1]Mapping!$B$3:$D$14,2,0)</f>
        <v>2</v>
      </c>
      <c r="D28" s="94" t="str">
        <f>VLOOKUP(B28,[1]Mapping!$B$3:$D$14,3,0)</f>
        <v>Q1</v>
      </c>
      <c r="E28" s="1" t="s">
        <v>46</v>
      </c>
      <c r="F28" s="1" t="s">
        <v>22</v>
      </c>
      <c r="G28" s="9">
        <v>0</v>
      </c>
      <c r="H28" s="95">
        <f>IF(OR($E28="Salary", $E28="Bonus",$E28="Extra Money",$E28="Savings",$E28="Savings %"),$G28,VLOOKUP($E28,Budget!$A$6:$B$24,2,0))</f>
        <v>0</v>
      </c>
      <c r="I28" s="95">
        <f t="shared" si="0"/>
        <v>0</v>
      </c>
    </row>
    <row r="29" spans="1:17" x14ac:dyDescent="0.2">
      <c r="A29" s="1">
        <v>2023</v>
      </c>
      <c r="B29" s="1" t="s">
        <v>26</v>
      </c>
      <c r="C29" s="94">
        <f>VLOOKUP(B29,[1]Mapping!$B$3:$D$14,2,0)</f>
        <v>2</v>
      </c>
      <c r="D29" s="94" t="str">
        <f>VLOOKUP(B29,[1]Mapping!$B$3:$D$14,3,0)</f>
        <v>Q1</v>
      </c>
      <c r="E29" s="1" t="s">
        <v>116</v>
      </c>
      <c r="F29" s="1" t="s">
        <v>22</v>
      </c>
      <c r="G29" s="9">
        <v>170</v>
      </c>
      <c r="H29" s="95">
        <f>IF(OR($E29="Salary", $E29="Bonus",$E29="Extra Money",$E29="Savings",$E29="Savings %"),$G29,VLOOKUP($E29,Budget!$A$6:$B$24,2,0))</f>
        <v>250</v>
      </c>
      <c r="I29" s="95">
        <f t="shared" si="0"/>
        <v>80</v>
      </c>
    </row>
    <row r="30" spans="1:17" x14ac:dyDescent="0.2">
      <c r="A30" s="1">
        <v>2023</v>
      </c>
      <c r="B30" s="1" t="s">
        <v>26</v>
      </c>
      <c r="C30" s="94">
        <f>VLOOKUP(B30,[1]Mapping!$B$3:$D$14,2,0)</f>
        <v>2</v>
      </c>
      <c r="D30" s="94" t="str">
        <f>VLOOKUP(B30,[1]Mapping!$B$3:$D$14,3,0)</f>
        <v>Q1</v>
      </c>
      <c r="E30" s="1" t="s">
        <v>41</v>
      </c>
      <c r="F30" s="1" t="s">
        <v>22</v>
      </c>
      <c r="G30" s="9">
        <v>400</v>
      </c>
      <c r="H30" s="95">
        <f>IF(OR($E30="Salary", $E30="Bonus",$E30="Extra Money",$E30="Savings",$E30="Savings %"),$G30,VLOOKUP($E30,Budget!$A$6:$B$24,2,0))</f>
        <v>300</v>
      </c>
      <c r="I30" s="95">
        <f t="shared" si="0"/>
        <v>-100</v>
      </c>
    </row>
    <row r="31" spans="1:17" x14ac:dyDescent="0.2">
      <c r="A31" s="1">
        <v>2023</v>
      </c>
      <c r="B31" s="1" t="s">
        <v>26</v>
      </c>
      <c r="C31" s="94">
        <f>VLOOKUP(B31,[1]Mapping!$B$3:$D$14,2,0)</f>
        <v>2</v>
      </c>
      <c r="D31" s="94" t="str">
        <f>VLOOKUP(B31,[1]Mapping!$B$3:$D$14,3,0)</f>
        <v>Q1</v>
      </c>
      <c r="E31" s="1" t="s">
        <v>42</v>
      </c>
      <c r="F31" s="1" t="s">
        <v>22</v>
      </c>
      <c r="G31" s="9">
        <v>130</v>
      </c>
      <c r="H31" s="95">
        <f>IF(OR($E31="Salary", $E31="Bonus",$E31="Extra Money",$E31="Savings",$E31="Savings %"),$G31,VLOOKUP($E31,Budget!$A$6:$B$24,2,0))</f>
        <v>200</v>
      </c>
      <c r="I31" s="95">
        <f t="shared" si="0"/>
        <v>70</v>
      </c>
    </row>
    <row r="32" spans="1:17" x14ac:dyDescent="0.2">
      <c r="A32" s="1">
        <v>2023</v>
      </c>
      <c r="B32" s="1" t="s">
        <v>26</v>
      </c>
      <c r="C32" s="94">
        <f>VLOOKUP(B32,[1]Mapping!$B$3:$D$14,2,0)</f>
        <v>2</v>
      </c>
      <c r="D32" s="94" t="str">
        <f>VLOOKUP(B32,[1]Mapping!$B$3:$D$14,3,0)</f>
        <v>Q1</v>
      </c>
      <c r="E32" s="1" t="s">
        <v>1</v>
      </c>
      <c r="F32" s="1" t="s">
        <v>22</v>
      </c>
      <c r="G32" s="9">
        <v>550</v>
      </c>
      <c r="H32" s="95">
        <f>IF(OR($E32="Salary", $E32="Bonus",$E32="Extra Money",$E32="Savings",$E32="Savings %"),$G32,VLOOKUP($E32,Budget!$A$6:$B$24,2,0))</f>
        <v>600</v>
      </c>
      <c r="I32" s="95">
        <f t="shared" si="0"/>
        <v>50</v>
      </c>
    </row>
    <row r="33" spans="1:9" x14ac:dyDescent="0.2">
      <c r="A33" s="1">
        <v>2023</v>
      </c>
      <c r="B33" s="1" t="s">
        <v>26</v>
      </c>
      <c r="C33" s="94">
        <f>VLOOKUP(B33,[1]Mapping!$B$3:$D$14,2,0)</f>
        <v>2</v>
      </c>
      <c r="D33" s="94" t="str">
        <f>VLOOKUP(B33,[1]Mapping!$B$3:$D$14,3,0)</f>
        <v>Q1</v>
      </c>
      <c r="E33" s="1" t="s">
        <v>45</v>
      </c>
      <c r="F33" s="1" t="s">
        <v>22</v>
      </c>
      <c r="G33" s="9">
        <v>170</v>
      </c>
      <c r="H33" s="95">
        <f>IF(OR($E33="Salary", $E33="Bonus",$E33="Extra Money",$E33="Savings",$E33="Savings %"),$G33,VLOOKUP($E33,Budget!$A$6:$B$24,2,0))</f>
        <v>200</v>
      </c>
      <c r="I33" s="95">
        <f t="shared" si="0"/>
        <v>30</v>
      </c>
    </row>
    <row r="34" spans="1:9" x14ac:dyDescent="0.2">
      <c r="A34" s="1">
        <v>2023</v>
      </c>
      <c r="B34" s="1" t="s">
        <v>26</v>
      </c>
      <c r="C34" s="94">
        <f>VLOOKUP(B34,[1]Mapping!$B$3:$D$14,2,0)</f>
        <v>2</v>
      </c>
      <c r="D34" s="94" t="str">
        <f>VLOOKUP(B34,[1]Mapping!$B$3:$D$14,3,0)</f>
        <v>Q1</v>
      </c>
      <c r="E34" s="1" t="s">
        <v>117</v>
      </c>
      <c r="F34" s="1" t="s">
        <v>22</v>
      </c>
      <c r="G34" s="9">
        <v>150</v>
      </c>
      <c r="H34" s="95">
        <f>IF(OR($E34="Salary", $E34="Bonus",$E34="Extra Money",$E34="Savings",$E34="Savings %"),$G34,VLOOKUP($E34,Budget!$A$6:$B$24,2,0))</f>
        <v>0</v>
      </c>
      <c r="I34" s="95">
        <f t="shared" si="0"/>
        <v>-150</v>
      </c>
    </row>
    <row r="35" spans="1:9" x14ac:dyDescent="0.2">
      <c r="A35" s="1">
        <v>2023</v>
      </c>
      <c r="B35" s="1" t="s">
        <v>26</v>
      </c>
      <c r="C35" s="94">
        <f>VLOOKUP(B35,[1]Mapping!$B$3:$D$14,2,0)</f>
        <v>2</v>
      </c>
      <c r="D35" s="94" t="str">
        <f>VLOOKUP(B35,[1]Mapping!$B$3:$D$14,3,0)</f>
        <v>Q1</v>
      </c>
      <c r="E35" s="1" t="s">
        <v>4</v>
      </c>
      <c r="F35" s="1" t="s">
        <v>34</v>
      </c>
      <c r="G35" s="9">
        <v>6300</v>
      </c>
      <c r="H35" s="95">
        <f>IF(OR($E35="Salary", $E35="Bonus",$E35="Extra Money",$E35="Savings",$E35="Savings %"),$G35,VLOOKUP($E35,Budget!$A$6:$B$24,2,0))</f>
        <v>6300</v>
      </c>
      <c r="I35" s="95">
        <f t="shared" si="0"/>
        <v>0</v>
      </c>
    </row>
    <row r="36" spans="1:9" x14ac:dyDescent="0.2">
      <c r="A36" s="1">
        <v>2023</v>
      </c>
      <c r="B36" s="1" t="s">
        <v>26</v>
      </c>
      <c r="C36" s="94">
        <f>VLOOKUP(B36,[1]Mapping!$B$3:$D$14,2,0)</f>
        <v>2</v>
      </c>
      <c r="D36" s="94" t="str">
        <f>VLOOKUP(B36,[1]Mapping!$B$3:$D$14,3,0)</f>
        <v>Q1</v>
      </c>
      <c r="E36" s="1" t="s">
        <v>32</v>
      </c>
      <c r="F36" s="1" t="s">
        <v>34</v>
      </c>
      <c r="G36" s="9">
        <v>1000</v>
      </c>
      <c r="H36" s="95">
        <f>IF(OR($E36="Salary", $E36="Bonus",$E36="Extra Money",$E36="Savings",$E36="Savings %"),$G36,VLOOKUP($E36,Budget!$A$6:$B$24,2,0))</f>
        <v>1000</v>
      </c>
      <c r="I36" s="95">
        <f t="shared" si="0"/>
        <v>0</v>
      </c>
    </row>
    <row r="37" spans="1:9" x14ac:dyDescent="0.2">
      <c r="A37" s="1">
        <v>2023</v>
      </c>
      <c r="B37" s="1" t="s">
        <v>26</v>
      </c>
      <c r="C37" s="94">
        <f>VLOOKUP(B37,[1]Mapping!$B$3:$D$14,2,0)</f>
        <v>2</v>
      </c>
      <c r="D37" s="94" t="str">
        <f>VLOOKUP(B37,[1]Mapping!$B$3:$D$14,3,0)</f>
        <v>Q1</v>
      </c>
      <c r="E37" s="1" t="s">
        <v>40</v>
      </c>
      <c r="F37" s="1" t="s">
        <v>34</v>
      </c>
      <c r="G37" s="9">
        <v>0</v>
      </c>
      <c r="H37" s="95">
        <f>IF(OR($E37="Salary", $E37="Bonus",$E37="Extra Money",$E37="Savings",$E37="Savings %"),$G37,VLOOKUP($E37,Budget!$A$6:$B$24,2,0))</f>
        <v>0</v>
      </c>
      <c r="I37" s="95">
        <f t="shared" si="0"/>
        <v>0</v>
      </c>
    </row>
    <row r="38" spans="1:9" x14ac:dyDescent="0.2">
      <c r="A38" s="8">
        <v>2023</v>
      </c>
      <c r="B38" s="8" t="s">
        <v>26</v>
      </c>
      <c r="C38" s="8">
        <f>VLOOKUP(B38,Mapping!$B$3:$D$14,2,0)</f>
        <v>2</v>
      </c>
      <c r="D38" s="8" t="str">
        <f>VLOOKUP(B38,Mapping!$B$3:$D$14,3,0)</f>
        <v>Q1</v>
      </c>
      <c r="E38" s="8" t="s">
        <v>6</v>
      </c>
      <c r="F38" s="8" t="s">
        <v>6</v>
      </c>
      <c r="G38" s="116">
        <f>SUM(G35:G37)-SUM(G21:G34)</f>
        <v>2898</v>
      </c>
      <c r="H38" s="116">
        <f>IF(OR($E38="Salary", $E38="Bonus",$E38="Extra Money",$E38="Savings",$E38="Savings %"),$G38,VLOOKUP($E38,Budget!$A$6:$B$24,2,0))</f>
        <v>2898</v>
      </c>
      <c r="I38" s="116">
        <f t="shared" si="0"/>
        <v>0</v>
      </c>
    </row>
    <row r="39" spans="1:9" x14ac:dyDescent="0.2">
      <c r="A39" s="8">
        <v>2023</v>
      </c>
      <c r="B39" s="8" t="s">
        <v>26</v>
      </c>
      <c r="C39" s="8">
        <f>VLOOKUP(B39,Mapping!$B$3:$D$14,2,0)</f>
        <v>2</v>
      </c>
      <c r="D39" s="8" t="str">
        <f>VLOOKUP(B39,Mapping!$B$3:$D$14,3,0)</f>
        <v>Q1</v>
      </c>
      <c r="E39" s="8" t="s">
        <v>110</v>
      </c>
      <c r="F39" s="8" t="s">
        <v>110</v>
      </c>
      <c r="G39" s="117">
        <f>IFERROR(G38/SUM(G35:G37),0)</f>
        <v>0.39698630136986301</v>
      </c>
      <c r="H39" s="117">
        <f>IF(OR($E39="Salary", $E39="Bonus",$E39="Extra Money",$E39="Savings",$E39="Savings %"),$G39,VLOOKUP($E39,Budget!$A$6:$B$24,2,0))</f>
        <v>0.39698630136986301</v>
      </c>
      <c r="I39" s="116">
        <f t="shared" si="0"/>
        <v>0</v>
      </c>
    </row>
    <row r="40" spans="1:9" x14ac:dyDescent="0.2">
      <c r="A40" s="1">
        <v>2023</v>
      </c>
      <c r="B40" s="1" t="s">
        <v>27</v>
      </c>
      <c r="C40" s="94">
        <f>VLOOKUP(B40,Mapping!$B$3:$D$14,2,0)</f>
        <v>3</v>
      </c>
      <c r="D40" s="94" t="str">
        <f>VLOOKUP(B40,Mapping!$B$3:$D$14,3,0)</f>
        <v>Q1</v>
      </c>
      <c r="E40" s="1" t="s">
        <v>17</v>
      </c>
      <c r="F40" s="1" t="s">
        <v>22</v>
      </c>
      <c r="G40" s="9">
        <v>680</v>
      </c>
      <c r="H40" s="95">
        <f>IF(OR($E40="Salary", $E40="Bonus",$E40="Extra Money",$E40="Savings",$E40="Savings %"),$G40,VLOOKUP($E40,Budget!$A$6:$B$24,2,0))</f>
        <v>800</v>
      </c>
      <c r="I40" s="95">
        <f t="shared" si="0"/>
        <v>120</v>
      </c>
    </row>
    <row r="41" spans="1:9" x14ac:dyDescent="0.2">
      <c r="A41" s="1">
        <v>2023</v>
      </c>
      <c r="B41" s="1" t="s">
        <v>27</v>
      </c>
      <c r="C41" s="94">
        <f>VLOOKUP(B41,Mapping!$B$3:$D$14,2,0)</f>
        <v>3</v>
      </c>
      <c r="D41" s="94" t="str">
        <f>VLOOKUP(B41,Mapping!$B$3:$D$14,3,0)</f>
        <v>Q1</v>
      </c>
      <c r="E41" s="1" t="s">
        <v>3</v>
      </c>
      <c r="F41" s="1" t="s">
        <v>22</v>
      </c>
      <c r="G41" s="9">
        <v>45</v>
      </c>
      <c r="H41" s="95">
        <f>IF(OR($E41="Salary", $E41="Bonus",$E41="Extra Money",$E41="Savings",$E41="Savings %"),$G41,VLOOKUP($E41,Budget!$A$6:$B$24,2,0))</f>
        <v>40</v>
      </c>
      <c r="I41" s="95">
        <f t="shared" si="0"/>
        <v>-5</v>
      </c>
    </row>
    <row r="42" spans="1:9" x14ac:dyDescent="0.2">
      <c r="A42" s="1">
        <v>2023</v>
      </c>
      <c r="B42" s="1" t="s">
        <v>27</v>
      </c>
      <c r="C42" s="94">
        <f>VLOOKUP(B42,Mapping!$B$3:$D$14,2,0)</f>
        <v>3</v>
      </c>
      <c r="D42" s="94" t="str">
        <f>VLOOKUP(B42,Mapping!$B$3:$D$14,3,0)</f>
        <v>Q1</v>
      </c>
      <c r="E42" s="1" t="s">
        <v>19</v>
      </c>
      <c r="F42" s="1" t="s">
        <v>22</v>
      </c>
      <c r="G42" s="9">
        <v>0</v>
      </c>
      <c r="H42" s="95">
        <f>IF(OR($E42="Salary", $E42="Bonus",$E42="Extra Money",$E42="Savings",$E42="Savings %"),$G42,VLOOKUP($E42,Budget!$A$6:$B$24,2,0))</f>
        <v>0</v>
      </c>
      <c r="I42" s="95">
        <f t="shared" si="0"/>
        <v>0</v>
      </c>
    </row>
    <row r="43" spans="1:9" x14ac:dyDescent="0.2">
      <c r="A43" s="1">
        <v>2023</v>
      </c>
      <c r="B43" s="1" t="s">
        <v>27</v>
      </c>
      <c r="C43" s="94">
        <f>VLOOKUP(B43,Mapping!$B$3:$D$14,2,0)</f>
        <v>3</v>
      </c>
      <c r="D43" s="94" t="str">
        <f>VLOOKUP(B43,Mapping!$B$3:$D$14,3,0)</f>
        <v>Q1</v>
      </c>
      <c r="E43" s="1" t="s">
        <v>0</v>
      </c>
      <c r="F43" s="1" t="s">
        <v>22</v>
      </c>
      <c r="G43" s="9">
        <v>2000</v>
      </c>
      <c r="H43" s="95">
        <f>IF(OR($E43="Salary", $E43="Bonus",$E43="Extra Money",$E43="Savings",$E43="Savings %"),$G43,VLOOKUP($E43,Budget!$A$6:$B$24,2,0))</f>
        <v>2000</v>
      </c>
      <c r="I43" s="95">
        <f t="shared" si="0"/>
        <v>0</v>
      </c>
    </row>
    <row r="44" spans="1:9" x14ac:dyDescent="0.2">
      <c r="A44" s="1">
        <v>2023</v>
      </c>
      <c r="B44" s="1" t="s">
        <v>27</v>
      </c>
      <c r="C44" s="94">
        <f>VLOOKUP(B44,Mapping!$B$3:$D$14,2,0)</f>
        <v>3</v>
      </c>
      <c r="D44" s="94" t="str">
        <f>VLOOKUP(B44,Mapping!$B$3:$D$14,3,0)</f>
        <v>Q1</v>
      </c>
      <c r="E44" s="1" t="s">
        <v>56</v>
      </c>
      <c r="F44" s="1" t="s">
        <v>22</v>
      </c>
      <c r="G44" s="9">
        <v>29</v>
      </c>
      <c r="H44" s="95">
        <f>IF(OR($E44="Salary", $E44="Bonus",$E44="Extra Money",$E44="Savings",$E44="Savings %"),$G44,VLOOKUP($E44,Budget!$A$6:$B$24,2,0))</f>
        <v>20</v>
      </c>
      <c r="I44" s="95">
        <f t="shared" si="0"/>
        <v>-9</v>
      </c>
    </row>
    <row r="45" spans="1:9" x14ac:dyDescent="0.2">
      <c r="A45" s="1">
        <v>2023</v>
      </c>
      <c r="B45" s="1" t="s">
        <v>27</v>
      </c>
      <c r="C45" s="94">
        <f>VLOOKUP(B45,Mapping!$B$3:$D$14,2,0)</f>
        <v>3</v>
      </c>
      <c r="D45" s="94" t="str">
        <f>VLOOKUP(B45,Mapping!$B$3:$D$14,3,0)</f>
        <v>Q1</v>
      </c>
      <c r="E45" s="1" t="s">
        <v>18</v>
      </c>
      <c r="F45" s="1" t="s">
        <v>22</v>
      </c>
      <c r="G45" s="9">
        <v>48</v>
      </c>
      <c r="H45" s="95">
        <f>IF(OR($E45="Salary", $E45="Bonus",$E45="Extra Money",$E45="Savings",$E45="Savings %"),$G45,VLOOKUP($E45,Budget!$A$6:$B$24,2,0))</f>
        <v>50</v>
      </c>
      <c r="I45" s="95">
        <f t="shared" si="0"/>
        <v>2</v>
      </c>
    </row>
    <row r="46" spans="1:9" x14ac:dyDescent="0.2">
      <c r="A46" s="1">
        <v>2023</v>
      </c>
      <c r="B46" s="1" t="s">
        <v>27</v>
      </c>
      <c r="C46" s="94">
        <f>VLOOKUP(B46,Mapping!$B$3:$D$14,2,0)</f>
        <v>3</v>
      </c>
      <c r="D46" s="94" t="str">
        <f>VLOOKUP(B46,Mapping!$B$3:$D$14,3,0)</f>
        <v>Q1</v>
      </c>
      <c r="E46" s="1" t="s">
        <v>2</v>
      </c>
      <c r="F46" s="1" t="s">
        <v>22</v>
      </c>
      <c r="G46" s="9">
        <v>143</v>
      </c>
      <c r="H46" s="95">
        <f>IF(OR($E46="Salary", $E46="Bonus",$E46="Extra Money",$E46="Savings",$E46="Savings %"),$G46,VLOOKUP($E46,Budget!$A$6:$B$24,2,0))</f>
        <v>150</v>
      </c>
      <c r="I46" s="95">
        <f t="shared" si="0"/>
        <v>7</v>
      </c>
    </row>
    <row r="47" spans="1:9" x14ac:dyDescent="0.2">
      <c r="A47" s="1">
        <v>2023</v>
      </c>
      <c r="B47" s="1" t="s">
        <v>27</v>
      </c>
      <c r="C47" s="94">
        <f>VLOOKUP(B47,Mapping!$B$3:$D$14,2,0)</f>
        <v>3</v>
      </c>
      <c r="D47" s="94" t="str">
        <f>VLOOKUP(B47,Mapping!$B$3:$D$14,3,0)</f>
        <v>Q1</v>
      </c>
      <c r="E47" s="1" t="s">
        <v>46</v>
      </c>
      <c r="F47" s="1" t="s">
        <v>22</v>
      </c>
      <c r="G47" s="9">
        <v>50</v>
      </c>
      <c r="H47" s="95">
        <f>IF(OR($E47="Salary", $E47="Bonus",$E47="Extra Money",$E47="Savings",$E47="Savings %"),$G47,VLOOKUP($E47,Budget!$A$6:$B$24,2,0))</f>
        <v>0</v>
      </c>
      <c r="I47" s="95">
        <f t="shared" si="0"/>
        <v>-50</v>
      </c>
    </row>
    <row r="48" spans="1:9" x14ac:dyDescent="0.2">
      <c r="A48" s="1">
        <v>2023</v>
      </c>
      <c r="B48" s="1" t="s">
        <v>27</v>
      </c>
      <c r="C48" s="94">
        <f>VLOOKUP(B48,Mapping!$B$3:$D$14,2,0)</f>
        <v>3</v>
      </c>
      <c r="D48" s="94" t="str">
        <f>VLOOKUP(B48,Mapping!$B$3:$D$14,3,0)</f>
        <v>Q1</v>
      </c>
      <c r="E48" s="1" t="s">
        <v>116</v>
      </c>
      <c r="F48" s="1" t="s">
        <v>22</v>
      </c>
      <c r="G48" s="9">
        <v>500</v>
      </c>
      <c r="H48" s="95">
        <f>IF(OR($E48="Salary", $E48="Bonus",$E48="Extra Money",$E48="Savings",$E48="Savings %"),$G48,VLOOKUP($E48,Budget!$A$6:$B$24,2,0))</f>
        <v>250</v>
      </c>
      <c r="I48" s="95">
        <f t="shared" si="0"/>
        <v>-250</v>
      </c>
    </row>
    <row r="49" spans="1:9" x14ac:dyDescent="0.2">
      <c r="A49" s="1">
        <v>2023</v>
      </c>
      <c r="B49" s="1" t="s">
        <v>27</v>
      </c>
      <c r="C49" s="94">
        <f>VLOOKUP(B49,Mapping!$B$3:$D$14,2,0)</f>
        <v>3</v>
      </c>
      <c r="D49" s="94" t="str">
        <f>VLOOKUP(B49,Mapping!$B$3:$D$14,3,0)</f>
        <v>Q1</v>
      </c>
      <c r="E49" s="1" t="s">
        <v>41</v>
      </c>
      <c r="F49" s="1" t="s">
        <v>22</v>
      </c>
      <c r="G49" s="9">
        <v>350</v>
      </c>
      <c r="H49" s="95">
        <f>IF(OR($E49="Salary", $E49="Bonus",$E49="Extra Money",$E49="Savings",$E49="Savings %"),$G49,VLOOKUP($E49,Budget!$A$6:$B$24,2,0))</f>
        <v>300</v>
      </c>
      <c r="I49" s="95">
        <f t="shared" si="0"/>
        <v>-50</v>
      </c>
    </row>
    <row r="50" spans="1:9" x14ac:dyDescent="0.2">
      <c r="A50" s="1">
        <v>2023</v>
      </c>
      <c r="B50" s="1" t="s">
        <v>27</v>
      </c>
      <c r="C50" s="94">
        <f>VLOOKUP(B50,Mapping!$B$3:$D$14,2,0)</f>
        <v>3</v>
      </c>
      <c r="D50" s="94" t="str">
        <f>VLOOKUP(B50,Mapping!$B$3:$D$14,3,0)</f>
        <v>Q1</v>
      </c>
      <c r="E50" s="1" t="s">
        <v>42</v>
      </c>
      <c r="F50" s="1" t="s">
        <v>22</v>
      </c>
      <c r="G50" s="9">
        <v>300</v>
      </c>
      <c r="H50" s="95">
        <f>IF(OR($E50="Salary", $E50="Bonus",$E50="Extra Money",$E50="Savings",$E50="Savings %"),$G50,VLOOKUP($E50,Budget!$A$6:$B$24,2,0))</f>
        <v>200</v>
      </c>
      <c r="I50" s="95">
        <f t="shared" si="0"/>
        <v>-100</v>
      </c>
    </row>
    <row r="51" spans="1:9" x14ac:dyDescent="0.2">
      <c r="A51" s="1">
        <v>2023</v>
      </c>
      <c r="B51" s="1" t="s">
        <v>27</v>
      </c>
      <c r="C51" s="94">
        <f>VLOOKUP(B51,Mapping!$B$3:$D$14,2,0)</f>
        <v>3</v>
      </c>
      <c r="D51" s="94" t="str">
        <f>VLOOKUP(B51,Mapping!$B$3:$D$14,3,0)</f>
        <v>Q1</v>
      </c>
      <c r="E51" s="1" t="s">
        <v>1</v>
      </c>
      <c r="F51" s="1" t="s">
        <v>22</v>
      </c>
      <c r="G51" s="9">
        <v>250</v>
      </c>
      <c r="H51" s="95">
        <f>IF(OR($E51="Salary", $E51="Bonus",$E51="Extra Money",$E51="Savings",$E51="Savings %"),$G51,VLOOKUP($E51,Budget!$A$6:$B$24,2,0))</f>
        <v>600</v>
      </c>
      <c r="I51" s="95">
        <f t="shared" si="0"/>
        <v>350</v>
      </c>
    </row>
    <row r="52" spans="1:9" x14ac:dyDescent="0.2">
      <c r="A52" s="1">
        <v>2023</v>
      </c>
      <c r="B52" s="1" t="s">
        <v>27</v>
      </c>
      <c r="C52" s="94">
        <f>VLOOKUP(B52,Mapping!$B$3:$D$14,2,0)</f>
        <v>3</v>
      </c>
      <c r="D52" s="94" t="str">
        <f>VLOOKUP(B52,Mapping!$B$3:$D$14,3,0)</f>
        <v>Q1</v>
      </c>
      <c r="E52" s="1" t="s">
        <v>45</v>
      </c>
      <c r="F52" s="1" t="s">
        <v>22</v>
      </c>
      <c r="G52" s="9">
        <v>144</v>
      </c>
      <c r="H52" s="95">
        <f>IF(OR($E52="Salary", $E52="Bonus",$E52="Extra Money",$E52="Savings",$E52="Savings %"),$G52,VLOOKUP($E52,Budget!$A$6:$B$24,2,0))</f>
        <v>200</v>
      </c>
      <c r="I52" s="95">
        <f t="shared" si="0"/>
        <v>56</v>
      </c>
    </row>
    <row r="53" spans="1:9" x14ac:dyDescent="0.2">
      <c r="A53" s="1">
        <v>2023</v>
      </c>
      <c r="B53" s="1" t="s">
        <v>27</v>
      </c>
      <c r="C53" s="94">
        <f>VLOOKUP(B53,Mapping!$B$3:$D$14,2,0)</f>
        <v>3</v>
      </c>
      <c r="D53" s="94" t="str">
        <f>VLOOKUP(B53,Mapping!$B$3:$D$14,3,0)</f>
        <v>Q1</v>
      </c>
      <c r="E53" s="1" t="s">
        <v>117</v>
      </c>
      <c r="F53" s="1" t="s">
        <v>22</v>
      </c>
      <c r="G53" s="9">
        <v>0</v>
      </c>
      <c r="H53" s="95">
        <f>IF(OR($E53="Salary", $E53="Bonus",$E53="Extra Money",$E53="Savings",$E53="Savings %"),$G53,VLOOKUP($E53,Budget!$A$6:$B$24,2,0))</f>
        <v>0</v>
      </c>
      <c r="I53" s="95">
        <f t="shared" si="0"/>
        <v>0</v>
      </c>
    </row>
    <row r="54" spans="1:9" x14ac:dyDescent="0.2">
      <c r="A54" s="1">
        <v>2023</v>
      </c>
      <c r="B54" s="1" t="s">
        <v>27</v>
      </c>
      <c r="C54" s="94">
        <f>VLOOKUP(B54,Mapping!$B$3:$D$14,2,0)</f>
        <v>3</v>
      </c>
      <c r="D54" s="94" t="str">
        <f>VLOOKUP(B54,Mapping!$B$3:$D$14,3,0)</f>
        <v>Q1</v>
      </c>
      <c r="E54" s="1" t="s">
        <v>4</v>
      </c>
      <c r="F54" s="1" t="s">
        <v>34</v>
      </c>
      <c r="G54" s="9">
        <v>4200</v>
      </c>
      <c r="H54" s="95">
        <f>IF(OR($E54="Salary", $E54="Bonus",$E54="Extra Money",$E54="Savings",$E54="Savings %"),$G54,VLOOKUP($E54,Budget!$A$6:$B$24,2,0))</f>
        <v>4200</v>
      </c>
      <c r="I54" s="95">
        <f t="shared" si="0"/>
        <v>0</v>
      </c>
    </row>
    <row r="55" spans="1:9" x14ac:dyDescent="0.2">
      <c r="A55" s="1">
        <v>2023</v>
      </c>
      <c r="B55" s="1" t="s">
        <v>27</v>
      </c>
      <c r="C55" s="94">
        <f>VLOOKUP(B55,Mapping!$B$3:$D$14,2,0)</f>
        <v>3</v>
      </c>
      <c r="D55" s="94" t="str">
        <f>VLOOKUP(B55,Mapping!$B$3:$D$14,3,0)</f>
        <v>Q1</v>
      </c>
      <c r="E55" s="1" t="s">
        <v>32</v>
      </c>
      <c r="F55" s="1" t="s">
        <v>34</v>
      </c>
      <c r="G55" s="9">
        <v>1000</v>
      </c>
      <c r="H55" s="95">
        <f>IF(OR($E55="Salary", $E55="Bonus",$E55="Extra Money",$E55="Savings",$E55="Savings %"),$G55,VLOOKUP($E55,Budget!$A$6:$B$24,2,0))</f>
        <v>1000</v>
      </c>
      <c r="I55" s="95">
        <f t="shared" si="0"/>
        <v>0</v>
      </c>
    </row>
    <row r="56" spans="1:9" x14ac:dyDescent="0.2">
      <c r="A56" s="1">
        <v>2023</v>
      </c>
      <c r="B56" s="1" t="s">
        <v>27</v>
      </c>
      <c r="C56" s="94">
        <f>VLOOKUP(B56,Mapping!$B$3:$D$14,2,0)</f>
        <v>3</v>
      </c>
      <c r="D56" s="94" t="str">
        <f>VLOOKUP(B56,Mapping!$B$3:$D$14,3,0)</f>
        <v>Q1</v>
      </c>
      <c r="E56" s="1" t="s">
        <v>40</v>
      </c>
      <c r="F56" s="1" t="s">
        <v>34</v>
      </c>
      <c r="G56" s="9">
        <v>0</v>
      </c>
      <c r="H56" s="95">
        <f>IF(OR($E56="Salary", $E56="Bonus",$E56="Extra Money",$E56="Savings",$E56="Savings %"),$G56,VLOOKUP($E56,Budget!$A$6:$B$24,2,0))</f>
        <v>0</v>
      </c>
      <c r="I56" s="95">
        <f t="shared" si="0"/>
        <v>0</v>
      </c>
    </row>
    <row r="57" spans="1:9" x14ac:dyDescent="0.2">
      <c r="A57" s="8">
        <v>2023</v>
      </c>
      <c r="B57" s="8" t="s">
        <v>27</v>
      </c>
      <c r="C57" s="8">
        <f>VLOOKUP(B57,Mapping!$B$3:$D$14,2,0)</f>
        <v>3</v>
      </c>
      <c r="D57" s="8" t="str">
        <f>VLOOKUP(B57,Mapping!$B$3:$D$14,3,0)</f>
        <v>Q1</v>
      </c>
      <c r="E57" s="8" t="s">
        <v>6</v>
      </c>
      <c r="F57" s="8" t="s">
        <v>6</v>
      </c>
      <c r="G57" s="116">
        <f>SUM(G54:G56)-SUM(G40:G53)</f>
        <v>661</v>
      </c>
      <c r="H57" s="116">
        <f>IF(OR($E57="Salary", $E57="Bonus",$E57="Extra Money",$E57="Savings",$E57="Savings %"),$G57,VLOOKUP($E57,Budget!$A$6:$B$24,2,0))</f>
        <v>661</v>
      </c>
      <c r="I57" s="116">
        <f t="shared" si="0"/>
        <v>0</v>
      </c>
    </row>
    <row r="58" spans="1:9" x14ac:dyDescent="0.2">
      <c r="A58" s="8">
        <v>2023</v>
      </c>
      <c r="B58" s="8" t="s">
        <v>27</v>
      </c>
      <c r="C58" s="8">
        <f>VLOOKUP(B58,Mapping!$B$3:$D$14,2,0)</f>
        <v>3</v>
      </c>
      <c r="D58" s="8" t="str">
        <f>VLOOKUP(B58,Mapping!$B$3:$D$14,3,0)</f>
        <v>Q1</v>
      </c>
      <c r="E58" s="8" t="s">
        <v>110</v>
      </c>
      <c r="F58" s="8" t="s">
        <v>110</v>
      </c>
      <c r="G58" s="117">
        <f>IFERROR(G57/SUM(G54:G56),0)</f>
        <v>0.1271153846153846</v>
      </c>
      <c r="H58" s="117">
        <f>IF(OR($E58="Salary", $E58="Bonus",$E58="Extra Money",$E58="Savings",$E58="Savings %"),$G58,VLOOKUP($E58,Budget!$A$6:$B$24,2,0))</f>
        <v>0.1271153846153846</v>
      </c>
      <c r="I58" s="116">
        <f t="shared" si="0"/>
        <v>0</v>
      </c>
    </row>
    <row r="59" spans="1:9" x14ac:dyDescent="0.2">
      <c r="A59" s="1">
        <v>2024</v>
      </c>
      <c r="B59" s="1" t="s">
        <v>25</v>
      </c>
      <c r="C59" s="94">
        <f>VLOOKUP(B59,Mapping!$B$3:$D$14,2,0)</f>
        <v>1</v>
      </c>
      <c r="D59" s="94" t="str">
        <f>VLOOKUP(B59,Mapping!$B$3:$D$14,3,0)</f>
        <v>Q1</v>
      </c>
      <c r="E59" s="1" t="s">
        <v>17</v>
      </c>
      <c r="F59" s="1" t="s">
        <v>22</v>
      </c>
      <c r="G59" s="9">
        <v>770</v>
      </c>
      <c r="H59" s="95">
        <f>IF(OR($E59="Salary", $E59="Bonus",$E59="Extra Money",$E59="Savings",$E59="Savings %"),$G59,VLOOKUP($E59,Budget!$A$6:$B$24,2,0))</f>
        <v>800</v>
      </c>
      <c r="I59" s="95">
        <f t="shared" ref="I59:I115" si="1">H59-G59</f>
        <v>30</v>
      </c>
    </row>
    <row r="60" spans="1:9" x14ac:dyDescent="0.2">
      <c r="A60" s="1">
        <v>2024</v>
      </c>
      <c r="B60" s="1" t="s">
        <v>25</v>
      </c>
      <c r="C60" s="94">
        <f>VLOOKUP(B60,Mapping!$B$3:$D$14,2,0)</f>
        <v>1</v>
      </c>
      <c r="D60" s="94" t="str">
        <f>VLOOKUP(B60,Mapping!$B$3:$D$14,3,0)</f>
        <v>Q1</v>
      </c>
      <c r="E60" s="1" t="s">
        <v>3</v>
      </c>
      <c r="F60" s="1" t="s">
        <v>22</v>
      </c>
      <c r="G60" s="9">
        <v>40</v>
      </c>
      <c r="H60" s="95">
        <f>IF(OR($E60="Salary", $E60="Bonus",$E60="Extra Money",$E60="Savings",$E60="Savings %"),$G60,VLOOKUP($E60,Budget!$A$6:$B$24,2,0))</f>
        <v>40</v>
      </c>
      <c r="I60" s="95">
        <f t="shared" si="1"/>
        <v>0</v>
      </c>
    </row>
    <row r="61" spans="1:9" x14ac:dyDescent="0.2">
      <c r="A61" s="1">
        <v>2024</v>
      </c>
      <c r="B61" s="1" t="s">
        <v>25</v>
      </c>
      <c r="C61" s="94">
        <f>VLOOKUP(B61,Mapping!$B$3:$D$14,2,0)</f>
        <v>1</v>
      </c>
      <c r="D61" s="94" t="str">
        <f>VLOOKUP(B61,Mapping!$B$3:$D$14,3,0)</f>
        <v>Q1</v>
      </c>
      <c r="E61" s="1" t="s">
        <v>19</v>
      </c>
      <c r="F61" s="1" t="s">
        <v>22</v>
      </c>
      <c r="G61" s="9">
        <v>0</v>
      </c>
      <c r="H61" s="95">
        <f>IF(OR($E61="Salary", $E61="Bonus",$E61="Extra Money",$E61="Savings",$E61="Savings %"),$G61,VLOOKUP($E61,Budget!$A$6:$B$24,2,0))</f>
        <v>0</v>
      </c>
      <c r="I61" s="95">
        <f t="shared" si="1"/>
        <v>0</v>
      </c>
    </row>
    <row r="62" spans="1:9" x14ac:dyDescent="0.2">
      <c r="A62" s="1">
        <v>2024</v>
      </c>
      <c r="B62" s="1" t="s">
        <v>25</v>
      </c>
      <c r="C62" s="94">
        <f>VLOOKUP(B62,Mapping!$B$3:$D$14,2,0)</f>
        <v>1</v>
      </c>
      <c r="D62" s="94" t="str">
        <f>VLOOKUP(B62,Mapping!$B$3:$D$14,3,0)</f>
        <v>Q1</v>
      </c>
      <c r="E62" s="1" t="s">
        <v>0</v>
      </c>
      <c r="F62" s="1" t="s">
        <v>22</v>
      </c>
      <c r="G62" s="9">
        <v>2000</v>
      </c>
      <c r="H62" s="95">
        <f>IF(OR($E62="Salary", $E62="Bonus",$E62="Extra Money",$E62="Savings",$E62="Savings %"),$G62,VLOOKUP($E62,Budget!$A$6:$B$24,2,0))</f>
        <v>2000</v>
      </c>
      <c r="I62" s="95">
        <f t="shared" si="1"/>
        <v>0</v>
      </c>
    </row>
    <row r="63" spans="1:9" x14ac:dyDescent="0.2">
      <c r="A63" s="1">
        <v>2024</v>
      </c>
      <c r="B63" s="1" t="s">
        <v>25</v>
      </c>
      <c r="C63" s="94">
        <f>VLOOKUP(B63,Mapping!$B$3:$D$14,2,0)</f>
        <v>1</v>
      </c>
      <c r="D63" s="94" t="str">
        <f>VLOOKUP(B63,Mapping!$B$3:$D$14,3,0)</f>
        <v>Q1</v>
      </c>
      <c r="E63" s="1" t="s">
        <v>56</v>
      </c>
      <c r="F63" s="1" t="s">
        <v>22</v>
      </c>
      <c r="G63" s="9">
        <v>20</v>
      </c>
      <c r="H63" s="95">
        <f>IF(OR($E63="Salary", $E63="Bonus",$E63="Extra Money",$E63="Savings",$E63="Savings %"),$G63,VLOOKUP($E63,Budget!$A$6:$B$24,2,0))</f>
        <v>20</v>
      </c>
      <c r="I63" s="95">
        <f t="shared" si="1"/>
        <v>0</v>
      </c>
    </row>
    <row r="64" spans="1:9" x14ac:dyDescent="0.2">
      <c r="A64" s="1">
        <v>2024</v>
      </c>
      <c r="B64" s="1" t="s">
        <v>25</v>
      </c>
      <c r="C64" s="94">
        <f>VLOOKUP(B64,Mapping!$B$3:$D$14,2,0)</f>
        <v>1</v>
      </c>
      <c r="D64" s="94" t="str">
        <f>VLOOKUP(B64,Mapping!$B$3:$D$14,3,0)</f>
        <v>Q1</v>
      </c>
      <c r="E64" s="1" t="s">
        <v>18</v>
      </c>
      <c r="F64" s="1" t="s">
        <v>22</v>
      </c>
      <c r="G64" s="9">
        <v>50</v>
      </c>
      <c r="H64" s="95">
        <f>IF(OR($E64="Salary", $E64="Bonus",$E64="Extra Money",$E64="Savings",$E64="Savings %"),$G64,VLOOKUP($E64,Budget!$A$6:$B$24,2,0))</f>
        <v>50</v>
      </c>
      <c r="I64" s="95">
        <f t="shared" si="1"/>
        <v>0</v>
      </c>
    </row>
    <row r="65" spans="1:9" x14ac:dyDescent="0.2">
      <c r="A65" s="1">
        <v>2024</v>
      </c>
      <c r="B65" s="1" t="s">
        <v>25</v>
      </c>
      <c r="C65" s="94">
        <f>VLOOKUP(B65,Mapping!$B$3:$D$14,2,0)</f>
        <v>1</v>
      </c>
      <c r="D65" s="94" t="str">
        <f>VLOOKUP(B65,Mapping!$B$3:$D$14,3,0)</f>
        <v>Q1</v>
      </c>
      <c r="E65" s="1" t="s">
        <v>2</v>
      </c>
      <c r="F65" s="1" t="s">
        <v>22</v>
      </c>
      <c r="G65" s="9">
        <v>97</v>
      </c>
      <c r="H65" s="95">
        <f>IF(OR($E65="Salary", $E65="Bonus",$E65="Extra Money",$E65="Savings",$E65="Savings %"),$G65,VLOOKUP($E65,Budget!$A$6:$B$24,2,0))</f>
        <v>150</v>
      </c>
      <c r="I65" s="95">
        <f t="shared" si="1"/>
        <v>53</v>
      </c>
    </row>
    <row r="66" spans="1:9" x14ac:dyDescent="0.2">
      <c r="A66" s="1">
        <v>2024</v>
      </c>
      <c r="B66" s="1" t="s">
        <v>25</v>
      </c>
      <c r="C66" s="94">
        <f>VLOOKUP(B66,Mapping!$B$3:$D$14,2,0)</f>
        <v>1</v>
      </c>
      <c r="D66" s="94" t="str">
        <f>VLOOKUP(B66,Mapping!$B$3:$D$14,3,0)</f>
        <v>Q1</v>
      </c>
      <c r="E66" s="1" t="s">
        <v>46</v>
      </c>
      <c r="F66" s="1" t="s">
        <v>22</v>
      </c>
      <c r="G66" s="9">
        <v>15</v>
      </c>
      <c r="H66" s="95">
        <f>IF(OR($E66="Salary", $E66="Bonus",$E66="Extra Money",$E66="Savings",$E66="Savings %"),$G66,VLOOKUP($E66,Budget!$A$6:$B$24,2,0))</f>
        <v>0</v>
      </c>
      <c r="I66" s="95">
        <f t="shared" si="1"/>
        <v>-15</v>
      </c>
    </row>
    <row r="67" spans="1:9" x14ac:dyDescent="0.2">
      <c r="A67" s="1">
        <v>2024</v>
      </c>
      <c r="B67" s="1" t="s">
        <v>25</v>
      </c>
      <c r="C67" s="94">
        <f>VLOOKUP(B67,Mapping!$B$3:$D$14,2,0)</f>
        <v>1</v>
      </c>
      <c r="D67" s="94" t="str">
        <f>VLOOKUP(B67,Mapping!$B$3:$D$14,3,0)</f>
        <v>Q1</v>
      </c>
      <c r="E67" s="1" t="s">
        <v>116</v>
      </c>
      <c r="F67" s="1" t="s">
        <v>22</v>
      </c>
      <c r="G67" s="9">
        <v>220</v>
      </c>
      <c r="H67" s="95">
        <f>IF(OR($E67="Salary", $E67="Bonus",$E67="Extra Money",$E67="Savings",$E67="Savings %"),$G67,VLOOKUP($E67,Budget!$A$6:$B$24,2,0))</f>
        <v>250</v>
      </c>
      <c r="I67" s="95">
        <f t="shared" ref="I67:I72" si="2">H67-G67</f>
        <v>30</v>
      </c>
    </row>
    <row r="68" spans="1:9" x14ac:dyDescent="0.2">
      <c r="A68" s="1">
        <v>2024</v>
      </c>
      <c r="B68" s="1" t="s">
        <v>25</v>
      </c>
      <c r="C68" s="94">
        <f>VLOOKUP(B68,Mapping!$B$3:$D$14,2,0)</f>
        <v>1</v>
      </c>
      <c r="D68" s="94" t="str">
        <f>VLOOKUP(B68,Mapping!$B$3:$D$14,3,0)</f>
        <v>Q1</v>
      </c>
      <c r="E68" s="1" t="s">
        <v>41</v>
      </c>
      <c r="F68" s="1" t="s">
        <v>22</v>
      </c>
      <c r="G68" s="9">
        <v>260</v>
      </c>
      <c r="H68" s="95">
        <f>IF(OR($E68="Salary", $E68="Bonus",$E68="Extra Money",$E68="Savings",$E68="Savings %"),$G68,VLOOKUP($E68,Budget!$A$6:$B$24,2,0))</f>
        <v>300</v>
      </c>
      <c r="I68" s="95">
        <f t="shared" si="2"/>
        <v>40</v>
      </c>
    </row>
    <row r="69" spans="1:9" x14ac:dyDescent="0.2">
      <c r="A69" s="1">
        <v>2024</v>
      </c>
      <c r="B69" s="1" t="s">
        <v>25</v>
      </c>
      <c r="C69" s="94">
        <f>VLOOKUP(B69,Mapping!$B$3:$D$14,2,0)</f>
        <v>1</v>
      </c>
      <c r="D69" s="94" t="str">
        <f>VLOOKUP(B69,Mapping!$B$3:$D$14,3,0)</f>
        <v>Q1</v>
      </c>
      <c r="E69" s="1" t="s">
        <v>42</v>
      </c>
      <c r="F69" s="1" t="s">
        <v>22</v>
      </c>
      <c r="G69" s="9">
        <v>200</v>
      </c>
      <c r="H69" s="95">
        <f>IF(OR($E69="Salary", $E69="Bonus",$E69="Extra Money",$E69="Savings",$E69="Savings %"),$G69,VLOOKUP($E69,Budget!$A$6:$B$24,2,0))</f>
        <v>200</v>
      </c>
      <c r="I69" s="95">
        <f t="shared" si="2"/>
        <v>0</v>
      </c>
    </row>
    <row r="70" spans="1:9" x14ac:dyDescent="0.2">
      <c r="A70" s="1">
        <v>2024</v>
      </c>
      <c r="B70" s="1" t="s">
        <v>25</v>
      </c>
      <c r="C70" s="94">
        <f>VLOOKUP(B70,Mapping!$B$3:$D$14,2,0)</f>
        <v>1</v>
      </c>
      <c r="D70" s="94" t="str">
        <f>VLOOKUP(B70,Mapping!$B$3:$D$14,3,0)</f>
        <v>Q1</v>
      </c>
      <c r="E70" s="1" t="s">
        <v>1</v>
      </c>
      <c r="F70" s="1" t="s">
        <v>22</v>
      </c>
      <c r="G70" s="9">
        <v>460</v>
      </c>
      <c r="H70" s="95">
        <f>IF(OR($E70="Salary", $E70="Bonus",$E70="Extra Money",$E70="Savings",$E70="Savings %"),$G70,VLOOKUP($E70,Budget!$A$6:$B$24,2,0))</f>
        <v>600</v>
      </c>
      <c r="I70" s="95">
        <f t="shared" si="2"/>
        <v>140</v>
      </c>
    </row>
    <row r="71" spans="1:9" x14ac:dyDescent="0.2">
      <c r="A71" s="1">
        <v>2024</v>
      </c>
      <c r="B71" s="1" t="s">
        <v>25</v>
      </c>
      <c r="C71" s="94">
        <f>VLOOKUP(B71,Mapping!$B$3:$D$14,2,0)</f>
        <v>1</v>
      </c>
      <c r="D71" s="94" t="str">
        <f>VLOOKUP(B71,Mapping!$B$3:$D$14,3,0)</f>
        <v>Q1</v>
      </c>
      <c r="E71" s="1" t="s">
        <v>45</v>
      </c>
      <c r="F71" s="1" t="s">
        <v>22</v>
      </c>
      <c r="G71" s="9">
        <v>400</v>
      </c>
      <c r="H71" s="95">
        <f>IF(OR($E71="Salary", $E71="Bonus",$E71="Extra Money",$E71="Savings",$E71="Savings %"),$G71,VLOOKUP($E71,Budget!$A$6:$B$24,2,0))</f>
        <v>200</v>
      </c>
      <c r="I71" s="95">
        <f t="shared" si="2"/>
        <v>-200</v>
      </c>
    </row>
    <row r="72" spans="1:9" x14ac:dyDescent="0.2">
      <c r="A72" s="1">
        <v>2024</v>
      </c>
      <c r="B72" s="1" t="s">
        <v>25</v>
      </c>
      <c r="C72" s="94">
        <f>VLOOKUP(B72,Mapping!$B$3:$D$14,2,0)</f>
        <v>1</v>
      </c>
      <c r="D72" s="94" t="str">
        <f>VLOOKUP(B72,Mapping!$B$3:$D$14,3,0)</f>
        <v>Q1</v>
      </c>
      <c r="E72" s="1" t="s">
        <v>117</v>
      </c>
      <c r="F72" s="1" t="s">
        <v>22</v>
      </c>
      <c r="G72" s="9">
        <v>0</v>
      </c>
      <c r="H72" s="95">
        <f>IF(OR($E72="Salary", $E72="Bonus",$E72="Extra Money",$E72="Savings",$E72="Savings %"),$G72,VLOOKUP($E72,Budget!$A$6:$B$24,2,0))</f>
        <v>0</v>
      </c>
      <c r="I72" s="95">
        <f t="shared" si="2"/>
        <v>0</v>
      </c>
    </row>
    <row r="73" spans="1:9" x14ac:dyDescent="0.2">
      <c r="A73" s="1">
        <v>2024</v>
      </c>
      <c r="B73" s="1" t="s">
        <v>25</v>
      </c>
      <c r="C73" s="94">
        <f>VLOOKUP(B73,Mapping!$B$3:$D$14,2,0)</f>
        <v>1</v>
      </c>
      <c r="D73" s="94" t="str">
        <f>VLOOKUP(B73,Mapping!$B$3:$D$14,3,0)</f>
        <v>Q1</v>
      </c>
      <c r="E73" s="1" t="s">
        <v>4</v>
      </c>
      <c r="F73" s="1" t="s">
        <v>34</v>
      </c>
      <c r="G73" s="9">
        <v>3500</v>
      </c>
      <c r="H73" s="95">
        <f>IF(OR($E73="Salary", $E73="Bonus",$E73="Extra Money",$E73="Savings",$E73="Savings %"),$G73,VLOOKUP($E73,Budget!$A$6:$B$24,2,0))</f>
        <v>3500</v>
      </c>
      <c r="I73" s="95">
        <f t="shared" si="1"/>
        <v>0</v>
      </c>
    </row>
    <row r="74" spans="1:9" x14ac:dyDescent="0.2">
      <c r="A74" s="1">
        <v>2024</v>
      </c>
      <c r="B74" s="1" t="s">
        <v>25</v>
      </c>
      <c r="C74" s="94">
        <f>VLOOKUP(B74,Mapping!$B$3:$D$14,2,0)</f>
        <v>1</v>
      </c>
      <c r="D74" s="94" t="str">
        <f>VLOOKUP(B74,Mapping!$B$3:$D$14,3,0)</f>
        <v>Q1</v>
      </c>
      <c r="E74" s="1" t="s">
        <v>32</v>
      </c>
      <c r="F74" s="1" t="s">
        <v>34</v>
      </c>
      <c r="G74" s="9">
        <v>1000</v>
      </c>
      <c r="H74" s="95">
        <f>IF(OR($E74="Salary", $E74="Bonus",$E74="Extra Money",$E74="Savings",$E74="Savings %"),$G74,VLOOKUP($E74,Budget!$A$6:$B$24,2,0))</f>
        <v>1000</v>
      </c>
      <c r="I74" s="95">
        <f t="shared" si="1"/>
        <v>0</v>
      </c>
    </row>
    <row r="75" spans="1:9" x14ac:dyDescent="0.2">
      <c r="A75" s="1">
        <v>2024</v>
      </c>
      <c r="B75" s="1" t="s">
        <v>25</v>
      </c>
      <c r="C75" s="94">
        <f>VLOOKUP(B75,Mapping!$B$3:$D$14,2,0)</f>
        <v>1</v>
      </c>
      <c r="D75" s="94" t="str">
        <f>VLOOKUP(B75,Mapping!$B$3:$D$14,3,0)</f>
        <v>Q1</v>
      </c>
      <c r="E75" s="1" t="s">
        <v>40</v>
      </c>
      <c r="F75" s="1" t="s">
        <v>34</v>
      </c>
      <c r="G75" s="9">
        <v>0</v>
      </c>
      <c r="H75" s="95">
        <f>IF(OR($E75="Salary", $E75="Bonus",$E75="Extra Money",$E75="Savings",$E75="Savings %"),$G75,VLOOKUP($E75,Budget!$A$6:$B$24,2,0))</f>
        <v>0</v>
      </c>
      <c r="I75" s="95">
        <f t="shared" si="1"/>
        <v>0</v>
      </c>
    </row>
    <row r="76" spans="1:9" x14ac:dyDescent="0.2">
      <c r="A76" s="8">
        <v>2024</v>
      </c>
      <c r="B76" s="8" t="s">
        <v>25</v>
      </c>
      <c r="C76" s="8">
        <f>VLOOKUP(B76,Mapping!$B$3:$D$14,2,0)</f>
        <v>1</v>
      </c>
      <c r="D76" s="8" t="str">
        <f>VLOOKUP(B76,Mapping!$B$3:$D$14,3,0)</f>
        <v>Q1</v>
      </c>
      <c r="E76" s="8" t="s">
        <v>6</v>
      </c>
      <c r="F76" s="8" t="s">
        <v>6</v>
      </c>
      <c r="G76" s="116">
        <f>SUM(G73:G75)-SUM(G59:G72)</f>
        <v>-32</v>
      </c>
      <c r="H76" s="116">
        <f>IF(OR($E76="Salary", $E76="Bonus",$E76="Extra Money",$E76="Savings",$E76="Savings %"),$G76,VLOOKUP($E76,Budget!$A$6:$B$24,2,0))</f>
        <v>-32</v>
      </c>
      <c r="I76" s="116">
        <f t="shared" si="1"/>
        <v>0</v>
      </c>
    </row>
    <row r="77" spans="1:9" x14ac:dyDescent="0.2">
      <c r="A77" s="8">
        <v>2024</v>
      </c>
      <c r="B77" s="8" t="s">
        <v>25</v>
      </c>
      <c r="C77" s="8">
        <f>VLOOKUP(B77,Mapping!$B$3:$D$14,2,0)</f>
        <v>1</v>
      </c>
      <c r="D77" s="8" t="str">
        <f>VLOOKUP(B77,Mapping!$B$3:$D$14,3,0)</f>
        <v>Q1</v>
      </c>
      <c r="E77" s="8" t="s">
        <v>110</v>
      </c>
      <c r="F77" s="8" t="s">
        <v>110</v>
      </c>
      <c r="G77" s="117">
        <f>IFERROR(G76/SUM(G73:G75),0)</f>
        <v>-7.1111111111111115E-3</v>
      </c>
      <c r="H77" s="117">
        <f>IF(OR($E77="Salary", $E77="Bonus",$E77="Extra Money",$E77="Savings",$E77="Savings %"),$G77,VLOOKUP($E77,Budget!$A$6:$B$24,2,0))</f>
        <v>-7.1111111111111115E-3</v>
      </c>
      <c r="I77" s="116">
        <f t="shared" si="1"/>
        <v>0</v>
      </c>
    </row>
    <row r="78" spans="1:9" x14ac:dyDescent="0.2">
      <c r="A78" s="1">
        <v>2024</v>
      </c>
      <c r="B78" s="1" t="s">
        <v>26</v>
      </c>
      <c r="C78" s="94">
        <f>VLOOKUP(B78,Mapping!$B$3:$D$14,2,0)</f>
        <v>2</v>
      </c>
      <c r="D78" s="94" t="str">
        <f>VLOOKUP(B78,Mapping!$B$3:$D$14,3,0)</f>
        <v>Q1</v>
      </c>
      <c r="E78" s="1" t="s">
        <v>17</v>
      </c>
      <c r="F78" s="1" t="s">
        <v>22</v>
      </c>
      <c r="G78" s="9">
        <v>680</v>
      </c>
      <c r="H78" s="95">
        <f>IF(OR($E78="Salary", $E78="Bonus",$E78="Extra Money",$E78="Savings",$E78="Savings %"),$G78,VLOOKUP($E78,Budget!$A$6:$B$24,2,0))</f>
        <v>800</v>
      </c>
      <c r="I78" s="95">
        <f t="shared" si="1"/>
        <v>120</v>
      </c>
    </row>
    <row r="79" spans="1:9" x14ac:dyDescent="0.2">
      <c r="A79" s="1">
        <v>2024</v>
      </c>
      <c r="B79" s="1" t="s">
        <v>26</v>
      </c>
      <c r="C79" s="94">
        <f>VLOOKUP(B79,Mapping!$B$3:$D$14,2,0)</f>
        <v>2</v>
      </c>
      <c r="D79" s="94" t="str">
        <f>VLOOKUP(B79,Mapping!$B$3:$D$14,3,0)</f>
        <v>Q1</v>
      </c>
      <c r="E79" s="1" t="s">
        <v>3</v>
      </c>
      <c r="F79" s="1" t="s">
        <v>22</v>
      </c>
      <c r="G79" s="9">
        <v>45</v>
      </c>
      <c r="H79" s="95">
        <f>IF(OR($E79="Salary", $E79="Bonus",$E79="Extra Money",$E79="Savings",$E79="Savings %"),$G79,VLOOKUP($E79,Budget!$A$6:$B$24,2,0))</f>
        <v>40</v>
      </c>
      <c r="I79" s="95">
        <f t="shared" si="1"/>
        <v>-5</v>
      </c>
    </row>
    <row r="80" spans="1:9" x14ac:dyDescent="0.2">
      <c r="A80" s="1">
        <v>2024</v>
      </c>
      <c r="B80" s="1" t="s">
        <v>26</v>
      </c>
      <c r="C80" s="94">
        <f>VLOOKUP(B80,Mapping!$B$3:$D$14,2,0)</f>
        <v>2</v>
      </c>
      <c r="D80" s="94" t="str">
        <f>VLOOKUP(B80,Mapping!$B$3:$D$14,3,0)</f>
        <v>Q1</v>
      </c>
      <c r="E80" s="1" t="s">
        <v>19</v>
      </c>
      <c r="F80" s="1" t="s">
        <v>22</v>
      </c>
      <c r="G80" s="9">
        <v>0</v>
      </c>
      <c r="H80" s="95">
        <f>IF(OR($E80="Salary", $E80="Bonus",$E80="Extra Money",$E80="Savings",$E80="Savings %"),$G80,VLOOKUP($E80,Budget!$A$6:$B$24,2,0))</f>
        <v>0</v>
      </c>
      <c r="I80" s="95">
        <f t="shared" si="1"/>
        <v>0</v>
      </c>
    </row>
    <row r="81" spans="1:9" x14ac:dyDescent="0.2">
      <c r="A81" s="1">
        <v>2024</v>
      </c>
      <c r="B81" s="1" t="s">
        <v>26</v>
      </c>
      <c r="C81" s="94">
        <f>VLOOKUP(B81,Mapping!$B$3:$D$14,2,0)</f>
        <v>2</v>
      </c>
      <c r="D81" s="94" t="str">
        <f>VLOOKUP(B81,Mapping!$B$3:$D$14,3,0)</f>
        <v>Q1</v>
      </c>
      <c r="E81" s="1" t="s">
        <v>0</v>
      </c>
      <c r="F81" s="1" t="s">
        <v>22</v>
      </c>
      <c r="G81" s="9">
        <v>2000</v>
      </c>
      <c r="H81" s="95">
        <f>IF(OR($E81="Salary", $E81="Bonus",$E81="Extra Money",$E81="Savings",$E81="Savings %"),$G81,VLOOKUP($E81,Budget!$A$6:$B$24,2,0))</f>
        <v>2000</v>
      </c>
      <c r="I81" s="95">
        <f t="shared" si="1"/>
        <v>0</v>
      </c>
    </row>
    <row r="82" spans="1:9" x14ac:dyDescent="0.2">
      <c r="A82" s="1">
        <v>2024</v>
      </c>
      <c r="B82" s="1" t="s">
        <v>26</v>
      </c>
      <c r="C82" s="94">
        <f>VLOOKUP(B82,Mapping!$B$3:$D$14,2,0)</f>
        <v>2</v>
      </c>
      <c r="D82" s="94" t="str">
        <f>VLOOKUP(B82,Mapping!$B$3:$D$14,3,0)</f>
        <v>Q1</v>
      </c>
      <c r="E82" s="1" t="s">
        <v>56</v>
      </c>
      <c r="F82" s="1" t="s">
        <v>22</v>
      </c>
      <c r="G82" s="9">
        <v>29</v>
      </c>
      <c r="H82" s="95">
        <f>IF(OR($E82="Salary", $E82="Bonus",$E82="Extra Money",$E82="Savings",$E82="Savings %"),$G82,VLOOKUP($E82,Budget!$A$6:$B$24,2,0))</f>
        <v>20</v>
      </c>
      <c r="I82" s="95">
        <f t="shared" si="1"/>
        <v>-9</v>
      </c>
    </row>
    <row r="83" spans="1:9" x14ac:dyDescent="0.2">
      <c r="A83" s="1">
        <v>2024</v>
      </c>
      <c r="B83" s="1" t="s">
        <v>26</v>
      </c>
      <c r="C83" s="94">
        <f>VLOOKUP(B83,Mapping!$B$3:$D$14,2,0)</f>
        <v>2</v>
      </c>
      <c r="D83" s="94" t="str">
        <f>VLOOKUP(B83,Mapping!$B$3:$D$14,3,0)</f>
        <v>Q1</v>
      </c>
      <c r="E83" s="1" t="s">
        <v>18</v>
      </c>
      <c r="F83" s="1" t="s">
        <v>22</v>
      </c>
      <c r="G83" s="9">
        <v>48</v>
      </c>
      <c r="H83" s="95">
        <f>IF(OR($E83="Salary", $E83="Bonus",$E83="Extra Money",$E83="Savings",$E83="Savings %"),$G83,VLOOKUP($E83,Budget!$A$6:$B$24,2,0))</f>
        <v>50</v>
      </c>
      <c r="I83" s="95">
        <f t="shared" si="1"/>
        <v>2</v>
      </c>
    </row>
    <row r="84" spans="1:9" x14ac:dyDescent="0.2">
      <c r="A84" s="1">
        <v>2024</v>
      </c>
      <c r="B84" s="1" t="s">
        <v>26</v>
      </c>
      <c r="C84" s="94">
        <f>VLOOKUP(B84,Mapping!$B$3:$D$14,2,0)</f>
        <v>2</v>
      </c>
      <c r="D84" s="94" t="str">
        <f>VLOOKUP(B84,Mapping!$B$3:$D$14,3,0)</f>
        <v>Q1</v>
      </c>
      <c r="E84" s="1" t="s">
        <v>2</v>
      </c>
      <c r="F84" s="1" t="s">
        <v>22</v>
      </c>
      <c r="G84" s="9">
        <v>143</v>
      </c>
      <c r="H84" s="95">
        <f>IF(OR($E84="Salary", $E84="Bonus",$E84="Extra Money",$E84="Savings",$E84="Savings %"),$G84,VLOOKUP($E84,Budget!$A$6:$B$24,2,0))</f>
        <v>150</v>
      </c>
      <c r="I84" s="95">
        <f t="shared" si="1"/>
        <v>7</v>
      </c>
    </row>
    <row r="85" spans="1:9" x14ac:dyDescent="0.2">
      <c r="A85" s="1">
        <v>2024</v>
      </c>
      <c r="B85" s="1" t="s">
        <v>26</v>
      </c>
      <c r="C85" s="94">
        <f>VLOOKUP(B85,Mapping!$B$3:$D$14,2,0)</f>
        <v>2</v>
      </c>
      <c r="D85" s="94" t="str">
        <f>VLOOKUP(B85,Mapping!$B$3:$D$14,3,0)</f>
        <v>Q1</v>
      </c>
      <c r="E85" s="1" t="s">
        <v>46</v>
      </c>
      <c r="F85" s="1" t="s">
        <v>22</v>
      </c>
      <c r="G85" s="9">
        <v>50</v>
      </c>
      <c r="H85" s="95">
        <f>IF(OR($E85="Salary", $E85="Bonus",$E85="Extra Money",$E85="Savings",$E85="Savings %"),$G85,VLOOKUP($E85,Budget!$A$6:$B$24,2,0))</f>
        <v>0</v>
      </c>
      <c r="I85" s="95">
        <f t="shared" ref="I85:I91" si="3">H85-G85</f>
        <v>-50</v>
      </c>
    </row>
    <row r="86" spans="1:9" x14ac:dyDescent="0.2">
      <c r="A86" s="1">
        <v>2024</v>
      </c>
      <c r="B86" s="1" t="s">
        <v>26</v>
      </c>
      <c r="C86" s="94">
        <f>VLOOKUP(B86,Mapping!$B$3:$D$14,2,0)</f>
        <v>2</v>
      </c>
      <c r="D86" s="94" t="str">
        <f>VLOOKUP(B86,Mapping!$B$3:$D$14,3,0)</f>
        <v>Q1</v>
      </c>
      <c r="E86" s="1" t="s">
        <v>116</v>
      </c>
      <c r="F86" s="1" t="s">
        <v>22</v>
      </c>
      <c r="G86" s="9">
        <v>500</v>
      </c>
      <c r="H86" s="95">
        <f>IF(OR($E86="Salary", $E86="Bonus",$E86="Extra Money",$E86="Savings",$E86="Savings %"),$G86,VLOOKUP($E86,Budget!$A$6:$B$24,2,0))</f>
        <v>250</v>
      </c>
      <c r="I86" s="95">
        <f t="shared" si="3"/>
        <v>-250</v>
      </c>
    </row>
    <row r="87" spans="1:9" x14ac:dyDescent="0.2">
      <c r="A87" s="1">
        <v>2024</v>
      </c>
      <c r="B87" s="1" t="s">
        <v>26</v>
      </c>
      <c r="C87" s="94">
        <f>VLOOKUP(B87,Mapping!$B$3:$D$14,2,0)</f>
        <v>2</v>
      </c>
      <c r="D87" s="94" t="str">
        <f>VLOOKUP(B87,Mapping!$B$3:$D$14,3,0)</f>
        <v>Q1</v>
      </c>
      <c r="E87" s="1" t="s">
        <v>41</v>
      </c>
      <c r="F87" s="1" t="s">
        <v>22</v>
      </c>
      <c r="G87" s="9">
        <v>350</v>
      </c>
      <c r="H87" s="95">
        <f>IF(OR($E87="Salary", $E87="Bonus",$E87="Extra Money",$E87="Savings",$E87="Savings %"),$G87,VLOOKUP($E87,Budget!$A$6:$B$24,2,0))</f>
        <v>300</v>
      </c>
      <c r="I87" s="95">
        <f t="shared" si="3"/>
        <v>-50</v>
      </c>
    </row>
    <row r="88" spans="1:9" x14ac:dyDescent="0.2">
      <c r="A88" s="1">
        <v>2024</v>
      </c>
      <c r="B88" s="1" t="s">
        <v>26</v>
      </c>
      <c r="C88" s="94">
        <f>VLOOKUP(B88,Mapping!$B$3:$D$14,2,0)</f>
        <v>2</v>
      </c>
      <c r="D88" s="94" t="str">
        <f>VLOOKUP(B88,Mapping!$B$3:$D$14,3,0)</f>
        <v>Q1</v>
      </c>
      <c r="E88" s="1" t="s">
        <v>42</v>
      </c>
      <c r="F88" s="1" t="s">
        <v>22</v>
      </c>
      <c r="G88" s="9">
        <v>300</v>
      </c>
      <c r="H88" s="95">
        <f>IF(OR($E88="Salary", $E88="Bonus",$E88="Extra Money",$E88="Savings",$E88="Savings %"),$G88,VLOOKUP($E88,Budget!$A$6:$B$24,2,0))</f>
        <v>200</v>
      </c>
      <c r="I88" s="95">
        <f t="shared" si="3"/>
        <v>-100</v>
      </c>
    </row>
    <row r="89" spans="1:9" x14ac:dyDescent="0.2">
      <c r="A89" s="1">
        <v>2024</v>
      </c>
      <c r="B89" s="1" t="s">
        <v>26</v>
      </c>
      <c r="C89" s="94">
        <f>VLOOKUP(B89,Mapping!$B$3:$D$14,2,0)</f>
        <v>2</v>
      </c>
      <c r="D89" s="94" t="str">
        <f>VLOOKUP(B89,Mapping!$B$3:$D$14,3,0)</f>
        <v>Q1</v>
      </c>
      <c r="E89" s="1" t="s">
        <v>1</v>
      </c>
      <c r="F89" s="1" t="s">
        <v>22</v>
      </c>
      <c r="G89" s="9">
        <v>250</v>
      </c>
      <c r="H89" s="95">
        <f>IF(OR($E89="Salary", $E89="Bonus",$E89="Extra Money",$E89="Savings",$E89="Savings %"),$G89,VLOOKUP($E89,Budget!$A$6:$B$24,2,0))</f>
        <v>600</v>
      </c>
      <c r="I89" s="95">
        <f t="shared" si="3"/>
        <v>350</v>
      </c>
    </row>
    <row r="90" spans="1:9" x14ac:dyDescent="0.2">
      <c r="A90" s="1">
        <v>2024</v>
      </c>
      <c r="B90" s="1" t="s">
        <v>26</v>
      </c>
      <c r="C90" s="94">
        <f>VLOOKUP(B90,Mapping!$B$3:$D$14,2,0)</f>
        <v>2</v>
      </c>
      <c r="D90" s="94" t="str">
        <f>VLOOKUP(B90,Mapping!$B$3:$D$14,3,0)</f>
        <v>Q1</v>
      </c>
      <c r="E90" s="1" t="s">
        <v>45</v>
      </c>
      <c r="F90" s="1" t="s">
        <v>22</v>
      </c>
      <c r="G90" s="9">
        <v>144</v>
      </c>
      <c r="H90" s="95">
        <f>IF(OR($E90="Salary", $E90="Bonus",$E90="Extra Money",$E90="Savings",$E90="Savings %"),$G90,VLOOKUP($E90,Budget!$A$6:$B$24,2,0))</f>
        <v>200</v>
      </c>
      <c r="I90" s="95">
        <f t="shared" si="3"/>
        <v>56</v>
      </c>
    </row>
    <row r="91" spans="1:9" x14ac:dyDescent="0.2">
      <c r="A91" s="1">
        <v>2024</v>
      </c>
      <c r="B91" s="1" t="s">
        <v>26</v>
      </c>
      <c r="C91" s="94">
        <f>VLOOKUP(B91,Mapping!$B$3:$D$14,2,0)</f>
        <v>2</v>
      </c>
      <c r="D91" s="94" t="str">
        <f>VLOOKUP(B91,Mapping!$B$3:$D$14,3,0)</f>
        <v>Q1</v>
      </c>
      <c r="E91" s="1" t="s">
        <v>117</v>
      </c>
      <c r="F91" s="1" t="s">
        <v>22</v>
      </c>
      <c r="G91" s="9">
        <v>0</v>
      </c>
      <c r="H91" s="95">
        <f>IF(OR($E91="Salary", $E91="Bonus",$E91="Extra Money",$E91="Savings",$E91="Savings %"),$G91,VLOOKUP($E91,Budget!$A$6:$B$24,2,0))</f>
        <v>0</v>
      </c>
      <c r="I91" s="95">
        <f t="shared" si="3"/>
        <v>0</v>
      </c>
    </row>
    <row r="92" spans="1:9" x14ac:dyDescent="0.2">
      <c r="A92" s="1">
        <v>2024</v>
      </c>
      <c r="B92" s="1" t="s">
        <v>26</v>
      </c>
      <c r="C92" s="94">
        <f>VLOOKUP(B92,Mapping!$B$3:$D$14,2,0)</f>
        <v>2</v>
      </c>
      <c r="D92" s="94" t="str">
        <f>VLOOKUP(B92,Mapping!$B$3:$D$14,3,0)</f>
        <v>Q1</v>
      </c>
      <c r="E92" s="1" t="s">
        <v>4</v>
      </c>
      <c r="F92" s="1" t="s">
        <v>34</v>
      </c>
      <c r="G92" s="9">
        <v>5100</v>
      </c>
      <c r="H92" s="95">
        <f>IF(OR($E92="Salary", $E92="Bonus",$E92="Extra Money",$E92="Savings",$E92="Savings %"),$G92,VLOOKUP($E92,Budget!$A$6:$B$24,2,0))</f>
        <v>5100</v>
      </c>
      <c r="I92" s="95">
        <f t="shared" si="1"/>
        <v>0</v>
      </c>
    </row>
    <row r="93" spans="1:9" x14ac:dyDescent="0.2">
      <c r="A93" s="1">
        <v>2024</v>
      </c>
      <c r="B93" s="1" t="s">
        <v>26</v>
      </c>
      <c r="C93" s="94">
        <f>VLOOKUP(B93,Mapping!$B$3:$D$14,2,0)</f>
        <v>2</v>
      </c>
      <c r="D93" s="94" t="str">
        <f>VLOOKUP(B93,Mapping!$B$3:$D$14,3,0)</f>
        <v>Q1</v>
      </c>
      <c r="E93" s="1" t="s">
        <v>32</v>
      </c>
      <c r="F93" s="1" t="s">
        <v>34</v>
      </c>
      <c r="G93" s="9">
        <v>500</v>
      </c>
      <c r="H93" s="95">
        <f>IF(OR($E93="Salary", $E93="Bonus",$E93="Extra Money",$E93="Savings",$E93="Savings %"),$G93,VLOOKUP($E93,Budget!$A$6:$B$24,2,0))</f>
        <v>500</v>
      </c>
      <c r="I93" s="95">
        <f t="shared" si="1"/>
        <v>0</v>
      </c>
    </row>
    <row r="94" spans="1:9" x14ac:dyDescent="0.2">
      <c r="A94" s="1">
        <v>2024</v>
      </c>
      <c r="B94" s="1" t="s">
        <v>26</v>
      </c>
      <c r="C94" s="94">
        <f>VLOOKUP(B94,Mapping!$B$3:$D$14,2,0)</f>
        <v>2</v>
      </c>
      <c r="D94" s="94" t="str">
        <f>VLOOKUP(B94,Mapping!$B$3:$D$14,3,0)</f>
        <v>Q1</v>
      </c>
      <c r="E94" s="1" t="s">
        <v>40</v>
      </c>
      <c r="F94" s="1" t="s">
        <v>34</v>
      </c>
      <c r="G94" s="9">
        <v>0</v>
      </c>
      <c r="H94" s="95">
        <f>IF(OR($E94="Salary", $E94="Bonus",$E94="Extra Money",$E94="Savings",$E94="Savings %"),$G94,VLOOKUP($E94,Budget!$A$6:$B$24,2,0))</f>
        <v>0</v>
      </c>
      <c r="I94" s="95">
        <f t="shared" si="1"/>
        <v>0</v>
      </c>
    </row>
    <row r="95" spans="1:9" x14ac:dyDescent="0.2">
      <c r="A95" s="8">
        <v>2024</v>
      </c>
      <c r="B95" s="8" t="s">
        <v>26</v>
      </c>
      <c r="C95" s="8">
        <f>VLOOKUP(B95,Mapping!$B$3:$D$14,2,0)</f>
        <v>2</v>
      </c>
      <c r="D95" s="8" t="str">
        <f>VLOOKUP(B95,Mapping!$B$3:$D$14,3,0)</f>
        <v>Q1</v>
      </c>
      <c r="E95" s="8" t="s">
        <v>6</v>
      </c>
      <c r="F95" s="8" t="s">
        <v>6</v>
      </c>
      <c r="G95" s="116">
        <f>SUM(G92:G94)-SUM(G78:G91)</f>
        <v>1061</v>
      </c>
      <c r="H95" s="116">
        <f>IF(OR($E95="Salary", $E95="Bonus",$E95="Extra Money",$E95="Savings",$E95="Savings %"),$G95,VLOOKUP($E95,Budget!$A$6:$B$24,2,0))</f>
        <v>1061</v>
      </c>
      <c r="I95" s="116">
        <f t="shared" si="1"/>
        <v>0</v>
      </c>
    </row>
    <row r="96" spans="1:9" x14ac:dyDescent="0.2">
      <c r="A96" s="8">
        <v>2024</v>
      </c>
      <c r="B96" s="8" t="s">
        <v>26</v>
      </c>
      <c r="C96" s="8">
        <f>VLOOKUP(B96,Mapping!$B$3:$D$14,2,0)</f>
        <v>2</v>
      </c>
      <c r="D96" s="8" t="str">
        <f>VLOOKUP(B96,Mapping!$B$3:$D$14,3,0)</f>
        <v>Q1</v>
      </c>
      <c r="E96" s="8" t="s">
        <v>110</v>
      </c>
      <c r="F96" s="8" t="s">
        <v>110</v>
      </c>
      <c r="G96" s="117">
        <f>IFERROR(G95/SUM(G92:G94),0)</f>
        <v>0.18946428571428572</v>
      </c>
      <c r="H96" s="117">
        <f>IF(OR($E96="Salary", $E96="Bonus",$E96="Extra Money",$E96="Savings",$E96="Savings %"),$G96,VLOOKUP($E96,Budget!$A$6:$B$24,2,0))</f>
        <v>0.18946428571428572</v>
      </c>
      <c r="I96" s="116">
        <f t="shared" si="1"/>
        <v>0</v>
      </c>
    </row>
    <row r="97" spans="1:9" x14ac:dyDescent="0.2">
      <c r="A97" s="1">
        <v>2024</v>
      </c>
      <c r="B97" s="1" t="s">
        <v>27</v>
      </c>
      <c r="C97" s="94">
        <f>VLOOKUP(B97,Mapping!$B$3:$D$14,2,0)</f>
        <v>3</v>
      </c>
      <c r="D97" s="94" t="str">
        <f>VLOOKUP(B97,Mapping!$B$3:$D$14,3,0)</f>
        <v>Q1</v>
      </c>
      <c r="E97" s="1" t="s">
        <v>17</v>
      </c>
      <c r="F97" s="1" t="s">
        <v>22</v>
      </c>
      <c r="G97" s="9">
        <v>600</v>
      </c>
      <c r="H97" s="95">
        <f>IF(OR($E97="Salary", $E97="Bonus",$E97="Extra Money",$E97="Savings",$E97="Savings %"),$G97,VLOOKUP($E97,Budget!$A$6:$B$24,2,0))</f>
        <v>800</v>
      </c>
      <c r="I97" s="95">
        <f t="shared" si="1"/>
        <v>200</v>
      </c>
    </row>
    <row r="98" spans="1:9" x14ac:dyDescent="0.2">
      <c r="A98" s="1">
        <v>2024</v>
      </c>
      <c r="B98" s="1" t="s">
        <v>27</v>
      </c>
      <c r="C98" s="94">
        <f>VLOOKUP(B98,Mapping!$B$3:$D$14,2,0)</f>
        <v>3</v>
      </c>
      <c r="D98" s="94" t="str">
        <f>VLOOKUP(B98,Mapping!$B$3:$D$14,3,0)</f>
        <v>Q1</v>
      </c>
      <c r="E98" s="1" t="s">
        <v>3</v>
      </c>
      <c r="F98" s="1" t="s">
        <v>22</v>
      </c>
      <c r="G98" s="9">
        <v>40</v>
      </c>
      <c r="H98" s="95">
        <f>IF(OR($E98="Salary", $E98="Bonus",$E98="Extra Money",$E98="Savings",$E98="Savings %"),$G98,VLOOKUP($E98,Budget!$A$6:$B$24,2,0))</f>
        <v>40</v>
      </c>
      <c r="I98" s="95">
        <f t="shared" si="1"/>
        <v>0</v>
      </c>
    </row>
    <row r="99" spans="1:9" x14ac:dyDescent="0.2">
      <c r="A99" s="1">
        <v>2024</v>
      </c>
      <c r="B99" s="1" t="s">
        <v>27</v>
      </c>
      <c r="C99" s="94">
        <f>VLOOKUP(B99,Mapping!$B$3:$D$14,2,0)</f>
        <v>3</v>
      </c>
      <c r="D99" s="94" t="str">
        <f>VLOOKUP(B99,Mapping!$B$3:$D$14,3,0)</f>
        <v>Q1</v>
      </c>
      <c r="E99" s="1" t="s">
        <v>19</v>
      </c>
      <c r="F99" s="1" t="s">
        <v>22</v>
      </c>
      <c r="G99" s="9">
        <v>0</v>
      </c>
      <c r="H99" s="95">
        <f>IF(OR($E99="Salary", $E99="Bonus",$E99="Extra Money",$E99="Savings",$E99="Savings %"),$G99,VLOOKUP($E99,Budget!$A$6:$B$24,2,0))</f>
        <v>0</v>
      </c>
      <c r="I99" s="95">
        <f t="shared" si="1"/>
        <v>0</v>
      </c>
    </row>
    <row r="100" spans="1:9" x14ac:dyDescent="0.2">
      <c r="A100" s="1">
        <v>2024</v>
      </c>
      <c r="B100" s="1" t="s">
        <v>27</v>
      </c>
      <c r="C100" s="94">
        <f>VLOOKUP(B100,Mapping!$B$3:$D$14,2,0)</f>
        <v>3</v>
      </c>
      <c r="D100" s="94" t="str">
        <f>VLOOKUP(B100,Mapping!$B$3:$D$14,3,0)</f>
        <v>Q1</v>
      </c>
      <c r="E100" s="1" t="s">
        <v>0</v>
      </c>
      <c r="F100" s="1" t="s">
        <v>22</v>
      </c>
      <c r="G100" s="9">
        <v>2000</v>
      </c>
      <c r="H100" s="95">
        <f>IF(OR($E100="Salary", $E100="Bonus",$E100="Extra Money",$E100="Savings",$E100="Savings %"),$G100,VLOOKUP($E100,Budget!$A$6:$B$24,2,0))</f>
        <v>2000</v>
      </c>
      <c r="I100" s="95">
        <f t="shared" si="1"/>
        <v>0</v>
      </c>
    </row>
    <row r="101" spans="1:9" x14ac:dyDescent="0.2">
      <c r="A101" s="1">
        <v>2024</v>
      </c>
      <c r="B101" s="1" t="s">
        <v>27</v>
      </c>
      <c r="C101" s="94">
        <f>VLOOKUP(B101,Mapping!$B$3:$D$14,2,0)</f>
        <v>3</v>
      </c>
      <c r="D101" s="94" t="str">
        <f>VLOOKUP(B101,Mapping!$B$3:$D$14,3,0)</f>
        <v>Q1</v>
      </c>
      <c r="E101" s="1" t="s">
        <v>56</v>
      </c>
      <c r="F101" s="1" t="s">
        <v>22</v>
      </c>
      <c r="G101" s="9">
        <v>20</v>
      </c>
      <c r="H101" s="95">
        <f>IF(OR($E101="Salary", $E101="Bonus",$E101="Extra Money",$E101="Savings",$E101="Savings %"),$G101,VLOOKUP($E101,Budget!$A$6:$B$24,2,0))</f>
        <v>20</v>
      </c>
      <c r="I101" s="95">
        <f t="shared" si="1"/>
        <v>0</v>
      </c>
    </row>
    <row r="102" spans="1:9" x14ac:dyDescent="0.2">
      <c r="A102" s="1">
        <v>2024</v>
      </c>
      <c r="B102" s="1" t="s">
        <v>27</v>
      </c>
      <c r="C102" s="94">
        <f>VLOOKUP(B102,Mapping!$B$3:$D$14,2,0)</f>
        <v>3</v>
      </c>
      <c r="D102" s="94" t="str">
        <f>VLOOKUP(B102,Mapping!$B$3:$D$14,3,0)</f>
        <v>Q1</v>
      </c>
      <c r="E102" s="1" t="s">
        <v>18</v>
      </c>
      <c r="F102" s="1" t="s">
        <v>22</v>
      </c>
      <c r="G102" s="9">
        <v>72</v>
      </c>
      <c r="H102" s="95">
        <f>IF(OR($E102="Salary", $E102="Bonus",$E102="Extra Money",$E102="Savings",$E102="Savings %"),$G102,VLOOKUP($E102,Budget!$A$6:$B$24,2,0))</f>
        <v>50</v>
      </c>
      <c r="I102" s="95">
        <f t="shared" si="1"/>
        <v>-22</v>
      </c>
    </row>
    <row r="103" spans="1:9" x14ac:dyDescent="0.2">
      <c r="A103" s="1">
        <v>2024</v>
      </c>
      <c r="B103" s="1" t="s">
        <v>27</v>
      </c>
      <c r="C103" s="94">
        <f>VLOOKUP(B103,Mapping!$B$3:$D$14,2,0)</f>
        <v>3</v>
      </c>
      <c r="D103" s="94" t="str">
        <f>VLOOKUP(B103,Mapping!$B$3:$D$14,3,0)</f>
        <v>Q1</v>
      </c>
      <c r="E103" s="1" t="s">
        <v>2</v>
      </c>
      <c r="F103" s="1" t="s">
        <v>22</v>
      </c>
      <c r="G103" s="9">
        <v>100</v>
      </c>
      <c r="H103" s="95">
        <f>IF(OR($E103="Salary", $E103="Bonus",$E103="Extra Money",$E103="Savings",$E103="Savings %"),$G103,VLOOKUP($E103,Budget!$A$6:$B$24,2,0))</f>
        <v>150</v>
      </c>
      <c r="I103" s="95">
        <f t="shared" si="1"/>
        <v>50</v>
      </c>
    </row>
    <row r="104" spans="1:9" x14ac:dyDescent="0.2">
      <c r="A104" s="1">
        <v>2024</v>
      </c>
      <c r="B104" s="1" t="s">
        <v>27</v>
      </c>
      <c r="C104" s="94">
        <f>VLOOKUP(B104,Mapping!$B$3:$D$14,2,0)</f>
        <v>3</v>
      </c>
      <c r="D104" s="94" t="str">
        <f>VLOOKUP(B104,Mapping!$B$3:$D$14,3,0)</f>
        <v>Q1</v>
      </c>
      <c r="E104" s="1" t="s">
        <v>46</v>
      </c>
      <c r="F104" s="1" t="s">
        <v>22</v>
      </c>
      <c r="G104" s="9">
        <v>0</v>
      </c>
      <c r="H104" s="95">
        <f>IF(OR($E104="Salary", $E104="Bonus",$E104="Extra Money",$E104="Savings",$E104="Savings %"),$G104,VLOOKUP($E104,Budget!$A$6:$B$24,2,0))</f>
        <v>0</v>
      </c>
      <c r="I104" s="95">
        <f t="shared" si="1"/>
        <v>0</v>
      </c>
    </row>
    <row r="105" spans="1:9" x14ac:dyDescent="0.2">
      <c r="A105" s="1">
        <v>2024</v>
      </c>
      <c r="B105" s="1" t="s">
        <v>27</v>
      </c>
      <c r="C105" s="94">
        <f>VLOOKUP(B105,Mapping!$B$3:$D$14,2,0)</f>
        <v>3</v>
      </c>
      <c r="D105" s="94" t="str">
        <f>VLOOKUP(B105,Mapping!$B$3:$D$14,3,0)</f>
        <v>Q1</v>
      </c>
      <c r="E105" s="1" t="s">
        <v>116</v>
      </c>
      <c r="F105" s="1" t="s">
        <v>22</v>
      </c>
      <c r="G105" s="9">
        <v>170</v>
      </c>
      <c r="H105" s="95">
        <f>IF(OR($E105="Salary", $E105="Bonus",$E105="Extra Money",$E105="Savings",$E105="Savings %"),$G105,VLOOKUP($E105,Budget!$A$6:$B$24,2,0))</f>
        <v>250</v>
      </c>
      <c r="I105" s="95">
        <f t="shared" ref="I105:I110" si="4">H105-G105</f>
        <v>80</v>
      </c>
    </row>
    <row r="106" spans="1:9" x14ac:dyDescent="0.2">
      <c r="A106" s="1">
        <v>2024</v>
      </c>
      <c r="B106" s="1" t="s">
        <v>27</v>
      </c>
      <c r="C106" s="94">
        <f>VLOOKUP(B106,Mapping!$B$3:$D$14,2,0)</f>
        <v>3</v>
      </c>
      <c r="D106" s="94" t="str">
        <f>VLOOKUP(B106,Mapping!$B$3:$D$14,3,0)</f>
        <v>Q1</v>
      </c>
      <c r="E106" s="1" t="s">
        <v>41</v>
      </c>
      <c r="F106" s="1" t="s">
        <v>22</v>
      </c>
      <c r="G106" s="9">
        <v>400</v>
      </c>
      <c r="H106" s="95">
        <f>IF(OR($E106="Salary", $E106="Bonus",$E106="Extra Money",$E106="Savings",$E106="Savings %"),$G106,VLOOKUP($E106,Budget!$A$6:$B$24,2,0))</f>
        <v>300</v>
      </c>
      <c r="I106" s="95">
        <f t="shared" si="4"/>
        <v>-100</v>
      </c>
    </row>
    <row r="107" spans="1:9" x14ac:dyDescent="0.2">
      <c r="A107" s="1">
        <v>2024</v>
      </c>
      <c r="B107" s="1" t="s">
        <v>27</v>
      </c>
      <c r="C107" s="94">
        <f>VLOOKUP(B107,Mapping!$B$3:$D$14,2,0)</f>
        <v>3</v>
      </c>
      <c r="D107" s="94" t="str">
        <f>VLOOKUP(B107,Mapping!$B$3:$D$14,3,0)</f>
        <v>Q1</v>
      </c>
      <c r="E107" s="1" t="s">
        <v>42</v>
      </c>
      <c r="F107" s="1" t="s">
        <v>22</v>
      </c>
      <c r="G107" s="9">
        <v>130</v>
      </c>
      <c r="H107" s="95">
        <f>IF(OR($E107="Salary", $E107="Bonus",$E107="Extra Money",$E107="Savings",$E107="Savings %"),$G107,VLOOKUP($E107,Budget!$A$6:$B$24,2,0))</f>
        <v>200</v>
      </c>
      <c r="I107" s="95">
        <f t="shared" si="4"/>
        <v>70</v>
      </c>
    </row>
    <row r="108" spans="1:9" x14ac:dyDescent="0.2">
      <c r="A108" s="1">
        <v>2024</v>
      </c>
      <c r="B108" s="1" t="s">
        <v>27</v>
      </c>
      <c r="C108" s="94">
        <f>VLOOKUP(B108,Mapping!$B$3:$D$14,2,0)</f>
        <v>3</v>
      </c>
      <c r="D108" s="94" t="str">
        <f>VLOOKUP(B108,Mapping!$B$3:$D$14,3,0)</f>
        <v>Q1</v>
      </c>
      <c r="E108" s="1" t="s">
        <v>1</v>
      </c>
      <c r="F108" s="1" t="s">
        <v>22</v>
      </c>
      <c r="G108" s="9">
        <v>370</v>
      </c>
      <c r="H108" s="95">
        <f>IF(OR($E108="Salary", $E108="Bonus",$E108="Extra Money",$E108="Savings",$E108="Savings %"),$G108,VLOOKUP($E108,Budget!$A$6:$B$24,2,0))</f>
        <v>600</v>
      </c>
      <c r="I108" s="95">
        <f t="shared" si="4"/>
        <v>230</v>
      </c>
    </row>
    <row r="109" spans="1:9" x14ac:dyDescent="0.2">
      <c r="A109" s="1">
        <v>2024</v>
      </c>
      <c r="B109" s="1" t="s">
        <v>27</v>
      </c>
      <c r="C109" s="94">
        <f>VLOOKUP(B109,Mapping!$B$3:$D$14,2,0)</f>
        <v>3</v>
      </c>
      <c r="D109" s="94" t="str">
        <f>VLOOKUP(B109,Mapping!$B$3:$D$14,3,0)</f>
        <v>Q1</v>
      </c>
      <c r="E109" s="1" t="s">
        <v>45</v>
      </c>
      <c r="F109" s="1" t="s">
        <v>22</v>
      </c>
      <c r="G109" s="9">
        <v>170</v>
      </c>
      <c r="H109" s="95">
        <f>IF(OR($E109="Salary", $E109="Bonus",$E109="Extra Money",$E109="Savings",$E109="Savings %"),$G109,VLOOKUP($E109,Budget!$A$6:$B$24,2,0))</f>
        <v>200</v>
      </c>
      <c r="I109" s="95">
        <f t="shared" si="4"/>
        <v>30</v>
      </c>
    </row>
    <row r="110" spans="1:9" x14ac:dyDescent="0.2">
      <c r="A110" s="1">
        <v>2024</v>
      </c>
      <c r="B110" s="1" t="s">
        <v>27</v>
      </c>
      <c r="C110" s="94">
        <f>VLOOKUP(B110,Mapping!$B$3:$D$14,2,0)</f>
        <v>3</v>
      </c>
      <c r="D110" s="94" t="str">
        <f>VLOOKUP(B110,Mapping!$B$3:$D$14,3,0)</f>
        <v>Q1</v>
      </c>
      <c r="E110" s="1" t="s">
        <v>117</v>
      </c>
      <c r="F110" s="1" t="s">
        <v>22</v>
      </c>
      <c r="G110" s="9">
        <v>150</v>
      </c>
      <c r="H110" s="95">
        <f>IF(OR($E110="Salary", $E110="Bonus",$E110="Extra Money",$E110="Savings",$E110="Savings %"),$G110,VLOOKUP($E110,Budget!$A$6:$B$24,2,0))</f>
        <v>0</v>
      </c>
      <c r="I110" s="95">
        <f t="shared" si="4"/>
        <v>-150</v>
      </c>
    </row>
    <row r="111" spans="1:9" x14ac:dyDescent="0.2">
      <c r="A111" s="1">
        <v>2024</v>
      </c>
      <c r="B111" s="1" t="s">
        <v>27</v>
      </c>
      <c r="C111" s="94">
        <f>VLOOKUP(B111,Mapping!$B$3:$D$14,2,0)</f>
        <v>3</v>
      </c>
      <c r="D111" s="94" t="str">
        <f>VLOOKUP(B111,Mapping!$B$3:$D$14,3,0)</f>
        <v>Q1</v>
      </c>
      <c r="E111" s="1" t="s">
        <v>4</v>
      </c>
      <c r="F111" s="1" t="s">
        <v>34</v>
      </c>
      <c r="G111" s="9">
        <v>4400</v>
      </c>
      <c r="H111" s="95">
        <f>IF(OR($E111="Salary", $E111="Bonus",$E111="Extra Money",$E111="Savings",$E111="Savings %"),$G111,VLOOKUP($E111,Budget!$A$6:$B$24,2,0))</f>
        <v>4400</v>
      </c>
      <c r="I111" s="95">
        <f t="shared" si="1"/>
        <v>0</v>
      </c>
    </row>
    <row r="112" spans="1:9" x14ac:dyDescent="0.2">
      <c r="A112" s="1">
        <v>2024</v>
      </c>
      <c r="B112" s="1" t="s">
        <v>27</v>
      </c>
      <c r="C112" s="94">
        <f>VLOOKUP(B112,Mapping!$B$3:$D$14,2,0)</f>
        <v>3</v>
      </c>
      <c r="D112" s="94" t="str">
        <f>VLOOKUP(B112,Mapping!$B$3:$D$14,3,0)</f>
        <v>Q1</v>
      </c>
      <c r="E112" s="1" t="s">
        <v>32</v>
      </c>
      <c r="F112" s="1" t="s">
        <v>34</v>
      </c>
      <c r="G112" s="9">
        <v>320</v>
      </c>
      <c r="H112" s="95">
        <f>IF(OR($E112="Salary", $E112="Bonus",$E112="Extra Money",$E112="Savings",$E112="Savings %"),$G112,VLOOKUP($E112,Budget!$A$6:$B$24,2,0))</f>
        <v>320</v>
      </c>
      <c r="I112" s="95">
        <f t="shared" si="1"/>
        <v>0</v>
      </c>
    </row>
    <row r="113" spans="1:9" x14ac:dyDescent="0.2">
      <c r="A113" s="1">
        <v>2024</v>
      </c>
      <c r="B113" s="1" t="s">
        <v>27</v>
      </c>
      <c r="C113" s="94">
        <f>VLOOKUP(B113,Mapping!$B$3:$D$14,2,0)</f>
        <v>3</v>
      </c>
      <c r="D113" s="94" t="str">
        <f>VLOOKUP(B113,Mapping!$B$3:$D$14,3,0)</f>
        <v>Q1</v>
      </c>
      <c r="E113" s="1" t="s">
        <v>40</v>
      </c>
      <c r="F113" s="1" t="s">
        <v>34</v>
      </c>
      <c r="G113" s="9">
        <v>0</v>
      </c>
      <c r="H113" s="95">
        <f>IF(OR($E113="Salary", $E113="Bonus",$E113="Extra Money",$E113="Savings",$E113="Savings %"),$G113,VLOOKUP($E113,Budget!$A$6:$B$24,2,0))</f>
        <v>0</v>
      </c>
      <c r="I113" s="95">
        <f t="shared" si="1"/>
        <v>0</v>
      </c>
    </row>
    <row r="114" spans="1:9" x14ac:dyDescent="0.2">
      <c r="A114" s="8">
        <v>2024</v>
      </c>
      <c r="B114" s="8" t="s">
        <v>27</v>
      </c>
      <c r="C114" s="8">
        <f>VLOOKUP(B114,Mapping!$B$3:$D$14,2,0)</f>
        <v>3</v>
      </c>
      <c r="D114" s="8" t="str">
        <f>VLOOKUP(B114,Mapping!$B$3:$D$14,3,0)</f>
        <v>Q1</v>
      </c>
      <c r="E114" s="8" t="s">
        <v>6</v>
      </c>
      <c r="F114" s="8" t="s">
        <v>6</v>
      </c>
      <c r="G114" s="116">
        <f>SUM(G111:G113)-SUM(G97:G110)</f>
        <v>498</v>
      </c>
      <c r="H114" s="116">
        <f>IF(OR($E114="Salary", $E114="Bonus",$E114="Extra Money",$E114="Savings",$E114="Savings %"),$G114,VLOOKUP($E114,Budget!$A$6:$B$24,2,0))</f>
        <v>498</v>
      </c>
      <c r="I114" s="116">
        <f t="shared" si="1"/>
        <v>0</v>
      </c>
    </row>
    <row r="115" spans="1:9" x14ac:dyDescent="0.2">
      <c r="A115" s="8">
        <v>2024</v>
      </c>
      <c r="B115" s="8" t="s">
        <v>27</v>
      </c>
      <c r="C115" s="8">
        <f>VLOOKUP(B115,Mapping!$B$3:$D$14,2,0)</f>
        <v>3</v>
      </c>
      <c r="D115" s="8" t="str">
        <f>VLOOKUP(B115,Mapping!$B$3:$D$14,3,0)</f>
        <v>Q1</v>
      </c>
      <c r="E115" s="8" t="s">
        <v>110</v>
      </c>
      <c r="F115" s="8" t="s">
        <v>110</v>
      </c>
      <c r="G115" s="117">
        <f>IFERROR(G114/SUM(G111:G113),0)</f>
        <v>0.10550847457627119</v>
      </c>
      <c r="H115" s="117">
        <f>IF(OR($E115="Salary", $E115="Bonus",$E115="Extra Money",$E115="Savings",$E115="Savings %"),$G115,VLOOKUP($E115,Budget!$A$6:$B$24,2,0))</f>
        <v>0.10550847457627119</v>
      </c>
      <c r="I115" s="116">
        <f t="shared" si="1"/>
        <v>0</v>
      </c>
    </row>
  </sheetData>
  <autoFilter ref="A1:J115" xr:uid="{B30EA6D3-2FA6-D84E-9545-4C42FC29AB85}"/>
  <mergeCells count="5">
    <mergeCell ref="L9:Q19"/>
    <mergeCell ref="L3:Q6"/>
    <mergeCell ref="L21:Q21"/>
    <mergeCell ref="L2:Q2"/>
    <mergeCell ref="L8:Q8"/>
  </mergeCells>
  <pageMargins left="0.7" right="0.7" top="0.75" bottom="0.75" header="0.3" footer="0.3"/>
  <ignoredErrors>
    <ignoredError sqref="G115 G20 G39 G58 G77 G9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92A29-1671-8946-85F4-9D728C7675EB}">
  <sheetPr>
    <tabColor theme="4" tint="0.39997558519241921"/>
  </sheetPr>
  <dimension ref="A2:P31"/>
  <sheetViews>
    <sheetView showGridLines="0" zoomScale="135" zoomScaleNormal="70" workbookViewId="0"/>
  </sheetViews>
  <sheetFormatPr baseColWidth="10" defaultColWidth="10.6640625" defaultRowHeight="16" x14ac:dyDescent="0.2"/>
  <cols>
    <col min="1" max="1" width="17.1640625" bestFit="1" customWidth="1"/>
    <col min="2" max="2" width="16.5" bestFit="1" customWidth="1"/>
    <col min="3" max="3" width="3.83203125" customWidth="1"/>
    <col min="4" max="4" width="17.83203125" bestFit="1" customWidth="1"/>
    <col min="5" max="5" width="22" bestFit="1" customWidth="1"/>
    <col min="6" max="6" width="10.83203125" customWidth="1"/>
    <col min="7" max="7" width="3.83203125" customWidth="1"/>
    <col min="8" max="8" width="17.83203125" bestFit="1" customWidth="1"/>
    <col min="9" max="9" width="18.6640625" bestFit="1" customWidth="1"/>
    <col min="10" max="10" width="10.83203125" customWidth="1"/>
    <col min="11" max="11" width="3.83203125" customWidth="1"/>
    <col min="12" max="12" width="10.83203125" customWidth="1"/>
    <col min="14" max="14" width="3" customWidth="1"/>
    <col min="16" max="16" width="21.1640625" customWidth="1"/>
  </cols>
  <sheetData>
    <row r="2" spans="1:16" ht="16" customHeight="1" x14ac:dyDescent="0.2">
      <c r="A2" s="36" t="s">
        <v>70</v>
      </c>
      <c r="B2" s="50" t="s">
        <v>12</v>
      </c>
      <c r="D2" s="105" t="str">
        <f>"Total - "&amp;B6&amp;"/"&amp;B3</f>
        <v>Total - 2/2024</v>
      </c>
      <c r="E2" s="105"/>
      <c r="F2" s="105"/>
      <c r="H2" s="102" t="str">
        <f>"Total - "&amp;B7&amp;"/"&amp;B4</f>
        <v>Total - 1/2024</v>
      </c>
      <c r="I2" s="103"/>
      <c r="J2" s="104"/>
      <c r="L2" s="50" t="s">
        <v>89</v>
      </c>
      <c r="M2" s="50" t="s">
        <v>90</v>
      </c>
      <c r="O2" s="113" t="s">
        <v>124</v>
      </c>
      <c r="P2" s="113"/>
    </row>
    <row r="3" spans="1:16" x14ac:dyDescent="0.2">
      <c r="A3" s="25" t="s">
        <v>68</v>
      </c>
      <c r="B3" s="21">
        <v>2024</v>
      </c>
      <c r="D3" s="1" t="s">
        <v>92</v>
      </c>
      <c r="E3" s="21" t="s">
        <v>82</v>
      </c>
      <c r="F3" s="51">
        <f>IFERROR(SUMIFS('Cumulative Wealth - Raw Data'!$G$2:$G$1048576,'Cumulative Wealth - Raw Data'!$E$2:$E$1048576,$D3,'Cumulative Wealth - Raw Data'!$A$2:$A$1048576,$B$3,'Cumulative Wealth - Raw Data'!$C$2:$C$1048576,$B$6),0)</f>
        <v>10000</v>
      </c>
      <c r="H3" s="54" t="str">
        <f>D3</f>
        <v>Cash ISA</v>
      </c>
      <c r="I3" s="21" t="str">
        <f>E3</f>
        <v>Liquidity</v>
      </c>
      <c r="J3" s="51">
        <f>IFERROR(SUMIFS('Cumulative Wealth - Raw Data'!$G$2:$G$1048576,'Cumulative Wealth - Raw Data'!$E$2:$E$1048576,$D3,'Cumulative Wealth - Raw Data'!$A$2:$A$1048576,$B$4,'Cumulative Wealth - Raw Data'!$C$2:$C$1048576,$B$7),0)</f>
        <v>13000</v>
      </c>
      <c r="L3" s="24">
        <f t="shared" ref="L3:L12" si="0">IFERROR(F3/J3-1,0)</f>
        <v>-0.23076923076923073</v>
      </c>
      <c r="M3" s="57">
        <f t="shared" ref="M3:M12" si="1">IFERROR(F3-J3,0)</f>
        <v>-3000</v>
      </c>
      <c r="O3" s="113"/>
      <c r="P3" s="113"/>
    </row>
    <row r="4" spans="1:16" x14ac:dyDescent="0.2">
      <c r="A4" s="25" t="s">
        <v>69</v>
      </c>
      <c r="B4" s="21">
        <v>2024</v>
      </c>
      <c r="D4" s="1" t="s">
        <v>118</v>
      </c>
      <c r="E4" s="21" t="s">
        <v>82</v>
      </c>
      <c r="F4" s="51">
        <f>IFERROR(SUMIFS('Cumulative Wealth - Raw Data'!$G$2:$G$1048576,'Cumulative Wealth - Raw Data'!$E$2:$E$1048576,$D4,'Cumulative Wealth - Raw Data'!$A$2:$A$1048576,$B$3,'Cumulative Wealth - Raw Data'!$C$2:$C$1048576,$B$6),0)</f>
        <v>1500</v>
      </c>
      <c r="H4" s="54" t="str">
        <f>D4</f>
        <v>Current Account 2</v>
      </c>
      <c r="I4" s="21" t="str">
        <f t="shared" ref="I4:I12" si="2">E4</f>
        <v>Liquidity</v>
      </c>
      <c r="J4" s="51">
        <f>IFERROR(SUMIFS('Cumulative Wealth - Raw Data'!$G$2:$G$1048576,'Cumulative Wealth - Raw Data'!$E$2:$E$1048576,$D4,'Cumulative Wealth - Raw Data'!$A$2:$A$1048576,$B$4,'Cumulative Wealth - Raw Data'!$C$2:$C$1048576,$B$7),0)</f>
        <v>679.79</v>
      </c>
      <c r="L4" s="24">
        <f t="shared" si="0"/>
        <v>1.20656379175922</v>
      </c>
      <c r="M4" s="57">
        <f t="shared" si="1"/>
        <v>820.21</v>
      </c>
      <c r="O4" s="113"/>
      <c r="P4" s="113"/>
    </row>
    <row r="5" spans="1:16" x14ac:dyDescent="0.2">
      <c r="A5" s="29"/>
      <c r="B5" s="29"/>
      <c r="D5" s="1" t="s">
        <v>91</v>
      </c>
      <c r="E5" s="21" t="s">
        <v>82</v>
      </c>
      <c r="F5" s="51">
        <f>IFERROR(SUMIFS('Cumulative Wealth - Raw Data'!$G$2:$G$1048576,'Cumulative Wealth - Raw Data'!$E$2:$E$1048576,$D5,'Cumulative Wealth - Raw Data'!$A$2:$A$1048576,$B$3,'Cumulative Wealth - Raw Data'!$C$2:$C$1048576,$B$6),0)</f>
        <v>3000</v>
      </c>
      <c r="H5" s="54" t="str">
        <f t="shared" ref="H5:H9" si="3">D5</f>
        <v>Revolut</v>
      </c>
      <c r="I5" s="21" t="str">
        <f t="shared" si="2"/>
        <v>Liquidity</v>
      </c>
      <c r="J5" s="51">
        <f>IFERROR(SUMIFS('Cumulative Wealth - Raw Data'!$G$2:$G$1048576,'Cumulative Wealth - Raw Data'!$E$2:$E$1048576,$D5,'Cumulative Wealth - Raw Data'!$A$2:$A$1048576,$B$4,'Cumulative Wealth - Raw Data'!$C$2:$C$1048576,$B$7),0)</f>
        <v>1200</v>
      </c>
      <c r="L5" s="24">
        <f t="shared" si="0"/>
        <v>1.5</v>
      </c>
      <c r="M5" s="57">
        <f t="shared" si="1"/>
        <v>1800</v>
      </c>
      <c r="O5" s="113"/>
      <c r="P5" s="113"/>
    </row>
    <row r="6" spans="1:16" x14ac:dyDescent="0.2">
      <c r="A6" s="35" t="s">
        <v>108</v>
      </c>
      <c r="B6" s="21">
        <v>2</v>
      </c>
      <c r="D6" s="1" t="s">
        <v>118</v>
      </c>
      <c r="E6" s="21" t="s">
        <v>82</v>
      </c>
      <c r="F6" s="51">
        <f>IFERROR(SUMIFS('Cumulative Wealth - Raw Data'!$G$2:$G$1048576,'Cumulative Wealth - Raw Data'!$E$2:$E$1048576,$D6,'Cumulative Wealth - Raw Data'!$A$2:$A$1048576,$B$3,'Cumulative Wealth - Raw Data'!$C$2:$C$1048576,$B$6),0)</f>
        <v>1500</v>
      </c>
      <c r="H6" s="54" t="str">
        <f t="shared" si="3"/>
        <v>Current Account 2</v>
      </c>
      <c r="I6" s="21" t="str">
        <f t="shared" si="2"/>
        <v>Liquidity</v>
      </c>
      <c r="J6" s="51">
        <f>IFERROR(SUMIFS('Cumulative Wealth - Raw Data'!$G$2:$G$1048576,'Cumulative Wealth - Raw Data'!$E$2:$E$1048576,$D6,'Cumulative Wealth - Raw Data'!$A$2:$A$1048576,$B$4,'Cumulative Wealth - Raw Data'!$C$2:$C$1048576,$B$7),0)</f>
        <v>679.79</v>
      </c>
      <c r="L6" s="24">
        <f t="shared" si="0"/>
        <v>1.20656379175922</v>
      </c>
      <c r="M6" s="57">
        <f t="shared" si="1"/>
        <v>820.21</v>
      </c>
    </row>
    <row r="7" spans="1:16" x14ac:dyDescent="0.2">
      <c r="A7" s="25" t="s">
        <v>107</v>
      </c>
      <c r="B7" s="21">
        <v>1</v>
      </c>
      <c r="D7" s="1" t="s">
        <v>95</v>
      </c>
      <c r="E7" s="21" t="s">
        <v>82</v>
      </c>
      <c r="F7" s="51">
        <f>IFERROR(SUMIFS('Cumulative Wealth - Raw Data'!$G$2:$G$1048576,'Cumulative Wealth - Raw Data'!$E$2:$E$1048576,$D7,'Cumulative Wealth - Raw Data'!$A$2:$A$1048576,$B$3,'Cumulative Wealth - Raw Data'!$C$2:$C$1048576,$B$6),0)</f>
        <v>3020</v>
      </c>
      <c r="H7" s="54" t="str">
        <f t="shared" si="3"/>
        <v>Cash</v>
      </c>
      <c r="I7" s="21" t="str">
        <f t="shared" si="2"/>
        <v>Liquidity</v>
      </c>
      <c r="J7" s="51">
        <f>IFERROR(SUMIFS('Cumulative Wealth - Raw Data'!$G$2:$G$1048576,'Cumulative Wealth - Raw Data'!$E$2:$E$1048576,$D7,'Cumulative Wealth - Raw Data'!$A$2:$A$1048576,$B$4,'Cumulative Wealth - Raw Data'!$C$2:$C$1048576,$B$7),0)</f>
        <v>20</v>
      </c>
      <c r="L7" s="24">
        <f t="shared" ref="L7" si="4">IFERROR(F7/J7-1,0)</f>
        <v>150</v>
      </c>
      <c r="M7" s="57">
        <f t="shared" ref="M7" si="5">IFERROR(F7-J7,0)</f>
        <v>3000</v>
      </c>
    </row>
    <row r="8" spans="1:16" x14ac:dyDescent="0.2">
      <c r="D8" s="1" t="s">
        <v>93</v>
      </c>
      <c r="E8" s="21" t="s">
        <v>82</v>
      </c>
      <c r="F8" s="51">
        <f>IFERROR(SUMIFS('Cumulative Wealth - Raw Data'!$G$2:$G$1048576,'Cumulative Wealth - Raw Data'!$E$2:$E$1048576,$D8,'Cumulative Wealth - Raw Data'!$A$2:$A$1048576,$B$3,'Cumulative Wealth - Raw Data'!$C$2:$C$1048576,$B$6),0)</f>
        <v>45000</v>
      </c>
      <c r="H8" s="54" t="str">
        <f t="shared" si="3"/>
        <v>Savings Account</v>
      </c>
      <c r="I8" s="21" t="str">
        <f t="shared" si="2"/>
        <v>Liquidity</v>
      </c>
      <c r="J8" s="51">
        <f>IFERROR(SUMIFS('Cumulative Wealth - Raw Data'!$G$2:$G$1048576,'Cumulative Wealth - Raw Data'!$E$2:$E$1048576,$D8,'Cumulative Wealth - Raw Data'!$A$2:$A$1048576,$B$4,'Cumulative Wealth - Raw Data'!$C$2:$C$1048576,$B$7),0)</f>
        <v>50000</v>
      </c>
      <c r="L8" s="24">
        <f t="shared" ref="L8" si="6">IFERROR(F8/J8-1,0)</f>
        <v>-9.9999999999999978E-2</v>
      </c>
      <c r="M8" s="57">
        <f t="shared" ref="M8" si="7">IFERROR(F8-J8,0)</f>
        <v>-5000</v>
      </c>
    </row>
    <row r="9" spans="1:16" x14ac:dyDescent="0.2">
      <c r="A9" s="113" t="s">
        <v>127</v>
      </c>
      <c r="B9" s="113"/>
      <c r="D9" s="1" t="s">
        <v>80</v>
      </c>
      <c r="E9" s="21" t="s">
        <v>87</v>
      </c>
      <c r="F9" s="51">
        <f>IFERROR(SUMIFS('Cumulative Wealth - Raw Data'!$G$2:$G$1048576,'Cumulative Wealth - Raw Data'!$E$2:$E$1048576,$D9,'Cumulative Wealth - Raw Data'!$A$2:$A$1048576,$B$3,'Cumulative Wealth - Raw Data'!$C$2:$C$1048576,$B$6),0)</f>
        <v>4000</v>
      </c>
      <c r="H9" s="54" t="str">
        <f t="shared" si="3"/>
        <v>S&amp;S ISA</v>
      </c>
      <c r="I9" s="21" t="str">
        <f t="shared" si="2"/>
        <v>Markets</v>
      </c>
      <c r="J9" s="51">
        <f>IFERROR(SUMIFS('Cumulative Wealth - Raw Data'!$G$2:$G$1048576,'Cumulative Wealth - Raw Data'!$E$2:$E$1048576,$D9,'Cumulative Wealth - Raw Data'!$A$2:$A$1048576,$B$4,'Cumulative Wealth - Raw Data'!$C$2:$C$1048576,$B$7),0)</f>
        <v>690</v>
      </c>
      <c r="L9" s="24">
        <f t="shared" si="0"/>
        <v>4.7971014492753623</v>
      </c>
      <c r="M9" s="57">
        <f t="shared" si="1"/>
        <v>3310</v>
      </c>
    </row>
    <row r="10" spans="1:16" x14ac:dyDescent="0.2">
      <c r="A10" s="113"/>
      <c r="B10" s="113"/>
      <c r="D10" s="1" t="s">
        <v>119</v>
      </c>
      <c r="E10" s="21" t="s">
        <v>87</v>
      </c>
      <c r="F10" s="51">
        <f>IFERROR(SUMIFS('Cumulative Wealth - Raw Data'!$G$2:$G$1048576,'Cumulative Wealth - Raw Data'!$E$2:$E$1048576,$D10,'Cumulative Wealth - Raw Data'!$A$2:$A$1048576,$B$3,'Cumulative Wealth - Raw Data'!$C$2:$C$1048576,$B$6),0)</f>
        <v>2300</v>
      </c>
      <c r="H10" s="54" t="str">
        <f>D10</f>
        <v>Other Shares</v>
      </c>
      <c r="I10" s="21" t="str">
        <f t="shared" si="2"/>
        <v>Markets</v>
      </c>
      <c r="J10" s="51">
        <f>IFERROR(SUMIFS('Cumulative Wealth - Raw Data'!$G$2:$G$1048576,'Cumulative Wealth - Raw Data'!$E$2:$E$1048576,$D10,'Cumulative Wealth - Raw Data'!$A$2:$A$1048576,$B$4,'Cumulative Wealth - Raw Data'!$C$2:$C$1048576,$B$7),0)</f>
        <v>1680.23</v>
      </c>
      <c r="L10" s="24">
        <f t="shared" si="0"/>
        <v>0.36886021556572612</v>
      </c>
      <c r="M10" s="57">
        <f t="shared" si="1"/>
        <v>619.77</v>
      </c>
    </row>
    <row r="11" spans="1:16" x14ac:dyDescent="0.2">
      <c r="A11" s="113"/>
      <c r="B11" s="113"/>
      <c r="D11" s="1" t="s">
        <v>88</v>
      </c>
      <c r="E11" s="21" t="s">
        <v>87</v>
      </c>
      <c r="F11" s="51">
        <f>IFERROR(SUMIFS('Cumulative Wealth - Raw Data'!$G$2:$G$1048576,'Cumulative Wealth - Raw Data'!$E$2:$E$1048576,$D11,'Cumulative Wealth - Raw Data'!$A$2:$A$1048576,$B$3,'Cumulative Wealth - Raw Data'!$C$2:$C$1048576,$B$6),0)</f>
        <v>0</v>
      </c>
      <c r="H11" s="54" t="str">
        <f>D11</f>
        <v>Other Investments</v>
      </c>
      <c r="I11" s="21" t="str">
        <f t="shared" si="2"/>
        <v>Markets</v>
      </c>
      <c r="J11" s="51">
        <f>IFERROR(SUMIFS('Cumulative Wealth - Raw Data'!$G$2:$G$1048576,'Cumulative Wealth - Raw Data'!$E$2:$E$1048576,$D11,'Cumulative Wealth - Raw Data'!$A$2:$A$1048576,$B$4,'Cumulative Wealth - Raw Data'!$C$2:$C$1048576,$B$7),0)</f>
        <v>0</v>
      </c>
      <c r="L11" s="24">
        <f t="shared" si="0"/>
        <v>0</v>
      </c>
      <c r="M11" s="57">
        <f t="shared" si="1"/>
        <v>0</v>
      </c>
    </row>
    <row r="12" spans="1:16" x14ac:dyDescent="0.2">
      <c r="A12" s="113"/>
      <c r="B12" s="113"/>
      <c r="D12" s="1" t="s">
        <v>81</v>
      </c>
      <c r="E12" s="21" t="s">
        <v>83</v>
      </c>
      <c r="F12" s="51">
        <f>IFERROR(SUMIFS('Cumulative Wealth - Raw Data'!$G$2:$G$1048576,'Cumulative Wealth - Raw Data'!$E$2:$E$1048576,$D12,'Cumulative Wealth - Raw Data'!$A$2:$A$1048576,$B$3,'Cumulative Wealth - Raw Data'!$C$2:$C$1048576,$B$6),0)</f>
        <v>22000</v>
      </c>
      <c r="H12" s="54" t="str">
        <f>D12</f>
        <v>Pension Fund</v>
      </c>
      <c r="I12" s="21" t="str">
        <f t="shared" si="2"/>
        <v>Pension</v>
      </c>
      <c r="J12" s="51">
        <f>IFERROR(SUMIFS('Cumulative Wealth - Raw Data'!$G$2:$G$1048576,'Cumulative Wealth - Raw Data'!$E$2:$E$1048576,$D12,'Cumulative Wealth - Raw Data'!$A$2:$A$1048576,$B$4,'Cumulative Wealth - Raw Data'!$C$2:$C$1048576,$B$7),0)</f>
        <v>14000</v>
      </c>
      <c r="L12" s="24">
        <f t="shared" si="0"/>
        <v>0.5714285714285714</v>
      </c>
      <c r="M12" s="57">
        <f t="shared" si="1"/>
        <v>8000</v>
      </c>
    </row>
    <row r="13" spans="1:16" x14ac:dyDescent="0.2">
      <c r="A13" s="113"/>
      <c r="B13" s="113"/>
      <c r="D13" s="1" t="s">
        <v>106</v>
      </c>
      <c r="E13" s="21" t="s">
        <v>106</v>
      </c>
      <c r="F13" s="51">
        <f>IFERROR(SUMIFS('Cumulative Wealth - Raw Data'!$G$2:$G$1048576,'Cumulative Wealth - Raw Data'!$E$2:$E$1048576,$D13,'Cumulative Wealth - Raw Data'!$A$2:$A$1048576,$B$3,'Cumulative Wealth - Raw Data'!$C$2:$C$1048576,$B$6),0)</f>
        <v>-5000</v>
      </c>
      <c r="H13" s="54" t="str">
        <f>D13</f>
        <v>Debt</v>
      </c>
      <c r="I13" s="21" t="s">
        <v>106</v>
      </c>
      <c r="J13" s="51">
        <f>IFERROR(SUMIFS('Cumulative Wealth - Raw Data'!$G$2:$G$1048576,'Cumulative Wealth - Raw Data'!$E$2:$E$1048576,$D13,'Cumulative Wealth - Raw Data'!$A$2:$A$1048576,$B$4,'Cumulative Wealth - Raw Data'!$C$2:$C$1048576,$B$7),0)</f>
        <v>-10000</v>
      </c>
      <c r="L13" s="24">
        <f t="shared" ref="L13" si="8">IFERROR(F13/J13-1,0)</f>
        <v>-0.5</v>
      </c>
      <c r="M13" s="57">
        <f t="shared" ref="M13" si="9">IFERROR(F13-J13,0)</f>
        <v>5000</v>
      </c>
    </row>
    <row r="14" spans="1:16" ht="16" hidden="1" customHeight="1" x14ac:dyDescent="0.2">
      <c r="A14" s="113"/>
      <c r="B14" s="113"/>
      <c r="E14" s="13"/>
      <c r="F14" s="20"/>
      <c r="I14" s="13"/>
      <c r="J14" s="20"/>
      <c r="L14" s="61"/>
      <c r="M14" s="62"/>
    </row>
    <row r="15" spans="1:16" ht="16" hidden="1" customHeight="1" x14ac:dyDescent="0.2">
      <c r="A15" s="113"/>
      <c r="B15" s="113"/>
      <c r="E15" s="13"/>
      <c r="F15" s="20"/>
      <c r="I15" s="13"/>
      <c r="J15" s="20"/>
      <c r="L15" s="61"/>
      <c r="M15" s="62"/>
    </row>
    <row r="16" spans="1:16" ht="16" hidden="1" customHeight="1" x14ac:dyDescent="0.2">
      <c r="A16" s="113"/>
      <c r="B16" s="113"/>
      <c r="E16" s="13"/>
      <c r="F16" s="20"/>
      <c r="I16" s="13"/>
      <c r="J16" s="20"/>
      <c r="L16" s="61"/>
      <c r="M16" s="62"/>
    </row>
    <row r="17" spans="1:13" ht="16" hidden="1" customHeight="1" x14ac:dyDescent="0.2">
      <c r="A17" s="113"/>
      <c r="B17" s="113"/>
      <c r="E17" s="13"/>
      <c r="F17" s="20"/>
      <c r="I17" s="13"/>
      <c r="J17" s="20"/>
      <c r="L17" s="61"/>
      <c r="M17" s="62"/>
    </row>
    <row r="18" spans="1:13" ht="16" hidden="1" customHeight="1" x14ac:dyDescent="0.2">
      <c r="A18" s="113"/>
      <c r="B18" s="113"/>
      <c r="E18" s="13"/>
      <c r="F18" s="20"/>
      <c r="I18" s="13"/>
      <c r="J18" s="20"/>
      <c r="L18" s="61"/>
      <c r="M18" s="62"/>
    </row>
    <row r="19" spans="1:13" ht="16" hidden="1" customHeight="1" x14ac:dyDescent="0.2">
      <c r="A19" s="113"/>
      <c r="B19" s="113"/>
      <c r="E19" s="13"/>
      <c r="F19" s="20"/>
      <c r="I19" s="13"/>
      <c r="J19" s="20"/>
      <c r="L19" s="61"/>
      <c r="M19" s="62"/>
    </row>
    <row r="20" spans="1:13" x14ac:dyDescent="0.2">
      <c r="A20" s="113"/>
      <c r="B20" s="113"/>
    </row>
    <row r="21" spans="1:13" x14ac:dyDescent="0.2">
      <c r="A21" s="113"/>
      <c r="B21" s="113"/>
      <c r="D21" s="106" t="s">
        <v>86</v>
      </c>
      <c r="E21" s="1" t="s">
        <v>82</v>
      </c>
      <c r="F21" s="51">
        <f>SUMIFS($F$3:$F$19,$E$3:$E$19,E21)</f>
        <v>64020</v>
      </c>
      <c r="H21" s="99" t="s">
        <v>86</v>
      </c>
      <c r="I21" s="1" t="s">
        <v>82</v>
      </c>
      <c r="J21" s="51">
        <f>SUMIFS($J$3:$J$19,$I$3:$I$19,I21)</f>
        <v>65579.58</v>
      </c>
      <c r="L21" s="24">
        <f t="shared" ref="L21:L26" si="10">IFERROR(F21/J21-1,0)</f>
        <v>-2.3781488079063662E-2</v>
      </c>
      <c r="M21" s="57">
        <f t="shared" ref="M21:M26" si="11">IFERROR(F21-J21,0)</f>
        <v>-1559.5800000000017</v>
      </c>
    </row>
    <row r="22" spans="1:13" x14ac:dyDescent="0.2">
      <c r="A22" s="113"/>
      <c r="B22" s="113"/>
      <c r="D22" s="106"/>
      <c r="E22" s="1" t="s">
        <v>87</v>
      </c>
      <c r="F22" s="51">
        <f>SUMIFS($F$3:$F$19,$E$3:$E$19,E22)</f>
        <v>6300</v>
      </c>
      <c r="H22" s="100"/>
      <c r="I22" s="1" t="s">
        <v>87</v>
      </c>
      <c r="J22" s="51">
        <f>SUMIFS($J$3:$J$19,$I$3:$I$19,I22)</f>
        <v>2370.23</v>
      </c>
      <c r="L22" s="24">
        <f t="shared" si="10"/>
        <v>1.6579699016551137</v>
      </c>
      <c r="M22" s="57">
        <f t="shared" si="11"/>
        <v>3929.77</v>
      </c>
    </row>
    <row r="23" spans="1:13" x14ac:dyDescent="0.2">
      <c r="A23" s="113"/>
      <c r="B23" s="113"/>
      <c r="D23" s="106"/>
      <c r="E23" s="1" t="s">
        <v>106</v>
      </c>
      <c r="F23" s="51">
        <f>SUMIFS($F$3:$F$19,$E$3:$E$19,E23)</f>
        <v>-5000</v>
      </c>
      <c r="H23" s="100"/>
      <c r="I23" s="1" t="s">
        <v>106</v>
      </c>
      <c r="J23" s="51">
        <f>SUMIFS($J$3:$J$19,$I$3:$I$19,I23)</f>
        <v>-10000</v>
      </c>
      <c r="L23" s="24">
        <f t="shared" si="10"/>
        <v>-0.5</v>
      </c>
      <c r="M23" s="57">
        <f t="shared" si="11"/>
        <v>5000</v>
      </c>
    </row>
    <row r="24" spans="1:13" x14ac:dyDescent="0.2">
      <c r="A24" s="113"/>
      <c r="B24" s="113"/>
      <c r="D24" s="106"/>
      <c r="E24" s="1" t="s">
        <v>83</v>
      </c>
      <c r="F24" s="51">
        <f>SUMIFS($F$3:$F$19,$E$3:$E$19,E24)</f>
        <v>22000</v>
      </c>
      <c r="H24" s="100"/>
      <c r="I24" s="1" t="s">
        <v>83</v>
      </c>
      <c r="J24" s="51">
        <f>SUMIFS($J$3:$J$19,$I$3:$I$19,I24)</f>
        <v>14000</v>
      </c>
      <c r="L24" s="24">
        <f>IFERROR(F24/J24-1,0)</f>
        <v>0.5714285714285714</v>
      </c>
      <c r="M24" s="57">
        <f>IFERROR(F24-J24,0)</f>
        <v>8000</v>
      </c>
    </row>
    <row r="25" spans="1:13" x14ac:dyDescent="0.2">
      <c r="A25" s="113"/>
      <c r="B25" s="113"/>
      <c r="D25" s="106"/>
      <c r="E25" s="52" t="s">
        <v>85</v>
      </c>
      <c r="F25" s="53">
        <f>SUM(F21:F23)</f>
        <v>65320</v>
      </c>
      <c r="H25" s="100"/>
      <c r="I25" s="52" t="s">
        <v>85</v>
      </c>
      <c r="J25" s="53">
        <f>SUM(J21:J23)</f>
        <v>57949.81</v>
      </c>
      <c r="L25" s="24">
        <f t="shared" si="10"/>
        <v>0.12718229792297864</v>
      </c>
      <c r="M25" s="57">
        <f t="shared" si="11"/>
        <v>7370.1900000000023</v>
      </c>
    </row>
    <row r="26" spans="1:13" x14ac:dyDescent="0.2">
      <c r="A26" s="113"/>
      <c r="B26" s="113"/>
      <c r="D26" s="106"/>
      <c r="E26" s="52" t="s">
        <v>84</v>
      </c>
      <c r="F26" s="53">
        <f>SUM(F21:F24)</f>
        <v>87320</v>
      </c>
      <c r="H26" s="101"/>
      <c r="I26" s="52" t="s">
        <v>84</v>
      </c>
      <c r="J26" s="53">
        <f>SUM(J21:J24)</f>
        <v>71949.81</v>
      </c>
      <c r="L26" s="24">
        <f t="shared" si="10"/>
        <v>0.21362377468404725</v>
      </c>
      <c r="M26" s="57">
        <f t="shared" si="11"/>
        <v>15370.190000000002</v>
      </c>
    </row>
    <row r="28" spans="1:13" ht="16" customHeight="1" x14ac:dyDescent="0.2">
      <c r="D28" s="106" t="s">
        <v>73</v>
      </c>
      <c r="E28" s="68" t="s">
        <v>82</v>
      </c>
      <c r="F28" s="56">
        <f>IFERROR(F21/$F$26,0)</f>
        <v>0.73316536875858906</v>
      </c>
      <c r="H28" s="106" t="s">
        <v>73</v>
      </c>
      <c r="I28" s="68" t="str">
        <f>E28</f>
        <v>Liquidity</v>
      </c>
      <c r="J28" s="56">
        <f>IFERROR(J21/$J$26,0)</f>
        <v>0.91146286557254297</v>
      </c>
      <c r="L28" s="69">
        <f>IF(J28=0,0,F28-J28)</f>
        <v>-0.1782974968139539</v>
      </c>
      <c r="M28" s="58"/>
    </row>
    <row r="29" spans="1:13" x14ac:dyDescent="0.2">
      <c r="D29" s="106"/>
      <c r="E29" s="68" t="s">
        <v>87</v>
      </c>
      <c r="F29" s="56">
        <f>IFERROR(F22/$F$26,0)</f>
        <v>7.2148419606046718E-2</v>
      </c>
      <c r="H29" s="106"/>
      <c r="I29" s="68" t="str">
        <f t="shared" ref="I29:I31" si="12">E29</f>
        <v>Markets</v>
      </c>
      <c r="J29" s="56">
        <f>IFERROR(J22/$J$26,0)</f>
        <v>3.2942825005375279E-2</v>
      </c>
      <c r="L29" s="69">
        <f>IF(J29=0,0,F29-J29)</f>
        <v>3.920559460067144E-2</v>
      </c>
      <c r="M29" s="59"/>
    </row>
    <row r="30" spans="1:13" x14ac:dyDescent="0.2">
      <c r="D30" s="106"/>
      <c r="E30" s="68" t="s">
        <v>83</v>
      </c>
      <c r="F30" s="56">
        <f>IFERROR(F24/$F$26,0)</f>
        <v>0.25194686211635364</v>
      </c>
      <c r="H30" s="106"/>
      <c r="I30" s="68" t="str">
        <f t="shared" si="12"/>
        <v>Pension</v>
      </c>
      <c r="J30" s="56">
        <f>IFERROR(J24/$J$26,0)</f>
        <v>0.19458008297728654</v>
      </c>
      <c r="L30" s="69">
        <f>IF(J30=0,0,F30-J30)</f>
        <v>5.7366779139067098E-2</v>
      </c>
      <c r="M30" s="59"/>
    </row>
    <row r="31" spans="1:13" x14ac:dyDescent="0.2">
      <c r="D31" s="106"/>
      <c r="E31" s="1" t="s">
        <v>106</v>
      </c>
      <c r="F31" s="56">
        <f>IFERROR(F23/$F$26,0)</f>
        <v>-5.7260650480989467E-2</v>
      </c>
      <c r="H31" s="106"/>
      <c r="I31" s="68" t="str">
        <f t="shared" si="12"/>
        <v>Debt</v>
      </c>
      <c r="J31" s="56">
        <f>IFERROR(J23/$J$26,0)</f>
        <v>-0.13898577355520467</v>
      </c>
      <c r="L31" s="69">
        <f>IF(J31=0,0,F31-J31)*(-1)</f>
        <v>-8.17251230742152E-2</v>
      </c>
      <c r="M31" s="60"/>
    </row>
  </sheetData>
  <mergeCells count="8">
    <mergeCell ref="A9:B26"/>
    <mergeCell ref="O2:P5"/>
    <mergeCell ref="H21:H26"/>
    <mergeCell ref="H2:J2"/>
    <mergeCell ref="D2:F2"/>
    <mergeCell ref="D21:D26"/>
    <mergeCell ref="D28:D31"/>
    <mergeCell ref="H28:H31"/>
  </mergeCells>
  <conditionalFormatting sqref="L13 L23">
    <cfRule type="cellIs" dxfId="37" priority="5" operator="lessThanOrEqual">
      <formula>0</formula>
    </cfRule>
    <cfRule type="cellIs" dxfId="36" priority="6" operator="greaterThan">
      <formula>0</formula>
    </cfRule>
  </conditionalFormatting>
  <conditionalFormatting sqref="L31">
    <cfRule type="cellIs" dxfId="35" priority="1" operator="lessThan">
      <formula>0</formula>
    </cfRule>
    <cfRule type="cellIs" dxfId="34" priority="2" operator="greaterThan">
      <formula>0</formula>
    </cfRule>
  </conditionalFormatting>
  <conditionalFormatting sqref="L3:M12 L14:M19 L21:M22 L24:M26 L28:M30 M31">
    <cfRule type="cellIs" dxfId="33" priority="11" operator="lessThan">
      <formula>0</formula>
    </cfRule>
    <cfRule type="cellIs" dxfId="32" priority="12" operator="greaterThan">
      <formula>0</formula>
    </cfRule>
  </conditionalFormatting>
  <conditionalFormatting sqref="M13 M23">
    <cfRule type="cellIs" dxfId="31" priority="3" operator="greaterThanOrEqual">
      <formula>0</formula>
    </cfRule>
    <cfRule type="cellIs" dxfId="30" priority="4" operator="lessThan">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7DA78C-DD5D-A84A-AC27-18EFC73D1E3D}">
          <x14:formula1>
            <xm:f>Mapping!$F$3:$F$1048576</xm:f>
          </x14:formula1>
          <xm:sqref>B3:B4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C250-4B16-F440-A5B7-0E0F14A6F4B7}">
  <sheetPr>
    <tabColor theme="4" tint="0.39997558519241921"/>
  </sheetPr>
  <dimension ref="B3:AA128"/>
  <sheetViews>
    <sheetView showGridLines="0" zoomScaleNormal="114" workbookViewId="0">
      <selection activeCell="Y29" sqref="Y29"/>
    </sheetView>
  </sheetViews>
  <sheetFormatPr baseColWidth="10" defaultColWidth="10.6640625" defaultRowHeight="16" x14ac:dyDescent="0.2"/>
  <cols>
    <col min="1" max="1" width="2" customWidth="1"/>
    <col min="2" max="2" width="16.1640625" bestFit="1" customWidth="1"/>
    <col min="3" max="3" width="12" bestFit="1" customWidth="1"/>
    <col min="14" max="14" width="15.83203125" customWidth="1"/>
  </cols>
  <sheetData>
    <row r="3" spans="24:27" x14ac:dyDescent="0.2">
      <c r="X3" s="113" t="s">
        <v>132</v>
      </c>
      <c r="Y3" s="113"/>
      <c r="Z3" s="113"/>
      <c r="AA3" s="113"/>
    </row>
    <row r="4" spans="24:27" x14ac:dyDescent="0.2">
      <c r="X4" s="113"/>
      <c r="Y4" s="113"/>
      <c r="Z4" s="113"/>
      <c r="AA4" s="113"/>
    </row>
    <row r="5" spans="24:27" x14ac:dyDescent="0.2">
      <c r="X5" s="113"/>
      <c r="Y5" s="113"/>
      <c r="Z5" s="113"/>
      <c r="AA5" s="113"/>
    </row>
    <row r="6" spans="24:27" x14ac:dyDescent="0.2">
      <c r="X6" s="113"/>
      <c r="Y6" s="113"/>
      <c r="Z6" s="113"/>
      <c r="AA6" s="113"/>
    </row>
    <row r="7" spans="24:27" x14ac:dyDescent="0.2">
      <c r="X7" s="113"/>
      <c r="Y7" s="113"/>
      <c r="Z7" s="113"/>
      <c r="AA7" s="113"/>
    </row>
    <row r="8" spans="24:27" x14ac:dyDescent="0.2">
      <c r="X8" s="113"/>
      <c r="Y8" s="113"/>
      <c r="Z8" s="113"/>
      <c r="AA8" s="113"/>
    </row>
    <row r="9" spans="24:27" x14ac:dyDescent="0.2">
      <c r="X9" s="113"/>
      <c r="Y9" s="113"/>
      <c r="Z9" s="113"/>
      <c r="AA9" s="113"/>
    </row>
    <row r="10" spans="24:27" x14ac:dyDescent="0.2">
      <c r="X10" s="113"/>
      <c r="Y10" s="113"/>
      <c r="Z10" s="113"/>
      <c r="AA10" s="113"/>
    </row>
    <row r="11" spans="24:27" x14ac:dyDescent="0.2">
      <c r="X11" s="113"/>
      <c r="Y11" s="113"/>
      <c r="Z11" s="113"/>
      <c r="AA11" s="113"/>
    </row>
    <row r="12" spans="24:27" x14ac:dyDescent="0.2">
      <c r="X12" s="113"/>
      <c r="Y12" s="113"/>
      <c r="Z12" s="113"/>
      <c r="AA12" s="113"/>
    </row>
    <row r="13" spans="24:27" x14ac:dyDescent="0.2">
      <c r="X13" s="113"/>
      <c r="Y13" s="113"/>
      <c r="Z13" s="113"/>
      <c r="AA13" s="113"/>
    </row>
    <row r="14" spans="24:27" x14ac:dyDescent="0.2">
      <c r="X14" s="113"/>
      <c r="Y14" s="113"/>
      <c r="Z14" s="113"/>
      <c r="AA14" s="113"/>
    </row>
    <row r="15" spans="24:27" x14ac:dyDescent="0.2">
      <c r="X15" s="113"/>
      <c r="Y15" s="113"/>
      <c r="Z15" s="113"/>
      <c r="AA15" s="113"/>
    </row>
    <row r="16" spans="24:27" x14ac:dyDescent="0.2">
      <c r="X16" s="113"/>
      <c r="Y16" s="113"/>
      <c r="Z16" s="113"/>
      <c r="AA16" s="113"/>
    </row>
    <row r="17" spans="2:27" x14ac:dyDescent="0.2">
      <c r="X17" s="113"/>
      <c r="Y17" s="113"/>
      <c r="Z17" s="113"/>
      <c r="AA17" s="113"/>
    </row>
    <row r="18" spans="2:27" x14ac:dyDescent="0.2">
      <c r="X18" s="113"/>
      <c r="Y18" s="113"/>
      <c r="Z18" s="113"/>
      <c r="AA18" s="113"/>
    </row>
    <row r="19" spans="2:27" x14ac:dyDescent="0.2">
      <c r="X19" s="113"/>
      <c r="Y19" s="113"/>
      <c r="Z19" s="113"/>
      <c r="AA19" s="113"/>
    </row>
    <row r="20" spans="2:27" x14ac:dyDescent="0.2">
      <c r="X20" s="113"/>
      <c r="Y20" s="113"/>
      <c r="Z20" s="113"/>
      <c r="AA20" s="113"/>
    </row>
    <row r="21" spans="2:27" x14ac:dyDescent="0.2">
      <c r="X21" s="113"/>
      <c r="Y21" s="113"/>
      <c r="Z21" s="113"/>
      <c r="AA21" s="113"/>
    </row>
    <row r="22" spans="2:27" x14ac:dyDescent="0.2">
      <c r="X22" s="113"/>
      <c r="Y22" s="113"/>
      <c r="Z22" s="113"/>
      <c r="AA22" s="113"/>
    </row>
    <row r="23" spans="2:27" ht="10" customHeight="1" x14ac:dyDescent="0.2"/>
    <row r="24" spans="2:27" ht="20" customHeight="1" x14ac:dyDescent="0.2"/>
    <row r="25" spans="2:27" ht="19" x14ac:dyDescent="0.25">
      <c r="B25" s="15" t="s">
        <v>76</v>
      </c>
      <c r="C25" s="17">
        <f>SUM(Pivots!AI5:AI1048576)</f>
        <v>4940</v>
      </c>
    </row>
    <row r="26" spans="2:27" ht="19" x14ac:dyDescent="0.25">
      <c r="B26" s="15" t="s">
        <v>8</v>
      </c>
      <c r="C26" s="17">
        <f>VLOOKUP("Grand Total", Pivots!AE5:AF1048576,2,0)</f>
        <v>14820</v>
      </c>
      <c r="D26" s="20"/>
      <c r="E26" s="6"/>
    </row>
    <row r="27" spans="2:27" ht="21" customHeight="1" x14ac:dyDescent="0.2"/>
    <row r="51" spans="2:3" ht="19" x14ac:dyDescent="0.25">
      <c r="B51" s="15" t="s">
        <v>50</v>
      </c>
      <c r="C51" s="17">
        <f>SUM(Pivots!F5:F1048576)</f>
        <v>4431</v>
      </c>
    </row>
    <row r="52" spans="2:3" ht="19" x14ac:dyDescent="0.25">
      <c r="B52" s="15" t="s">
        <v>9</v>
      </c>
      <c r="C52" s="17">
        <f>SUM(Pivots!U5:U1048576)</f>
        <v>13293</v>
      </c>
    </row>
    <row r="76" spans="2:3" ht="22" customHeight="1" x14ac:dyDescent="0.2"/>
    <row r="77" spans="2:3" ht="19" x14ac:dyDescent="0.25">
      <c r="B77" s="15" t="s">
        <v>51</v>
      </c>
      <c r="C77" s="17">
        <f>VLOOKUP("Grand Total",Pivots!K:L,2,0)</f>
        <v>509</v>
      </c>
    </row>
    <row r="78" spans="2:3" ht="19" x14ac:dyDescent="0.25">
      <c r="B78" s="15" t="s">
        <v>57</v>
      </c>
      <c r="C78" s="17">
        <f>VLOOKUP("Grand Total",Pivots!W:X,2,0)</f>
        <v>1527</v>
      </c>
    </row>
    <row r="79" spans="2:3" ht="10" customHeight="1" x14ac:dyDescent="0.2"/>
    <row r="102" spans="2:3" ht="19" customHeight="1" x14ac:dyDescent="0.2"/>
    <row r="103" spans="2:3" ht="19" x14ac:dyDescent="0.25">
      <c r="B103" s="15" t="s">
        <v>60</v>
      </c>
      <c r="C103" s="16">
        <f>VLOOKUP("Grand Total",Pivots!W:X,2,0)/VLOOKUP("Grand Total",Pivots!AE:AF,2,0)</f>
        <v>0.10303643724696357</v>
      </c>
    </row>
    <row r="126" spans="2:3" ht="25.5" customHeight="1" x14ac:dyDescent="0.2"/>
    <row r="127" spans="2:3" ht="19" x14ac:dyDescent="0.25">
      <c r="B127" s="15" t="s">
        <v>49</v>
      </c>
      <c r="C127" s="17">
        <f>SUM(Pivots!C5:C1048576)</f>
        <v>179.00000000000006</v>
      </c>
    </row>
    <row r="128" spans="2:3" ht="19" x14ac:dyDescent="0.25">
      <c r="B128" s="15" t="s">
        <v>58</v>
      </c>
      <c r="C128" s="17">
        <f>SUM(Pivots!R5:R1048576)</f>
        <v>537</v>
      </c>
    </row>
  </sheetData>
  <mergeCells count="1">
    <mergeCell ref="X3:AA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7303-7888-FB47-B7B4-547ADC837645}">
  <dimension ref="B1:ER33"/>
  <sheetViews>
    <sheetView showGridLines="0" zoomScale="101" zoomScaleNormal="70" workbookViewId="0">
      <selection activeCell="EN6" sqref="EN6"/>
    </sheetView>
  </sheetViews>
  <sheetFormatPr baseColWidth="10" defaultColWidth="10.6640625" defaultRowHeight="16" x14ac:dyDescent="0.2"/>
  <cols>
    <col min="1" max="1" width="8" customWidth="1"/>
    <col min="2" max="2" width="14.5" bestFit="1" customWidth="1"/>
    <col min="3" max="3" width="16.83203125" style="20" bestFit="1" customWidth="1"/>
    <col min="5" max="5" width="14.5" bestFit="1" customWidth="1"/>
    <col min="6" max="6" width="17.6640625" style="20" bestFit="1" customWidth="1"/>
    <col min="8" max="8" width="13" bestFit="1" customWidth="1"/>
    <col min="9" max="9" width="14.33203125" style="20" bestFit="1" customWidth="1"/>
    <col min="11" max="11" width="13" bestFit="1" customWidth="1"/>
    <col min="12" max="12" width="17.33203125" style="20" bestFit="1" customWidth="1"/>
    <col min="14" max="14" width="13" bestFit="1" customWidth="1"/>
    <col min="15" max="15" width="17.33203125" bestFit="1" customWidth="1"/>
    <col min="17" max="17" width="14.5" bestFit="1" customWidth="1"/>
    <col min="18" max="18" width="15.6640625" style="20" bestFit="1" customWidth="1"/>
    <col min="20" max="20" width="14.5" bestFit="1" customWidth="1"/>
    <col min="21" max="21" width="14.33203125" style="20" bestFit="1" customWidth="1"/>
    <col min="23" max="23" width="13" bestFit="1" customWidth="1"/>
    <col min="24" max="24" width="14" style="20" bestFit="1" customWidth="1"/>
    <col min="26" max="26" width="14.5" hidden="1" customWidth="1"/>
    <col min="27" max="27" width="15.5" hidden="1" customWidth="1"/>
    <col min="28" max="28" width="7.5" hidden="1" customWidth="1"/>
    <col min="29" max="29" width="10.83203125" hidden="1" customWidth="1"/>
    <col min="30" max="30" width="11.1640625" hidden="1" customWidth="1"/>
    <col min="31" max="31" width="13" bestFit="1" customWidth="1"/>
    <col min="32" max="32" width="13.5" bestFit="1" customWidth="1"/>
    <col min="34" max="34" width="13" bestFit="1" customWidth="1"/>
    <col min="35" max="35" width="16.83203125" bestFit="1" customWidth="1"/>
    <col min="37" max="37" width="14.5" bestFit="1" customWidth="1"/>
    <col min="38" max="38" width="14" bestFit="1" customWidth="1"/>
    <col min="40" max="40" width="13" bestFit="1" customWidth="1"/>
    <col min="41" max="41" width="17.33203125" bestFit="1" customWidth="1"/>
    <col min="43" max="43" width="13" bestFit="1" customWidth="1"/>
    <col min="44" max="44" width="19" bestFit="1" customWidth="1"/>
    <col min="46" max="46" width="14.5" bestFit="1" customWidth="1"/>
    <col min="47" max="47" width="14" bestFit="1" customWidth="1"/>
    <col min="49" max="49" width="14.5" bestFit="1" customWidth="1"/>
    <col min="50" max="50" width="15.6640625" bestFit="1" customWidth="1"/>
    <col min="52" max="52" width="13" bestFit="1" customWidth="1"/>
    <col min="53" max="53" width="14" bestFit="1" customWidth="1"/>
    <col min="55" max="55" width="13" bestFit="1" customWidth="1"/>
    <col min="56" max="56" width="15.6640625" bestFit="1" customWidth="1"/>
    <col min="58" max="58" width="13" bestFit="1" customWidth="1"/>
    <col min="59" max="59" width="15.6640625" bestFit="1" customWidth="1"/>
    <col min="61" max="61" width="17.33203125" bestFit="1" customWidth="1"/>
    <col min="62" max="62" width="15.5" bestFit="1" customWidth="1"/>
    <col min="63" max="63" width="8.5" bestFit="1" customWidth="1"/>
    <col min="64" max="64" width="6.33203125" bestFit="1" customWidth="1"/>
    <col min="65" max="68" width="5.5" bestFit="1" customWidth="1"/>
    <col min="69" max="69" width="6.83203125" bestFit="1" customWidth="1"/>
    <col min="70" max="70" width="10.1640625" bestFit="1" customWidth="1"/>
    <col min="71" max="71" width="7.6640625" bestFit="1" customWidth="1"/>
    <col min="72" max="72" width="9.83203125" bestFit="1" customWidth="1"/>
    <col min="73" max="73" width="9.6640625" bestFit="1" customWidth="1"/>
    <col min="74" max="74" width="6.33203125" bestFit="1" customWidth="1"/>
    <col min="75" max="75" width="10.1640625" bestFit="1" customWidth="1"/>
    <col min="76" max="76" width="11" customWidth="1"/>
    <col min="77" max="77" width="4.83203125" bestFit="1" customWidth="1"/>
    <col min="78" max="78" width="19" bestFit="1" customWidth="1"/>
    <col min="79" max="79" width="15.5" bestFit="1" customWidth="1"/>
    <col min="80" max="80" width="8.5" bestFit="1" customWidth="1"/>
    <col min="81" max="81" width="6.33203125" bestFit="1" customWidth="1"/>
    <col min="82" max="84" width="5.5" bestFit="1" customWidth="1"/>
    <col min="85" max="85" width="4.5" bestFit="1" customWidth="1"/>
    <col min="86" max="86" width="6.83203125" bestFit="1" customWidth="1"/>
    <col min="87" max="87" width="10.1640625" bestFit="1" customWidth="1"/>
    <col min="88" max="88" width="7.6640625" bestFit="1" customWidth="1"/>
    <col min="89" max="89" width="9.83203125" bestFit="1" customWidth="1"/>
    <col min="90" max="90" width="9.6640625" bestFit="1" customWidth="1"/>
    <col min="91" max="91" width="7.33203125" customWidth="1"/>
    <col min="92" max="92" width="10.1640625" bestFit="1" customWidth="1"/>
    <col min="93" max="93" width="11.5" customWidth="1"/>
    <col min="94" max="94" width="9" customWidth="1"/>
    <col min="95" max="95" width="17.33203125" bestFit="1" customWidth="1"/>
    <col min="96" max="96" width="15.5" bestFit="1" customWidth="1"/>
    <col min="97" max="97" width="8.5" bestFit="1" customWidth="1"/>
    <col min="98" max="103" width="7" bestFit="1" customWidth="1"/>
    <col min="104" max="104" width="10.1640625" bestFit="1" customWidth="1"/>
    <col min="105" max="105" width="7.6640625" bestFit="1" customWidth="1"/>
    <col min="106" max="106" width="9.83203125" bestFit="1" customWidth="1"/>
    <col min="107" max="107" width="9.6640625" bestFit="1" customWidth="1"/>
    <col min="108" max="108" width="7.83203125" bestFit="1" customWidth="1"/>
    <col min="109" max="109" width="19" bestFit="1" customWidth="1"/>
    <col min="110" max="110" width="15.5" bestFit="1" customWidth="1"/>
    <col min="111" max="111" width="8.5" bestFit="1" customWidth="1"/>
    <col min="112" max="112" width="6.33203125" bestFit="1" customWidth="1"/>
    <col min="113" max="116" width="5.5" bestFit="1" customWidth="1"/>
    <col min="117" max="117" width="6.83203125" bestFit="1" customWidth="1"/>
    <col min="118" max="118" width="10.1640625" bestFit="1" customWidth="1"/>
    <col min="119" max="119" width="7.6640625" bestFit="1" customWidth="1"/>
    <col min="120" max="120" width="9.83203125" bestFit="1" customWidth="1"/>
    <col min="121" max="121" width="9.6640625" bestFit="1" customWidth="1"/>
    <col min="122" max="122" width="6.83203125" bestFit="1" customWidth="1"/>
    <col min="123" max="123" width="13" bestFit="1" customWidth="1"/>
    <col min="124" max="124" width="17.33203125" bestFit="1" customWidth="1"/>
    <col min="125" max="125" width="7" bestFit="1" customWidth="1"/>
    <col min="126" max="126" width="13" bestFit="1" customWidth="1"/>
    <col min="127" max="127" width="17.33203125" bestFit="1" customWidth="1"/>
    <col min="128" max="128" width="8.1640625" bestFit="1" customWidth="1"/>
    <col min="129" max="129" width="17.33203125" bestFit="1" customWidth="1"/>
    <col min="130" max="130" width="15.5" bestFit="1" customWidth="1"/>
    <col min="131" max="131" width="8.5" bestFit="1" customWidth="1"/>
    <col min="132" max="132" width="7" bestFit="1" customWidth="1"/>
    <col min="133" max="137" width="7" customWidth="1"/>
    <col min="138" max="138" width="10.1640625" bestFit="1" customWidth="1"/>
    <col min="139" max="139" width="7.6640625" bestFit="1" customWidth="1"/>
    <col min="140" max="140" width="9.83203125" bestFit="1" customWidth="1"/>
    <col min="141" max="141" width="9.6640625" bestFit="1" customWidth="1"/>
    <col min="142" max="142" width="7" customWidth="1"/>
    <col min="143" max="143" width="10.1640625" bestFit="1" customWidth="1"/>
    <col min="144" max="144" width="9.33203125" customWidth="1"/>
    <col min="145" max="145" width="11" customWidth="1"/>
    <col min="146" max="146" width="9.6640625" customWidth="1"/>
    <col min="147" max="147" width="11.6640625" customWidth="1"/>
    <col min="148" max="148" width="11.5" customWidth="1"/>
    <col min="149" max="149" width="9.6640625" bestFit="1" customWidth="1"/>
    <col min="150" max="150" width="10.83203125" bestFit="1" customWidth="1"/>
    <col min="151" max="151" width="7.5" bestFit="1" customWidth="1"/>
    <col min="152" max="152" width="8.5" bestFit="1" customWidth="1"/>
    <col min="153" max="153" width="6.33203125" bestFit="1" customWidth="1"/>
    <col min="154" max="157" width="5.5" bestFit="1" customWidth="1"/>
    <col min="158" max="158" width="6.83203125" bestFit="1" customWidth="1"/>
    <col min="159" max="159" width="10.1640625" bestFit="1" customWidth="1"/>
    <col min="160" max="160" width="7.6640625" bestFit="1" customWidth="1"/>
    <col min="161" max="161" width="9.83203125" bestFit="1" customWidth="1"/>
    <col min="162" max="162" width="9.6640625" bestFit="1" customWidth="1"/>
    <col min="163" max="163" width="9.33203125" bestFit="1" customWidth="1"/>
    <col min="164" max="164" width="7.5" bestFit="1" customWidth="1"/>
    <col min="165" max="165" width="8.5" bestFit="1" customWidth="1"/>
    <col min="166" max="171" width="7" bestFit="1" customWidth="1"/>
    <col min="172" max="172" width="10.1640625" bestFit="1" customWidth="1"/>
    <col min="173" max="173" width="7.6640625" bestFit="1" customWidth="1"/>
    <col min="174" max="174" width="9.83203125" bestFit="1" customWidth="1"/>
    <col min="175" max="176" width="9.6640625" bestFit="1" customWidth="1"/>
    <col min="177" max="178" width="8.5" bestFit="1" customWidth="1"/>
    <col min="179" max="179" width="6.33203125" bestFit="1" customWidth="1"/>
    <col min="180" max="181" width="5.1640625" bestFit="1" customWidth="1"/>
    <col min="182" max="182" width="4.83203125" bestFit="1" customWidth="1"/>
    <col min="183" max="183" width="5.1640625" bestFit="1" customWidth="1"/>
    <col min="184" max="184" width="6.83203125" bestFit="1" customWidth="1"/>
    <col min="185" max="185" width="10.1640625" bestFit="1" customWidth="1"/>
    <col min="186" max="186" width="7.6640625" bestFit="1" customWidth="1"/>
    <col min="187" max="187" width="9.83203125" bestFit="1" customWidth="1"/>
    <col min="188" max="188" width="9.6640625" bestFit="1" customWidth="1"/>
    <col min="189" max="189" width="11" bestFit="1" customWidth="1"/>
    <col min="190" max="190" width="14.1640625" bestFit="1" customWidth="1"/>
    <col min="191" max="191" width="8.5" bestFit="1" customWidth="1"/>
    <col min="192" max="192" width="6.33203125" bestFit="1" customWidth="1"/>
    <col min="193" max="193" width="5" bestFit="1" customWidth="1"/>
    <col min="194" max="195" width="4.83203125" bestFit="1" customWidth="1"/>
    <col min="196" max="196" width="4.5" bestFit="1" customWidth="1"/>
    <col min="197" max="197" width="6.83203125" bestFit="1" customWidth="1"/>
    <col min="198" max="198" width="10.1640625" bestFit="1" customWidth="1"/>
    <col min="199" max="199" width="7.6640625" bestFit="1" customWidth="1"/>
    <col min="200" max="200" width="9.83203125" bestFit="1" customWidth="1"/>
    <col min="201" max="201" width="9.6640625" bestFit="1" customWidth="1"/>
    <col min="202" max="202" width="16.83203125" bestFit="1" customWidth="1"/>
    <col min="203" max="203" width="10" bestFit="1" customWidth="1"/>
    <col min="204" max="204" width="8.5" bestFit="1" customWidth="1"/>
    <col min="205" max="205" width="6.33203125" bestFit="1" customWidth="1"/>
    <col min="206" max="206" width="5" bestFit="1" customWidth="1"/>
    <col min="207" max="207" width="4.83203125" bestFit="1" customWidth="1"/>
    <col min="208" max="209" width="5.1640625" bestFit="1" customWidth="1"/>
    <col min="210" max="210" width="6.83203125" bestFit="1" customWidth="1"/>
    <col min="211" max="211" width="10.1640625" bestFit="1" customWidth="1"/>
    <col min="212" max="212" width="7.6640625" bestFit="1" customWidth="1"/>
    <col min="213" max="213" width="9.83203125" bestFit="1" customWidth="1"/>
    <col min="214" max="214" width="9.6640625" bestFit="1" customWidth="1"/>
    <col min="215" max="215" width="12.5" bestFit="1" customWidth="1"/>
    <col min="216" max="216" width="11.1640625" bestFit="1" customWidth="1"/>
    <col min="217" max="217" width="8.5" bestFit="1" customWidth="1"/>
    <col min="218" max="218" width="6.33203125" bestFit="1" customWidth="1"/>
    <col min="219" max="219" width="5" bestFit="1" customWidth="1"/>
    <col min="220" max="220" width="5.5" bestFit="1" customWidth="1"/>
    <col min="221" max="221" width="4.83203125" bestFit="1" customWidth="1"/>
    <col min="222" max="222" width="5.5" bestFit="1" customWidth="1"/>
    <col min="223" max="223" width="6.83203125" bestFit="1" customWidth="1"/>
    <col min="224" max="224" width="10.1640625" bestFit="1" customWidth="1"/>
    <col min="225" max="225" width="7.6640625" bestFit="1" customWidth="1"/>
    <col min="226" max="226" width="9.83203125" bestFit="1" customWidth="1"/>
    <col min="227" max="227" width="9.6640625" bestFit="1" customWidth="1"/>
    <col min="228" max="228" width="13.6640625" bestFit="1" customWidth="1"/>
    <col min="229" max="229" width="11" bestFit="1" customWidth="1"/>
    <col min="230" max="230" width="8.5" bestFit="1" customWidth="1"/>
    <col min="231" max="231" width="6.33203125" bestFit="1" customWidth="1"/>
    <col min="232" max="232" width="5" bestFit="1" customWidth="1"/>
    <col min="233" max="233" width="5.1640625" bestFit="1" customWidth="1"/>
    <col min="234" max="235" width="5.5" bestFit="1" customWidth="1"/>
    <col min="236" max="236" width="6.83203125" bestFit="1" customWidth="1"/>
    <col min="237" max="237" width="10.1640625" bestFit="1" customWidth="1"/>
    <col min="238" max="238" width="7.6640625" bestFit="1" customWidth="1"/>
    <col min="239" max="239" width="9.83203125" bestFit="1" customWidth="1"/>
    <col min="240" max="240" width="9.6640625" bestFit="1" customWidth="1"/>
    <col min="241" max="241" width="13.5" bestFit="1" customWidth="1"/>
  </cols>
  <sheetData>
    <row r="1" spans="2:148" x14ac:dyDescent="0.2">
      <c r="C1"/>
      <c r="F1"/>
      <c r="I1"/>
      <c r="R1"/>
      <c r="U1"/>
    </row>
    <row r="2" spans="2:148" x14ac:dyDescent="0.2">
      <c r="B2" s="10" t="s">
        <v>33</v>
      </c>
      <c r="C2" t="s">
        <v>22</v>
      </c>
      <c r="E2" s="10" t="s">
        <v>33</v>
      </c>
      <c r="F2" t="s">
        <v>22</v>
      </c>
      <c r="H2" s="10" t="s">
        <v>33</v>
      </c>
      <c r="I2" t="s">
        <v>22</v>
      </c>
      <c r="K2" s="10" t="s">
        <v>33</v>
      </c>
      <c r="L2" t="s">
        <v>6</v>
      </c>
      <c r="N2" s="10" t="s">
        <v>33</v>
      </c>
      <c r="O2" t="s">
        <v>110</v>
      </c>
      <c r="Q2" s="10" t="s">
        <v>33</v>
      </c>
      <c r="R2" t="s">
        <v>22</v>
      </c>
      <c r="T2" s="10" t="s">
        <v>33</v>
      </c>
      <c r="U2" t="s">
        <v>22</v>
      </c>
      <c r="W2" s="10" t="s">
        <v>33</v>
      </c>
      <c r="X2" t="s">
        <v>6</v>
      </c>
      <c r="Z2" s="10" t="s">
        <v>47</v>
      </c>
      <c r="AA2" s="10" t="s">
        <v>111</v>
      </c>
      <c r="AE2" s="10" t="s">
        <v>33</v>
      </c>
      <c r="AF2" t="s">
        <v>34</v>
      </c>
      <c r="AH2" s="10" t="s">
        <v>33</v>
      </c>
      <c r="AI2" t="s">
        <v>34</v>
      </c>
      <c r="AK2" s="10" t="s">
        <v>33</v>
      </c>
      <c r="AL2" t="s">
        <v>22</v>
      </c>
      <c r="AN2" s="10" t="s">
        <v>33</v>
      </c>
      <c r="AO2" t="s">
        <v>22</v>
      </c>
      <c r="AQ2" s="10" t="s">
        <v>33</v>
      </c>
      <c r="AR2" t="s">
        <v>22</v>
      </c>
      <c r="AT2" s="10" t="s">
        <v>33</v>
      </c>
      <c r="AU2" t="s">
        <v>22</v>
      </c>
      <c r="AW2" s="10" t="s">
        <v>33</v>
      </c>
      <c r="AX2" t="s">
        <v>22</v>
      </c>
      <c r="AZ2" s="10" t="s">
        <v>33</v>
      </c>
      <c r="BA2" t="s">
        <v>22</v>
      </c>
      <c r="BC2" s="10" t="s">
        <v>33</v>
      </c>
      <c r="BD2" t="s">
        <v>22</v>
      </c>
      <c r="BF2" s="10" t="s">
        <v>33</v>
      </c>
      <c r="BG2" t="s">
        <v>22</v>
      </c>
      <c r="BI2" s="10" t="s">
        <v>33</v>
      </c>
      <c r="BJ2" t="s">
        <v>22</v>
      </c>
      <c r="BZ2" s="10" t="s">
        <v>33</v>
      </c>
      <c r="CA2" t="s">
        <v>22</v>
      </c>
      <c r="CQ2" s="10" t="s">
        <v>33</v>
      </c>
      <c r="CR2" t="s">
        <v>22</v>
      </c>
      <c r="DE2" s="10" t="s">
        <v>33</v>
      </c>
      <c r="DF2" t="s">
        <v>22</v>
      </c>
      <c r="DS2" s="10" t="s">
        <v>33</v>
      </c>
      <c r="DT2" t="s">
        <v>6</v>
      </c>
      <c r="DV2" s="10" t="s">
        <v>33</v>
      </c>
      <c r="DW2" t="s">
        <v>110</v>
      </c>
      <c r="DY2" s="10" t="s">
        <v>33</v>
      </c>
      <c r="DZ2" t="s">
        <v>34</v>
      </c>
    </row>
    <row r="3" spans="2:148" x14ac:dyDescent="0.2">
      <c r="C3"/>
      <c r="F3"/>
      <c r="I3"/>
      <c r="L3"/>
      <c r="M3" s="6"/>
      <c r="R3"/>
      <c r="U3"/>
      <c r="X3"/>
      <c r="Z3" s="10" t="s">
        <v>30</v>
      </c>
      <c r="AA3" t="s">
        <v>34</v>
      </c>
      <c r="AB3" t="s">
        <v>6</v>
      </c>
      <c r="DS3" s="10" t="s">
        <v>12</v>
      </c>
      <c r="DT3" t="s">
        <v>113</v>
      </c>
      <c r="DV3" s="10" t="s">
        <v>12</v>
      </c>
      <c r="DW3" t="s">
        <v>113</v>
      </c>
    </row>
    <row r="4" spans="2:148" x14ac:dyDescent="0.2">
      <c r="B4" s="10" t="s">
        <v>30</v>
      </c>
      <c r="C4" t="s">
        <v>39</v>
      </c>
      <c r="E4" s="10" t="s">
        <v>30</v>
      </c>
      <c r="F4" t="s">
        <v>38</v>
      </c>
      <c r="H4" s="10" t="s">
        <v>30</v>
      </c>
      <c r="I4" t="s">
        <v>44</v>
      </c>
      <c r="K4" s="10" t="s">
        <v>30</v>
      </c>
      <c r="L4" t="s">
        <v>67</v>
      </c>
      <c r="M4" s="6"/>
      <c r="N4" s="10" t="s">
        <v>30</v>
      </c>
      <c r="O4" t="s">
        <v>67</v>
      </c>
      <c r="Q4" s="10" t="s">
        <v>30</v>
      </c>
      <c r="R4" t="s">
        <v>48</v>
      </c>
      <c r="T4" s="10" t="s">
        <v>30</v>
      </c>
      <c r="U4" t="s">
        <v>44</v>
      </c>
      <c r="W4" s="10" t="s">
        <v>30</v>
      </c>
      <c r="X4" t="s">
        <v>47</v>
      </c>
      <c r="Z4" s="11">
        <v>2024</v>
      </c>
      <c r="AA4" s="28">
        <v>14820</v>
      </c>
      <c r="AB4" s="28">
        <v>1527</v>
      </c>
      <c r="AE4" s="10" t="s">
        <v>30</v>
      </c>
      <c r="AF4" t="s">
        <v>59</v>
      </c>
      <c r="AH4" s="10" t="s">
        <v>30</v>
      </c>
      <c r="AI4" t="s">
        <v>77</v>
      </c>
      <c r="AK4" s="10" t="s">
        <v>30</v>
      </c>
      <c r="AL4" t="s">
        <v>47</v>
      </c>
      <c r="AN4" s="10" t="s">
        <v>30</v>
      </c>
      <c r="AO4" t="s">
        <v>67</v>
      </c>
      <c r="AQ4" s="10" t="s">
        <v>30</v>
      </c>
      <c r="AR4" t="s">
        <v>55</v>
      </c>
      <c r="AT4" s="10" t="s">
        <v>30</v>
      </c>
      <c r="AU4" t="s">
        <v>47</v>
      </c>
      <c r="AW4" s="10" t="s">
        <v>30</v>
      </c>
      <c r="AX4" t="s">
        <v>48</v>
      </c>
      <c r="AZ4" s="10" t="s">
        <v>30</v>
      </c>
      <c r="BA4" t="s">
        <v>47</v>
      </c>
      <c r="BC4" s="10" t="s">
        <v>30</v>
      </c>
      <c r="BD4" t="s">
        <v>48</v>
      </c>
      <c r="BF4" s="10" t="s">
        <v>30</v>
      </c>
      <c r="BG4" t="s">
        <v>48</v>
      </c>
      <c r="BI4" s="10" t="s">
        <v>67</v>
      </c>
      <c r="BJ4" s="10" t="s">
        <v>111</v>
      </c>
      <c r="BZ4" s="10" t="s">
        <v>55</v>
      </c>
      <c r="CA4" s="10" t="s">
        <v>111</v>
      </c>
      <c r="CQ4" s="10" t="s">
        <v>67</v>
      </c>
      <c r="CR4" s="10" t="s">
        <v>111</v>
      </c>
      <c r="DE4" s="10" t="s">
        <v>55</v>
      </c>
      <c r="DF4" s="10" t="s">
        <v>111</v>
      </c>
      <c r="DY4" s="10" t="s">
        <v>67</v>
      </c>
      <c r="DZ4" s="10" t="s">
        <v>111</v>
      </c>
      <c r="EO4" s="13"/>
      <c r="ER4" s="13"/>
    </row>
    <row r="5" spans="2:148" x14ac:dyDescent="0.2">
      <c r="B5" s="11" t="s">
        <v>117</v>
      </c>
      <c r="C5" s="20">
        <v>-50</v>
      </c>
      <c r="E5" s="11" t="s">
        <v>0</v>
      </c>
      <c r="F5" s="20">
        <v>2000</v>
      </c>
      <c r="H5" s="11">
        <v>2024</v>
      </c>
      <c r="I5" s="20">
        <v>13293</v>
      </c>
      <c r="K5" s="11">
        <v>2024</v>
      </c>
      <c r="L5" s="20">
        <v>509</v>
      </c>
      <c r="M5" s="6"/>
      <c r="N5" s="11">
        <v>2024</v>
      </c>
      <c r="O5" s="14">
        <v>9.5953883059815268E-2</v>
      </c>
      <c r="Q5" s="11" t="s">
        <v>117</v>
      </c>
      <c r="R5" s="20">
        <v>-150</v>
      </c>
      <c r="T5" s="11" t="s">
        <v>0</v>
      </c>
      <c r="U5" s="20">
        <v>6000</v>
      </c>
      <c r="W5" s="11">
        <v>2024</v>
      </c>
      <c r="X5" s="20">
        <v>1527</v>
      </c>
      <c r="Z5" s="12" t="s">
        <v>25</v>
      </c>
      <c r="AA5" s="28">
        <v>4500</v>
      </c>
      <c r="AB5" s="28">
        <v>-32</v>
      </c>
      <c r="AE5" s="11">
        <v>2024</v>
      </c>
      <c r="AF5" s="20">
        <v>14820</v>
      </c>
      <c r="AH5" s="11" t="s">
        <v>4</v>
      </c>
      <c r="AI5" s="20">
        <v>4333.333333333333</v>
      </c>
      <c r="AK5" s="11" t="s">
        <v>0</v>
      </c>
      <c r="AL5" s="28">
        <v>12000</v>
      </c>
      <c r="AN5" s="11" t="s">
        <v>17</v>
      </c>
      <c r="AO5" s="28">
        <v>671.66666666666663</v>
      </c>
      <c r="AQ5" s="11" t="s">
        <v>17</v>
      </c>
      <c r="AR5" s="28">
        <v>128.33333333333334</v>
      </c>
      <c r="AT5" s="11" t="s">
        <v>0</v>
      </c>
      <c r="AU5" s="18">
        <v>0.44184248315475533</v>
      </c>
      <c r="AW5" s="11" t="s">
        <v>116</v>
      </c>
      <c r="AX5" s="28">
        <v>-360</v>
      </c>
      <c r="AZ5" s="11">
        <v>2023</v>
      </c>
      <c r="BA5" s="28">
        <v>1980</v>
      </c>
      <c r="BC5" s="11">
        <v>2023</v>
      </c>
      <c r="BD5" s="28">
        <v>420</v>
      </c>
      <c r="BF5" s="11">
        <v>2024</v>
      </c>
      <c r="BG5" s="20">
        <v>537</v>
      </c>
      <c r="BI5" s="10" t="s">
        <v>30</v>
      </c>
      <c r="BJ5" t="s">
        <v>25</v>
      </c>
      <c r="BK5" t="s">
        <v>26</v>
      </c>
      <c r="BL5" t="s">
        <v>27</v>
      </c>
      <c r="BW5" s="31" t="s">
        <v>11</v>
      </c>
      <c r="BX5" s="31" t="s">
        <v>22</v>
      </c>
      <c r="BZ5" s="10" t="s">
        <v>30</v>
      </c>
      <c r="CA5" t="s">
        <v>25</v>
      </c>
      <c r="CB5" t="s">
        <v>26</v>
      </c>
      <c r="CC5" t="s">
        <v>27</v>
      </c>
      <c r="CN5" s="31" t="s">
        <v>11</v>
      </c>
      <c r="CO5" s="31" t="s">
        <v>21</v>
      </c>
      <c r="CQ5" s="10" t="s">
        <v>30</v>
      </c>
      <c r="CR5" t="s">
        <v>25</v>
      </c>
      <c r="CS5" t="s">
        <v>26</v>
      </c>
      <c r="CT5" t="s">
        <v>27</v>
      </c>
      <c r="DE5" s="10" t="s">
        <v>30</v>
      </c>
      <c r="DF5" t="s">
        <v>25</v>
      </c>
      <c r="DG5" t="s">
        <v>26</v>
      </c>
      <c r="DH5" t="s">
        <v>27</v>
      </c>
      <c r="DS5" s="10" t="s">
        <v>30</v>
      </c>
      <c r="DT5" t="s">
        <v>67</v>
      </c>
      <c r="DV5" s="10" t="s">
        <v>30</v>
      </c>
      <c r="DW5" t="s">
        <v>67</v>
      </c>
      <c r="DY5" s="10" t="s">
        <v>30</v>
      </c>
      <c r="DZ5" t="s">
        <v>25</v>
      </c>
      <c r="EA5" t="s">
        <v>26</v>
      </c>
      <c r="EB5" t="s">
        <v>27</v>
      </c>
      <c r="EM5" s="31" t="s">
        <v>11</v>
      </c>
      <c r="EN5" s="31" t="s">
        <v>34</v>
      </c>
      <c r="EO5" s="31" t="s">
        <v>22</v>
      </c>
      <c r="EP5" s="31" t="s">
        <v>6</v>
      </c>
      <c r="EQ5" s="31" t="s">
        <v>110</v>
      </c>
      <c r="ER5" s="31" t="s">
        <v>21</v>
      </c>
    </row>
    <row r="6" spans="2:148" x14ac:dyDescent="0.2">
      <c r="B6" s="11" t="s">
        <v>116</v>
      </c>
      <c r="C6" s="20">
        <v>-46.666666666666664</v>
      </c>
      <c r="E6" s="11" t="s">
        <v>17</v>
      </c>
      <c r="F6" s="20">
        <v>683.33333333333337</v>
      </c>
      <c r="H6" s="12" t="s">
        <v>25</v>
      </c>
      <c r="I6" s="20">
        <v>4532</v>
      </c>
      <c r="K6" s="12" t="s">
        <v>25</v>
      </c>
      <c r="L6" s="20">
        <v>-32</v>
      </c>
      <c r="M6" s="6"/>
      <c r="N6" s="12" t="s">
        <v>25</v>
      </c>
      <c r="O6" s="14">
        <v>-7.1111111111111115E-3</v>
      </c>
      <c r="Q6" s="11" t="s">
        <v>116</v>
      </c>
      <c r="R6" s="20">
        <v>-140</v>
      </c>
      <c r="T6" s="11" t="s">
        <v>17</v>
      </c>
      <c r="U6" s="20">
        <v>2050</v>
      </c>
      <c r="W6" s="12" t="s">
        <v>25</v>
      </c>
      <c r="X6" s="20">
        <v>-32</v>
      </c>
      <c r="Z6" s="12" t="s">
        <v>26</v>
      </c>
      <c r="AA6" s="28">
        <v>5600</v>
      </c>
      <c r="AB6" s="28">
        <v>1061</v>
      </c>
      <c r="AE6" s="12" t="s">
        <v>25</v>
      </c>
      <c r="AF6" s="20">
        <v>4500</v>
      </c>
      <c r="AH6" s="11" t="s">
        <v>32</v>
      </c>
      <c r="AI6" s="20">
        <v>606.66666666666663</v>
      </c>
      <c r="AK6" s="11" t="s">
        <v>17</v>
      </c>
      <c r="AL6" s="28">
        <v>4030</v>
      </c>
      <c r="AT6" s="11" t="s">
        <v>17</v>
      </c>
      <c r="AU6" s="18">
        <v>0.14838543392613868</v>
      </c>
      <c r="AW6" s="11" t="s">
        <v>117</v>
      </c>
      <c r="AX6" s="28">
        <v>-345</v>
      </c>
      <c r="AZ6" s="12" t="s">
        <v>25</v>
      </c>
      <c r="BA6" s="28">
        <v>700</v>
      </c>
      <c r="BC6" s="12" t="s">
        <v>25</v>
      </c>
      <c r="BD6" s="28">
        <v>100</v>
      </c>
      <c r="BF6" s="12" t="s">
        <v>25</v>
      </c>
      <c r="BG6" s="20">
        <v>78</v>
      </c>
      <c r="BI6" s="11" t="s">
        <v>17</v>
      </c>
      <c r="BJ6" s="28">
        <v>735</v>
      </c>
      <c r="BK6" s="28">
        <v>640</v>
      </c>
      <c r="BL6" s="28">
        <v>640</v>
      </c>
      <c r="BW6" t="s">
        <v>25</v>
      </c>
      <c r="BX6" s="28">
        <f>IFERROR(VLOOKUP("Grand Total",$BI$5:$BU$33,2,0),0)</f>
        <v>735</v>
      </c>
      <c r="BZ6" s="11" t="s">
        <v>17</v>
      </c>
      <c r="CA6" s="28">
        <v>65</v>
      </c>
      <c r="CB6" s="28">
        <v>160</v>
      </c>
      <c r="CC6" s="28">
        <v>160</v>
      </c>
      <c r="CN6" t="s">
        <v>25</v>
      </c>
      <c r="CO6" s="28">
        <f>IFERROR(VLOOKUP("Grand Total",$BZ$5:$CL$33,2,0),0)</f>
        <v>65</v>
      </c>
      <c r="CQ6" s="11" t="s">
        <v>3</v>
      </c>
      <c r="CR6" s="28">
        <v>37.5</v>
      </c>
      <c r="CS6" s="28">
        <v>42.5</v>
      </c>
      <c r="CT6" s="28">
        <v>42.5</v>
      </c>
      <c r="DE6" s="11" t="s">
        <v>3</v>
      </c>
      <c r="DF6" s="28">
        <v>2.5</v>
      </c>
      <c r="DG6" s="28">
        <v>-2.5</v>
      </c>
      <c r="DH6" s="28">
        <v>-2.5</v>
      </c>
      <c r="DS6" s="11" t="s">
        <v>25</v>
      </c>
      <c r="DT6" s="28">
        <v>621.5</v>
      </c>
      <c r="DV6" s="11" t="s">
        <v>25</v>
      </c>
      <c r="DW6" s="93">
        <v>9.9267025089605734E-2</v>
      </c>
      <c r="DY6" s="11" t="s">
        <v>32</v>
      </c>
      <c r="DZ6" s="28">
        <v>1000</v>
      </c>
      <c r="EA6" s="28">
        <v>750</v>
      </c>
      <c r="EB6" s="28">
        <v>660</v>
      </c>
      <c r="EL6" s="28"/>
      <c r="EM6" s="11" t="s">
        <v>25</v>
      </c>
      <c r="EN6" s="28">
        <f>IFERROR(VLOOKUP("Grand Total",$DY$5:$EK$33,2,0),0)</f>
        <v>5350</v>
      </c>
      <c r="EO6" s="28">
        <f>IFERROR(VLOOKUP("Grand Total",$CQ$5:$DC$33,2,0),0)</f>
        <v>4728.5</v>
      </c>
      <c r="EP6" s="19">
        <f>DT6</f>
        <v>621.5</v>
      </c>
      <c r="EQ6" s="93">
        <f>DW6</f>
        <v>9.9267025089605734E-2</v>
      </c>
      <c r="ER6" s="28">
        <f>IFERROR(VLOOKUP("Grand Total",$DE$5:$DQ$33,2,0),0)</f>
        <v>-118.5</v>
      </c>
    </row>
    <row r="7" spans="2:148" x14ac:dyDescent="0.2">
      <c r="B7" s="11" t="s">
        <v>45</v>
      </c>
      <c r="C7" s="20">
        <v>-38</v>
      </c>
      <c r="E7" s="11" t="s">
        <v>1</v>
      </c>
      <c r="F7" s="20">
        <v>360</v>
      </c>
      <c r="H7" s="12" t="s">
        <v>26</v>
      </c>
      <c r="I7" s="20">
        <v>4539</v>
      </c>
      <c r="K7" s="12" t="s">
        <v>26</v>
      </c>
      <c r="L7" s="20">
        <v>1061</v>
      </c>
      <c r="M7" s="6"/>
      <c r="N7" s="12" t="s">
        <v>26</v>
      </c>
      <c r="O7" s="14">
        <v>0.18946428571428572</v>
      </c>
      <c r="Q7" s="11" t="s">
        <v>45</v>
      </c>
      <c r="R7" s="20">
        <v>-114</v>
      </c>
      <c r="T7" s="11" t="s">
        <v>1</v>
      </c>
      <c r="U7" s="20">
        <v>1080</v>
      </c>
      <c r="W7" s="12" t="s">
        <v>26</v>
      </c>
      <c r="X7" s="20">
        <v>1061</v>
      </c>
      <c r="Z7" s="12" t="s">
        <v>27</v>
      </c>
      <c r="AA7" s="28">
        <v>4720</v>
      </c>
      <c r="AB7" s="28">
        <v>498</v>
      </c>
      <c r="AE7" s="12" t="s">
        <v>26</v>
      </c>
      <c r="AF7" s="20">
        <v>5600</v>
      </c>
      <c r="AH7" s="11" t="s">
        <v>40</v>
      </c>
      <c r="AI7" s="20">
        <v>0</v>
      </c>
      <c r="AK7" s="11" t="s">
        <v>1</v>
      </c>
      <c r="AL7" s="28">
        <v>2530</v>
      </c>
      <c r="AT7" s="11" t="s">
        <v>1</v>
      </c>
      <c r="AU7" s="18">
        <v>9.3155123531794254E-2</v>
      </c>
      <c r="AW7" s="11" t="s">
        <v>42</v>
      </c>
      <c r="AX7" s="28">
        <v>-260</v>
      </c>
      <c r="AZ7" s="12" t="s">
        <v>26</v>
      </c>
      <c r="BA7" s="28">
        <v>600</v>
      </c>
      <c r="BC7" s="12" t="s">
        <v>26</v>
      </c>
      <c r="BD7" s="28">
        <v>200</v>
      </c>
      <c r="BF7" s="12" t="s">
        <v>26</v>
      </c>
      <c r="BG7" s="20">
        <v>71</v>
      </c>
      <c r="BW7" t="s">
        <v>26</v>
      </c>
      <c r="BX7" s="28">
        <f>IFERROR(VLOOKUP("Grand Total",$BI$5:$BU$33,3,0),0)</f>
        <v>640</v>
      </c>
      <c r="CN7" t="s">
        <v>26</v>
      </c>
      <c r="CO7" s="28">
        <f>IFERROR(VLOOKUP("Grand Total",$BZ$5:$CL$33,3,0),0)</f>
        <v>160</v>
      </c>
      <c r="CQ7" s="11" t="s">
        <v>42</v>
      </c>
      <c r="CR7" s="28">
        <v>300</v>
      </c>
      <c r="CS7" s="28">
        <v>215</v>
      </c>
      <c r="CT7" s="28">
        <v>215</v>
      </c>
      <c r="DE7" s="11" t="s">
        <v>42</v>
      </c>
      <c r="DF7" s="28">
        <v>-100</v>
      </c>
      <c r="DG7" s="28">
        <v>-15</v>
      </c>
      <c r="DH7" s="28">
        <v>-15</v>
      </c>
      <c r="DS7" s="11" t="s">
        <v>26</v>
      </c>
      <c r="DT7" s="28">
        <v>1979.5</v>
      </c>
      <c r="DV7" s="11" t="s">
        <v>26</v>
      </c>
      <c r="DW7" s="93">
        <v>0.29322529354207438</v>
      </c>
      <c r="DY7" s="11" t="s">
        <v>40</v>
      </c>
      <c r="DZ7" s="28">
        <v>0</v>
      </c>
      <c r="EA7" s="28">
        <v>0</v>
      </c>
      <c r="EB7" s="28">
        <v>0</v>
      </c>
      <c r="EL7" s="28"/>
      <c r="EM7" s="11" t="s">
        <v>26</v>
      </c>
      <c r="EN7" s="28">
        <f>IFERROR(VLOOKUP("Grand Total",$DY$5:$EK$33,3,0),0)</f>
        <v>6450</v>
      </c>
      <c r="EO7" s="28">
        <f>IFERROR(VLOOKUP("Grand Total",$CQ$5:$DC$33,3,0),0)</f>
        <v>4470.5</v>
      </c>
      <c r="EP7" s="19">
        <f t="shared" ref="EP7:EP17" si="0">DT7</f>
        <v>1979.5</v>
      </c>
      <c r="EQ7" s="93">
        <f t="shared" ref="EQ7:EQ17" si="1">DW7</f>
        <v>0.29322529354207438</v>
      </c>
      <c r="ER7" s="28">
        <f>IFERROR(VLOOKUP("Grand Total",$DE$5:$DQ$33,3,0),0)</f>
        <v>139.5</v>
      </c>
    </row>
    <row r="8" spans="2:148" x14ac:dyDescent="0.2">
      <c r="B8" s="11" t="s">
        <v>41</v>
      </c>
      <c r="C8" s="20">
        <v>-36.666666666666664</v>
      </c>
      <c r="E8" s="11" t="s">
        <v>41</v>
      </c>
      <c r="F8" s="20">
        <v>336.66666666666669</v>
      </c>
      <c r="H8" s="12" t="s">
        <v>27</v>
      </c>
      <c r="I8" s="20">
        <v>4222</v>
      </c>
      <c r="K8" s="12" t="s">
        <v>27</v>
      </c>
      <c r="L8" s="20">
        <v>498</v>
      </c>
      <c r="M8" s="6"/>
      <c r="N8" s="12" t="s">
        <v>27</v>
      </c>
      <c r="O8" s="14">
        <v>0.10550847457627119</v>
      </c>
      <c r="Q8" s="11" t="s">
        <v>41</v>
      </c>
      <c r="R8" s="20">
        <v>-110</v>
      </c>
      <c r="T8" s="11" t="s">
        <v>41</v>
      </c>
      <c r="U8" s="20">
        <v>1010</v>
      </c>
      <c r="W8" s="12" t="s">
        <v>27</v>
      </c>
      <c r="X8" s="20">
        <v>498</v>
      </c>
      <c r="Z8" s="11" t="s">
        <v>31</v>
      </c>
      <c r="AA8" s="28">
        <v>14820</v>
      </c>
      <c r="AB8" s="28">
        <v>1527</v>
      </c>
      <c r="AE8" s="12" t="s">
        <v>27</v>
      </c>
      <c r="AF8" s="20">
        <v>4720</v>
      </c>
      <c r="AK8" s="11" t="s">
        <v>41</v>
      </c>
      <c r="AL8" s="28">
        <v>2030</v>
      </c>
      <c r="AT8" s="11" t="s">
        <v>41</v>
      </c>
      <c r="AU8" s="18">
        <v>7.474502006701278E-2</v>
      </c>
      <c r="AW8" s="11" t="s">
        <v>41</v>
      </c>
      <c r="AX8" s="28">
        <v>-230</v>
      </c>
      <c r="AZ8" s="12" t="s">
        <v>27</v>
      </c>
      <c r="BA8" s="28">
        <v>680</v>
      </c>
      <c r="BC8" s="12" t="s">
        <v>27</v>
      </c>
      <c r="BD8" s="28">
        <v>120</v>
      </c>
      <c r="BF8" s="12" t="s">
        <v>27</v>
      </c>
      <c r="BG8" s="20">
        <v>388</v>
      </c>
      <c r="BW8" t="s">
        <v>27</v>
      </c>
      <c r="BX8" s="28">
        <f>IFERROR(VLOOKUP("Grand Total",$BI$5:$BU$33,4,0),0)</f>
        <v>640</v>
      </c>
      <c r="CN8" t="s">
        <v>27</v>
      </c>
      <c r="CO8" s="28">
        <f>IFERROR(VLOOKUP("Grand Total",$BZ$5:$CL$33,4,0),0)</f>
        <v>160</v>
      </c>
      <c r="CQ8" s="11" t="s">
        <v>41</v>
      </c>
      <c r="CR8" s="28">
        <v>265</v>
      </c>
      <c r="CS8" s="28">
        <v>375</v>
      </c>
      <c r="CT8" s="28">
        <v>375</v>
      </c>
      <c r="DE8" s="11" t="s">
        <v>41</v>
      </c>
      <c r="DF8" s="28">
        <v>35</v>
      </c>
      <c r="DG8" s="28">
        <v>-75</v>
      </c>
      <c r="DH8" s="28">
        <v>-75</v>
      </c>
      <c r="DS8" s="11" t="s">
        <v>27</v>
      </c>
      <c r="DT8" s="28">
        <v>579.5</v>
      </c>
      <c r="DV8" s="11" t="s">
        <v>27</v>
      </c>
      <c r="DW8" s="93">
        <v>0.1163119295958279</v>
      </c>
      <c r="DY8" s="11" t="s">
        <v>4</v>
      </c>
      <c r="DZ8" s="28">
        <v>4350</v>
      </c>
      <c r="EA8" s="28">
        <v>5700</v>
      </c>
      <c r="EB8" s="28">
        <v>4300</v>
      </c>
      <c r="EL8" s="28"/>
      <c r="EM8" s="11" t="s">
        <v>27</v>
      </c>
      <c r="EN8" s="28">
        <f>IFERROR(VLOOKUP("Grand Total",$DY$5:$EK$33,4,0),0)</f>
        <v>4960</v>
      </c>
      <c r="EO8" s="28">
        <f>IFERROR(VLOOKUP("Grand Total",$CQ$5:$DC$33,4,0),0)</f>
        <v>4380.5</v>
      </c>
      <c r="EP8" s="19">
        <f t="shared" si="0"/>
        <v>579.5</v>
      </c>
      <c r="EQ8" s="93">
        <f t="shared" si="1"/>
        <v>0.1163119295958279</v>
      </c>
      <c r="ER8" s="28">
        <f>IFERROR(VLOOKUP("Grand Total",$DE$5:$DQ$33,4,0),0)</f>
        <v>229.5</v>
      </c>
    </row>
    <row r="9" spans="2:148" x14ac:dyDescent="0.2">
      <c r="B9" s="11" t="s">
        <v>46</v>
      </c>
      <c r="C9" s="20">
        <v>-21.666666666666668</v>
      </c>
      <c r="E9" s="11" t="s">
        <v>116</v>
      </c>
      <c r="F9" s="20">
        <v>296.66666666666669</v>
      </c>
      <c r="H9" s="11" t="s">
        <v>31</v>
      </c>
      <c r="I9" s="20">
        <v>13293</v>
      </c>
      <c r="K9" s="11" t="s">
        <v>31</v>
      </c>
      <c r="L9" s="20">
        <v>509</v>
      </c>
      <c r="M9" s="6"/>
      <c r="N9" s="11" t="s">
        <v>31</v>
      </c>
      <c r="O9" s="18">
        <v>9.5953883059815268E-2</v>
      </c>
      <c r="Q9" s="11" t="s">
        <v>46</v>
      </c>
      <c r="R9" s="20">
        <v>-65</v>
      </c>
      <c r="T9" s="11" t="s">
        <v>116</v>
      </c>
      <c r="U9" s="20">
        <v>890</v>
      </c>
      <c r="W9" s="11" t="s">
        <v>31</v>
      </c>
      <c r="X9" s="20">
        <v>1527</v>
      </c>
      <c r="AE9" s="11" t="s">
        <v>31</v>
      </c>
      <c r="AF9" s="20">
        <v>14820</v>
      </c>
      <c r="AK9" s="11" t="s">
        <v>116</v>
      </c>
      <c r="AL9" s="28">
        <v>1860</v>
      </c>
      <c r="AT9" s="11" t="s">
        <v>116</v>
      </c>
      <c r="AU9" s="18">
        <v>6.8485584888987081E-2</v>
      </c>
      <c r="AW9" s="11" t="s">
        <v>45</v>
      </c>
      <c r="AX9" s="28">
        <v>-128</v>
      </c>
      <c r="AZ9" s="11">
        <v>2024</v>
      </c>
      <c r="BA9" s="28">
        <v>2050</v>
      </c>
      <c r="BC9" s="11">
        <v>2024</v>
      </c>
      <c r="BD9" s="28">
        <v>350</v>
      </c>
      <c r="BW9" t="s">
        <v>28</v>
      </c>
      <c r="BX9" s="28">
        <f>IFERROR(VLOOKUP("Grand Total",$BI$5:$BU$33,5,0),0)</f>
        <v>0</v>
      </c>
      <c r="CN9" t="s">
        <v>28</v>
      </c>
      <c r="CO9" s="28">
        <f>IFERROR(VLOOKUP("Grand Total",$BZ$5:$CL$33,5,0),0)</f>
        <v>0</v>
      </c>
      <c r="CQ9" s="11" t="s">
        <v>1</v>
      </c>
      <c r="CR9" s="28">
        <v>555</v>
      </c>
      <c r="CS9" s="28">
        <v>400</v>
      </c>
      <c r="CT9" s="28">
        <v>310</v>
      </c>
      <c r="DE9" s="11" t="s">
        <v>1</v>
      </c>
      <c r="DF9" s="28">
        <v>45</v>
      </c>
      <c r="DG9" s="28">
        <v>200</v>
      </c>
      <c r="DH9" s="28">
        <v>290</v>
      </c>
      <c r="EC9" s="28"/>
      <c r="ED9" s="28"/>
      <c r="EE9" s="28"/>
      <c r="EF9" s="28"/>
      <c r="EG9" s="28"/>
      <c r="EH9" s="28"/>
      <c r="EI9" s="28"/>
      <c r="EJ9" s="28"/>
      <c r="EK9" s="28"/>
      <c r="EL9" s="28"/>
      <c r="EM9" s="11" t="s">
        <v>28</v>
      </c>
      <c r="EN9" s="28">
        <f>IFERROR(VLOOKUP("Grand Total",$DY$5:$EK$33,5,0),0)</f>
        <v>0</v>
      </c>
      <c r="EO9" s="28">
        <f>IFERROR(VLOOKUP("Grand Total",$CQ$5:$DC$33,5,0),0)</f>
        <v>0</v>
      </c>
      <c r="EP9" s="19">
        <f t="shared" si="0"/>
        <v>0</v>
      </c>
      <c r="EQ9" s="93">
        <f t="shared" si="1"/>
        <v>0</v>
      </c>
      <c r="ER9" s="28">
        <f>IFERROR(VLOOKUP("Grand Total",$DE$5:$DQ$33,5,0),0)</f>
        <v>0</v>
      </c>
    </row>
    <row r="10" spans="2:148" x14ac:dyDescent="0.2">
      <c r="B10" s="11" t="s">
        <v>42</v>
      </c>
      <c r="C10" s="20">
        <v>-10</v>
      </c>
      <c r="E10" s="11" t="s">
        <v>45</v>
      </c>
      <c r="F10" s="20">
        <v>238</v>
      </c>
      <c r="I10"/>
      <c r="L10"/>
      <c r="M10" s="6"/>
      <c r="Q10" s="11" t="s">
        <v>42</v>
      </c>
      <c r="R10" s="20">
        <v>-30</v>
      </c>
      <c r="T10" s="11" t="s">
        <v>45</v>
      </c>
      <c r="U10" s="20">
        <v>714</v>
      </c>
      <c r="X10"/>
      <c r="AK10" s="11" t="s">
        <v>42</v>
      </c>
      <c r="AL10" s="28">
        <v>1460</v>
      </c>
      <c r="AT10" s="11" t="s">
        <v>42</v>
      </c>
      <c r="AU10" s="18">
        <v>5.3757502117161897E-2</v>
      </c>
      <c r="AW10" s="11" t="s">
        <v>46</v>
      </c>
      <c r="AX10" s="28">
        <v>-115</v>
      </c>
      <c r="AZ10" s="12" t="s">
        <v>25</v>
      </c>
      <c r="BA10" s="28">
        <v>770</v>
      </c>
      <c r="BC10" s="12" t="s">
        <v>25</v>
      </c>
      <c r="BD10" s="28">
        <v>30</v>
      </c>
      <c r="BW10" t="s">
        <v>29</v>
      </c>
      <c r="BX10" s="28">
        <f>IFERROR(VLOOKUP("Grand Total",$BI$5:$BU$33,6,0),0)</f>
        <v>0</v>
      </c>
      <c r="CN10" t="s">
        <v>29</v>
      </c>
      <c r="CO10" s="28">
        <f>IFERROR(VLOOKUP("Grand Total",$BZ$5:$CL$33,6,0),0)</f>
        <v>0</v>
      </c>
      <c r="CQ10" s="11" t="s">
        <v>17</v>
      </c>
      <c r="CR10" s="28">
        <v>735</v>
      </c>
      <c r="CS10" s="28">
        <v>640</v>
      </c>
      <c r="CT10" s="28">
        <v>640</v>
      </c>
      <c r="DE10" s="11" t="s">
        <v>17</v>
      </c>
      <c r="DF10" s="28">
        <v>65</v>
      </c>
      <c r="DG10" s="28">
        <v>160</v>
      </c>
      <c r="DH10" s="28">
        <v>160</v>
      </c>
      <c r="EC10" s="28"/>
      <c r="ED10" s="28"/>
      <c r="EE10" s="28"/>
      <c r="EF10" s="28"/>
      <c r="EG10" s="28"/>
      <c r="EH10" s="28"/>
      <c r="EI10" s="28"/>
      <c r="EJ10" s="28"/>
      <c r="EK10" s="28"/>
      <c r="EL10" s="28"/>
      <c r="EM10" s="11" t="s">
        <v>29</v>
      </c>
      <c r="EN10" s="28">
        <f>IFERROR(VLOOKUP("Grand Total",$DY$5:$EK$33,6,0),0)</f>
        <v>0</v>
      </c>
      <c r="EO10" s="28">
        <f>IFERROR(VLOOKUP("Grand Total",$CQ$5:$DC$33,6,0),0)</f>
        <v>0</v>
      </c>
      <c r="EP10" s="19">
        <f t="shared" si="0"/>
        <v>0</v>
      </c>
      <c r="EQ10" s="93">
        <f t="shared" si="1"/>
        <v>0</v>
      </c>
      <c r="ER10" s="28">
        <f>IFERROR(VLOOKUP("Grand Total",$DE$5:$DQ$33,6,0),0)</f>
        <v>0</v>
      </c>
    </row>
    <row r="11" spans="2:148" x14ac:dyDescent="0.2">
      <c r="B11" s="11" t="s">
        <v>18</v>
      </c>
      <c r="C11" s="20">
        <v>-6.666666666666667</v>
      </c>
      <c r="E11" s="11" t="s">
        <v>42</v>
      </c>
      <c r="F11" s="20">
        <v>210</v>
      </c>
      <c r="I11"/>
      <c r="L11"/>
      <c r="M11" s="6"/>
      <c r="Q11" s="11" t="s">
        <v>18</v>
      </c>
      <c r="R11" s="20">
        <v>-20</v>
      </c>
      <c r="T11" s="11" t="s">
        <v>42</v>
      </c>
      <c r="U11" s="20">
        <v>630</v>
      </c>
      <c r="X11"/>
      <c r="AK11" s="11" t="s">
        <v>45</v>
      </c>
      <c r="AL11" s="28">
        <v>1328</v>
      </c>
      <c r="AT11" s="11" t="s">
        <v>45</v>
      </c>
      <c r="AU11" s="18">
        <v>4.889723480245959E-2</v>
      </c>
      <c r="AW11" s="11" t="s">
        <v>18</v>
      </c>
      <c r="AX11" s="28">
        <v>-60</v>
      </c>
      <c r="AZ11" s="12" t="s">
        <v>26</v>
      </c>
      <c r="BA11" s="28">
        <v>680</v>
      </c>
      <c r="BC11" s="12" t="s">
        <v>26</v>
      </c>
      <c r="BD11" s="28">
        <v>120</v>
      </c>
      <c r="BW11" t="s">
        <v>35</v>
      </c>
      <c r="BX11" s="28">
        <f>IFERROR(VLOOKUP("Grand Total",$BI$5:$BU$33,7,0),0)</f>
        <v>0</v>
      </c>
      <c r="CN11" t="s">
        <v>35</v>
      </c>
      <c r="CO11" s="28">
        <f>IFERROR(VLOOKUP("Grand Total",$BZ$5:$CL$33,7,0),0)</f>
        <v>0</v>
      </c>
      <c r="CQ11" s="11" t="s">
        <v>19</v>
      </c>
      <c r="CR11" s="28">
        <v>0</v>
      </c>
      <c r="CS11" s="28">
        <v>0</v>
      </c>
      <c r="CT11" s="28">
        <v>0</v>
      </c>
      <c r="DE11" s="11" t="s">
        <v>19</v>
      </c>
      <c r="DF11" s="28">
        <v>0</v>
      </c>
      <c r="DG11" s="28">
        <v>0</v>
      </c>
      <c r="DH11" s="28">
        <v>0</v>
      </c>
      <c r="EC11" s="28"/>
      <c r="ED11" s="28"/>
      <c r="EE11" s="28"/>
      <c r="EF11" s="28"/>
      <c r="EG11" s="28"/>
      <c r="EH11" s="28"/>
      <c r="EI11" s="28"/>
      <c r="EJ11" s="28"/>
      <c r="EK11" s="28"/>
      <c r="EL11" s="28"/>
      <c r="EM11" s="11" t="s">
        <v>35</v>
      </c>
      <c r="EN11" s="28">
        <f>IFERROR(VLOOKUP("Grand Total",$DY$5:$EK$33,7,0),0)</f>
        <v>0</v>
      </c>
      <c r="EO11" s="28">
        <f>IFERROR(VLOOKUP("Grand Total",$CQ$5:$DC$33,7,0),0)</f>
        <v>0</v>
      </c>
      <c r="EP11" s="19">
        <f t="shared" si="0"/>
        <v>0</v>
      </c>
      <c r="EQ11" s="93">
        <f t="shared" si="1"/>
        <v>0</v>
      </c>
      <c r="ER11" s="28">
        <f>IFERROR(VLOOKUP("Grand Total",$DE$5:$DQ$33,7,0),0)</f>
        <v>0</v>
      </c>
    </row>
    <row r="12" spans="2:148" x14ac:dyDescent="0.2">
      <c r="B12" s="11" t="s">
        <v>56</v>
      </c>
      <c r="C12" s="20">
        <v>-3</v>
      </c>
      <c r="E12" s="11" t="s">
        <v>2</v>
      </c>
      <c r="F12" s="20">
        <v>113.33333333333333</v>
      </c>
      <c r="I12"/>
      <c r="L12"/>
      <c r="M12" s="6"/>
      <c r="Q12" s="11" t="s">
        <v>56</v>
      </c>
      <c r="R12" s="20">
        <v>-9</v>
      </c>
      <c r="T12" s="11" t="s">
        <v>2</v>
      </c>
      <c r="U12" s="20">
        <v>340</v>
      </c>
      <c r="X12"/>
      <c r="AK12" s="11" t="s">
        <v>2</v>
      </c>
      <c r="AL12" s="28">
        <v>713</v>
      </c>
      <c r="AT12" s="11" t="s">
        <v>2</v>
      </c>
      <c r="AU12" s="18">
        <v>2.625280754077838E-2</v>
      </c>
      <c r="AW12" s="11" t="s">
        <v>56</v>
      </c>
      <c r="AX12" s="28">
        <v>-23</v>
      </c>
      <c r="AZ12" s="12" t="s">
        <v>27</v>
      </c>
      <c r="BA12" s="28">
        <v>600</v>
      </c>
      <c r="BC12" s="12" t="s">
        <v>27</v>
      </c>
      <c r="BD12" s="28">
        <v>200</v>
      </c>
      <c r="BW12" t="s">
        <v>36</v>
      </c>
      <c r="BX12" s="28">
        <f>IFERROR(VLOOKUP("Grand Total",$BI$5:$BU$33,8,0),0)</f>
        <v>0</v>
      </c>
      <c r="CN12" t="s">
        <v>36</v>
      </c>
      <c r="CO12" s="28">
        <f>IFERROR(VLOOKUP("Grand Total",$BZ$5:$CL$33,8,0),0)</f>
        <v>0</v>
      </c>
      <c r="CQ12" s="11" t="s">
        <v>56</v>
      </c>
      <c r="CR12" s="28">
        <v>22.5</v>
      </c>
      <c r="CS12" s="28">
        <v>24.5</v>
      </c>
      <c r="CT12" s="28">
        <v>24.5</v>
      </c>
      <c r="DE12" s="11" t="s">
        <v>56</v>
      </c>
      <c r="DF12" s="28">
        <v>-2.5</v>
      </c>
      <c r="DG12" s="28">
        <v>-4.5</v>
      </c>
      <c r="DH12" s="28">
        <v>-4.5</v>
      </c>
      <c r="EC12" s="28"/>
      <c r="ED12" s="28"/>
      <c r="EE12" s="28"/>
      <c r="EF12" s="28"/>
      <c r="EG12" s="28"/>
      <c r="EH12" s="28"/>
      <c r="EI12" s="28"/>
      <c r="EJ12" s="28"/>
      <c r="EK12" s="28"/>
      <c r="EL12" s="28"/>
      <c r="EM12" s="11" t="s">
        <v>36</v>
      </c>
      <c r="EN12" s="28">
        <f>IFERROR(VLOOKUP("Grand Total",$DY$5:$EK$33,8,0),0)</f>
        <v>0</v>
      </c>
      <c r="EO12" s="28">
        <f>IFERROR(VLOOKUP("Grand Total",$CQ$5:$DC$33,8,0),0)</f>
        <v>0</v>
      </c>
      <c r="EP12" s="19">
        <f t="shared" si="0"/>
        <v>0</v>
      </c>
      <c r="EQ12" s="93">
        <f t="shared" si="1"/>
        <v>0</v>
      </c>
      <c r="ER12" s="28">
        <f>IFERROR(VLOOKUP("Grand Total",$DE$5:$DQ$33,8,0),0)</f>
        <v>0</v>
      </c>
    </row>
    <row r="13" spans="2:148" x14ac:dyDescent="0.2">
      <c r="B13" s="11" t="s">
        <v>3</v>
      </c>
      <c r="C13" s="20">
        <v>-1.6666666666666667</v>
      </c>
      <c r="E13" s="11" t="s">
        <v>18</v>
      </c>
      <c r="F13" s="20">
        <v>56.666666666666664</v>
      </c>
      <c r="I13"/>
      <c r="L13"/>
      <c r="M13" s="6"/>
      <c r="Q13" s="11" t="s">
        <v>3</v>
      </c>
      <c r="R13" s="20">
        <v>-5</v>
      </c>
      <c r="T13" s="11" t="s">
        <v>18</v>
      </c>
      <c r="U13" s="20">
        <v>170</v>
      </c>
      <c r="X13"/>
      <c r="AK13" s="11" t="s">
        <v>18</v>
      </c>
      <c r="AL13" s="28">
        <v>360</v>
      </c>
      <c r="AT13" s="11" t="s">
        <v>18</v>
      </c>
      <c r="AU13" s="18">
        <v>1.3255274494642659E-2</v>
      </c>
      <c r="AW13" s="11" t="s">
        <v>3</v>
      </c>
      <c r="AX13" s="28">
        <v>-5</v>
      </c>
      <c r="AZ13" s="11" t="s">
        <v>31</v>
      </c>
      <c r="BA13" s="28">
        <v>4030</v>
      </c>
      <c r="BC13" s="11" t="s">
        <v>31</v>
      </c>
      <c r="BD13" s="28">
        <v>770</v>
      </c>
      <c r="BW13" t="s">
        <v>37</v>
      </c>
      <c r="BX13" s="28">
        <f>IFERROR(VLOOKUP("Grand Total",$BI$5:$BU$33,9,0),0)</f>
        <v>0</v>
      </c>
      <c r="CN13" t="s">
        <v>37</v>
      </c>
      <c r="CO13" s="28">
        <f>IFERROR(VLOOKUP("Grand Total",$BZ$5:$CL$33,9,0),0)</f>
        <v>0</v>
      </c>
      <c r="CQ13" s="11" t="s">
        <v>0</v>
      </c>
      <c r="CR13" s="28">
        <v>2000</v>
      </c>
      <c r="CS13" s="28">
        <v>2000</v>
      </c>
      <c r="CT13" s="28">
        <v>2000</v>
      </c>
      <c r="DE13" s="11" t="s">
        <v>0</v>
      </c>
      <c r="DF13" s="28">
        <v>0</v>
      </c>
      <c r="DG13" s="28">
        <v>0</v>
      </c>
      <c r="DH13" s="28">
        <v>0</v>
      </c>
      <c r="EC13" s="28"/>
      <c r="ED13" s="28"/>
      <c r="EE13" s="28"/>
      <c r="EF13" s="28"/>
      <c r="EG13" s="28"/>
      <c r="EH13" s="28"/>
      <c r="EI13" s="28"/>
      <c r="EJ13" s="28"/>
      <c r="EK13" s="28"/>
      <c r="EL13" s="28"/>
      <c r="EM13" s="11" t="s">
        <v>37</v>
      </c>
      <c r="EN13" s="28">
        <f>IFERROR(VLOOKUP("Grand Total",$DY$5:$EK$33,9,0),0)</f>
        <v>0</v>
      </c>
      <c r="EO13" s="28">
        <f>IFERROR(VLOOKUP("Grand Total",$CQ$5:$DC$33,9,0),0)</f>
        <v>0</v>
      </c>
      <c r="EP13" s="19">
        <f t="shared" si="0"/>
        <v>0</v>
      </c>
      <c r="EQ13" s="93">
        <f t="shared" si="1"/>
        <v>0</v>
      </c>
      <c r="ER13" s="28">
        <f>IFERROR(VLOOKUP("Grand Total",$DE$5:$DQ$33,9,0),0)</f>
        <v>0</v>
      </c>
    </row>
    <row r="14" spans="2:148" x14ac:dyDescent="0.2">
      <c r="B14" s="11" t="s">
        <v>0</v>
      </c>
      <c r="C14" s="20">
        <v>0</v>
      </c>
      <c r="E14" s="11" t="s">
        <v>117</v>
      </c>
      <c r="F14" s="20">
        <v>50</v>
      </c>
      <c r="I14"/>
      <c r="L14"/>
      <c r="M14" s="6"/>
      <c r="Q14" s="11" t="s">
        <v>0</v>
      </c>
      <c r="R14" s="20">
        <v>0</v>
      </c>
      <c r="T14" s="11" t="s">
        <v>117</v>
      </c>
      <c r="U14" s="20">
        <v>150</v>
      </c>
      <c r="X14"/>
      <c r="AK14" s="11" t="s">
        <v>117</v>
      </c>
      <c r="AL14" s="28">
        <v>345</v>
      </c>
      <c r="AT14" s="11" t="s">
        <v>117</v>
      </c>
      <c r="AU14" s="18">
        <v>1.2702971390699216E-2</v>
      </c>
      <c r="AW14" s="11" t="s">
        <v>0</v>
      </c>
      <c r="AX14" s="28">
        <v>0</v>
      </c>
      <c r="BW14" t="s">
        <v>52</v>
      </c>
      <c r="BX14" s="28">
        <f>IFERROR(VLOOKUP("Grand Total",$BI$5:$BU$33,10,0),0)</f>
        <v>0</v>
      </c>
      <c r="CN14" t="s">
        <v>52</v>
      </c>
      <c r="CO14" s="28">
        <f>IFERROR(VLOOKUP("Grand Total",$BZ$5:$CL$33,10,0),0)</f>
        <v>0</v>
      </c>
      <c r="CQ14" s="11" t="s">
        <v>46</v>
      </c>
      <c r="CR14" s="28">
        <v>7.5</v>
      </c>
      <c r="CS14" s="28">
        <v>25</v>
      </c>
      <c r="CT14" s="28">
        <v>25</v>
      </c>
      <c r="DE14" s="11" t="s">
        <v>46</v>
      </c>
      <c r="DF14" s="28">
        <v>-7.5</v>
      </c>
      <c r="DG14" s="28">
        <v>-25</v>
      </c>
      <c r="DH14" s="28">
        <v>-25</v>
      </c>
      <c r="EC14" s="28"/>
      <c r="ED14" s="28"/>
      <c r="EE14" s="28"/>
      <c r="EF14" s="28"/>
      <c r="EG14" s="28"/>
      <c r="EH14" s="28"/>
      <c r="EI14" s="28"/>
      <c r="EJ14" s="28"/>
      <c r="EK14" s="28"/>
      <c r="EL14" s="28"/>
      <c r="EM14" s="11" t="s">
        <v>52</v>
      </c>
      <c r="EN14" s="28">
        <f>IFERROR(VLOOKUP("Grand Total",$DY$5:$EK$33,10,0),0)</f>
        <v>0</v>
      </c>
      <c r="EO14" s="28">
        <f>IFERROR(VLOOKUP("Grand Total",$CQ$5:$DC$33,10,0),0)</f>
        <v>0</v>
      </c>
      <c r="EP14" s="19">
        <f t="shared" si="0"/>
        <v>0</v>
      </c>
      <c r="EQ14" s="93">
        <f t="shared" si="1"/>
        <v>0</v>
      </c>
      <c r="ER14" s="28">
        <f>IFERROR(VLOOKUP("Grand Total",$DE$5:$DQ$33,10,0),0)</f>
        <v>0</v>
      </c>
    </row>
    <row r="15" spans="2:148" x14ac:dyDescent="0.2">
      <c r="B15" s="11" t="s">
        <v>19</v>
      </c>
      <c r="C15" s="20">
        <v>0</v>
      </c>
      <c r="E15" s="11" t="s">
        <v>3</v>
      </c>
      <c r="F15" s="20">
        <v>41.666666666666664</v>
      </c>
      <c r="I15"/>
      <c r="L15"/>
      <c r="Q15" s="11" t="s">
        <v>19</v>
      </c>
      <c r="R15" s="20">
        <v>0</v>
      </c>
      <c r="T15" s="11" t="s">
        <v>3</v>
      </c>
      <c r="U15" s="20">
        <v>125</v>
      </c>
      <c r="X15"/>
      <c r="AK15" s="11" t="s">
        <v>3</v>
      </c>
      <c r="AL15" s="28">
        <v>245</v>
      </c>
      <c r="AT15" s="11" t="s">
        <v>3</v>
      </c>
      <c r="AU15" s="18">
        <v>9.0209506977429205E-3</v>
      </c>
      <c r="AW15" s="11" t="s">
        <v>19</v>
      </c>
      <c r="AX15" s="28">
        <v>0</v>
      </c>
      <c r="BW15" t="s">
        <v>20</v>
      </c>
      <c r="BX15" s="28">
        <f>IFERROR(VLOOKUP("Grand Total",$BI$5:$BU$33,11,0),0)</f>
        <v>0</v>
      </c>
      <c r="CN15" t="s">
        <v>20</v>
      </c>
      <c r="CO15" s="28">
        <f>IFERROR(VLOOKUP("Grand Total",$BZ$5:$CL$33,11,0),0)</f>
        <v>0</v>
      </c>
      <c r="CQ15" s="11" t="s">
        <v>18</v>
      </c>
      <c r="CR15" s="28">
        <v>60</v>
      </c>
      <c r="CS15" s="28">
        <v>60</v>
      </c>
      <c r="CT15" s="28">
        <v>60</v>
      </c>
      <c r="DE15" s="11" t="s">
        <v>18</v>
      </c>
      <c r="DF15" s="28">
        <v>-10</v>
      </c>
      <c r="DG15" s="28">
        <v>-10</v>
      </c>
      <c r="DH15" s="28">
        <v>-10</v>
      </c>
      <c r="EC15" s="28"/>
      <c r="ED15" s="28"/>
      <c r="EE15" s="28"/>
      <c r="EF15" s="28"/>
      <c r="EG15" s="28"/>
      <c r="EH15" s="28"/>
      <c r="EI15" s="28"/>
      <c r="EJ15" s="28"/>
      <c r="EK15" s="28"/>
      <c r="EL15" s="28"/>
      <c r="EM15" s="11" t="s">
        <v>20</v>
      </c>
      <c r="EN15" s="28">
        <f>IFERROR(VLOOKUP("Grand Total",$DY$5:$EK$33,11,0),0)</f>
        <v>0</v>
      </c>
      <c r="EO15" s="28">
        <f>IFERROR(VLOOKUP("Grand Total",$CQ$5:$DC$33,11,0),0)</f>
        <v>0</v>
      </c>
      <c r="EP15" s="19">
        <f t="shared" si="0"/>
        <v>0</v>
      </c>
      <c r="EQ15" s="93">
        <f t="shared" si="1"/>
        <v>0</v>
      </c>
      <c r="ER15" s="28">
        <f>IFERROR(VLOOKUP("Grand Total",$DE$5:$DQ$33,11,0),0)</f>
        <v>0</v>
      </c>
    </row>
    <row r="16" spans="2:148" x14ac:dyDescent="0.2">
      <c r="B16" s="11" t="s">
        <v>2</v>
      </c>
      <c r="C16" s="20">
        <v>36.666666666666664</v>
      </c>
      <c r="E16" s="11" t="s">
        <v>56</v>
      </c>
      <c r="F16" s="20">
        <v>23</v>
      </c>
      <c r="I16"/>
      <c r="L16"/>
      <c r="M16" s="6"/>
      <c r="Q16" s="11" t="s">
        <v>2</v>
      </c>
      <c r="R16" s="20">
        <v>110</v>
      </c>
      <c r="T16" s="11" t="s">
        <v>56</v>
      </c>
      <c r="U16" s="20">
        <v>69</v>
      </c>
      <c r="X16"/>
      <c r="Z16" s="12" t="s">
        <v>112</v>
      </c>
      <c r="AK16" s="11" t="s">
        <v>56</v>
      </c>
      <c r="AL16" s="28">
        <v>143</v>
      </c>
      <c r="AT16" s="11" t="s">
        <v>56</v>
      </c>
      <c r="AU16" s="18">
        <v>5.2652895909275008E-3</v>
      </c>
      <c r="AW16" s="11" t="s">
        <v>2</v>
      </c>
      <c r="AX16" s="28">
        <v>187</v>
      </c>
      <c r="BW16" t="s">
        <v>23</v>
      </c>
      <c r="BX16" s="28">
        <f>IFERROR(VLOOKUP("Grand Total",$BI$5:$BU$33,12,0),0)</f>
        <v>0</v>
      </c>
      <c r="CN16" t="s">
        <v>23</v>
      </c>
      <c r="CO16" s="28">
        <f>IFERROR(VLOOKUP("Grand Total",$BZ$5:$CL$33,12,0),0)</f>
        <v>0</v>
      </c>
      <c r="CQ16" s="11" t="s">
        <v>2</v>
      </c>
      <c r="CR16" s="28">
        <v>113.5</v>
      </c>
      <c r="CS16" s="28">
        <v>121.5</v>
      </c>
      <c r="CT16" s="28">
        <v>121.5</v>
      </c>
      <c r="DE16" s="11" t="s">
        <v>2</v>
      </c>
      <c r="DF16" s="28">
        <v>36.5</v>
      </c>
      <c r="DG16" s="28">
        <v>28.5</v>
      </c>
      <c r="DH16" s="28">
        <v>28.5</v>
      </c>
      <c r="EC16" s="28"/>
      <c r="ED16" s="28"/>
      <c r="EE16" s="28"/>
      <c r="EF16" s="28"/>
      <c r="EG16" s="28"/>
      <c r="EH16" s="28"/>
      <c r="EI16" s="28"/>
      <c r="EJ16" s="28"/>
      <c r="EK16" s="28"/>
      <c r="EL16" s="28"/>
      <c r="EM16" s="11" t="s">
        <v>23</v>
      </c>
      <c r="EN16" s="28">
        <f>IFERROR(VLOOKUP("Grand Total",$DY$5:$EK$33,12,0),0)</f>
        <v>0</v>
      </c>
      <c r="EO16" s="28">
        <f>IFERROR(VLOOKUP("Grand Total",$CQ$5:$DC$33,12,0),0)</f>
        <v>0</v>
      </c>
      <c r="EP16" s="19">
        <f t="shared" si="0"/>
        <v>0</v>
      </c>
      <c r="EQ16" s="93">
        <f t="shared" si="1"/>
        <v>0</v>
      </c>
      <c r="ER16" s="28">
        <f>IFERROR(VLOOKUP("Grand Total",$DE$5:$DQ$33,12,0),0)</f>
        <v>0</v>
      </c>
    </row>
    <row r="17" spans="2:148" x14ac:dyDescent="0.2">
      <c r="B17" s="11" t="s">
        <v>17</v>
      </c>
      <c r="C17" s="20">
        <v>116.66666666666667</v>
      </c>
      <c r="E17" s="11" t="s">
        <v>46</v>
      </c>
      <c r="F17" s="20">
        <v>21.666666666666668</v>
      </c>
      <c r="I17"/>
      <c r="L17"/>
      <c r="M17" s="6"/>
      <c r="Q17" s="11" t="s">
        <v>17</v>
      </c>
      <c r="R17" s="20">
        <v>350</v>
      </c>
      <c r="T17" s="11" t="s">
        <v>46</v>
      </c>
      <c r="U17" s="20">
        <v>65</v>
      </c>
      <c r="X17"/>
      <c r="AK17" s="11" t="s">
        <v>46</v>
      </c>
      <c r="AL17" s="28">
        <v>115</v>
      </c>
      <c r="AT17" s="11" t="s">
        <v>46</v>
      </c>
      <c r="AU17" s="18">
        <v>4.2343237968997388E-3</v>
      </c>
      <c r="AW17" s="11" t="s">
        <v>17</v>
      </c>
      <c r="AX17" s="28">
        <v>770</v>
      </c>
      <c r="BW17" t="s">
        <v>24</v>
      </c>
      <c r="BX17" s="28">
        <f>IFERROR(VLOOKUP("Grand Total",$BI$5:$BU$33,13,0),0)</f>
        <v>0</v>
      </c>
      <c r="CN17" t="s">
        <v>24</v>
      </c>
      <c r="CO17" s="28">
        <f>IFERROR(VLOOKUP("Grand Total",$BZ$5:$CL$33,13,0),0)</f>
        <v>0</v>
      </c>
      <c r="CQ17" s="11" t="s">
        <v>45</v>
      </c>
      <c r="CR17" s="28">
        <v>350</v>
      </c>
      <c r="CS17" s="28">
        <v>157</v>
      </c>
      <c r="CT17" s="28">
        <v>157</v>
      </c>
      <c r="DE17" s="11" t="s">
        <v>45</v>
      </c>
      <c r="DF17" s="28">
        <v>-150</v>
      </c>
      <c r="DG17" s="28">
        <v>43</v>
      </c>
      <c r="DH17" s="28">
        <v>43</v>
      </c>
      <c r="EC17" s="28"/>
      <c r="ED17" s="28"/>
      <c r="EE17" s="28"/>
      <c r="EF17" s="28"/>
      <c r="EG17" s="28"/>
      <c r="EH17" s="28"/>
      <c r="EI17" s="28"/>
      <c r="EJ17" s="28"/>
      <c r="EK17" s="28"/>
      <c r="EL17" s="28"/>
      <c r="EM17" s="11" t="s">
        <v>24</v>
      </c>
      <c r="EN17" s="28">
        <f>IFERROR(VLOOKUP("Grand Total",$DY$5:$EK$33,13,0),0)</f>
        <v>0</v>
      </c>
      <c r="EO17" s="28">
        <f>IFERROR(VLOOKUP("Grand Total",$CQ$5:$DC$33,13,0),0)</f>
        <v>0</v>
      </c>
      <c r="EP17" s="19">
        <f t="shared" si="0"/>
        <v>0</v>
      </c>
      <c r="EQ17" s="93">
        <f t="shared" si="1"/>
        <v>0</v>
      </c>
      <c r="ER17" s="28">
        <f>IFERROR(VLOOKUP("Grand Total",$DE$5:$DQ$33,13,0),0)</f>
        <v>0</v>
      </c>
    </row>
    <row r="18" spans="2:148" x14ac:dyDescent="0.2">
      <c r="B18" s="11" t="s">
        <v>1</v>
      </c>
      <c r="C18" s="20">
        <v>240</v>
      </c>
      <c r="E18" s="11" t="s">
        <v>19</v>
      </c>
      <c r="F18" s="20">
        <v>0</v>
      </c>
      <c r="I18"/>
      <c r="L18"/>
      <c r="M18" s="6"/>
      <c r="Q18" s="11" t="s">
        <v>1</v>
      </c>
      <c r="R18" s="20">
        <v>720</v>
      </c>
      <c r="T18" s="11" t="s">
        <v>19</v>
      </c>
      <c r="U18" s="20">
        <v>0</v>
      </c>
      <c r="X18"/>
      <c r="AK18" s="11" t="s">
        <v>19</v>
      </c>
      <c r="AL18" s="28">
        <v>0</v>
      </c>
      <c r="AT18" s="11" t="s">
        <v>19</v>
      </c>
      <c r="AU18" s="18">
        <v>0</v>
      </c>
      <c r="AW18" s="11" t="s">
        <v>1</v>
      </c>
      <c r="AX18" s="28">
        <v>1070</v>
      </c>
      <c r="CQ18" s="11" t="s">
        <v>116</v>
      </c>
      <c r="CR18" s="28">
        <v>260</v>
      </c>
      <c r="CS18" s="28">
        <v>335</v>
      </c>
      <c r="CT18" s="28">
        <v>335</v>
      </c>
      <c r="DE18" s="11" t="s">
        <v>116</v>
      </c>
      <c r="DF18" s="28">
        <v>-10</v>
      </c>
      <c r="DG18" s="28">
        <v>-85</v>
      </c>
      <c r="DH18" s="28">
        <v>-85</v>
      </c>
    </row>
    <row r="19" spans="2:148" x14ac:dyDescent="0.2">
      <c r="C19"/>
      <c r="F19"/>
      <c r="I19"/>
      <c r="L19"/>
      <c r="M19" s="6"/>
      <c r="R19"/>
      <c r="U19"/>
      <c r="X19"/>
      <c r="AK19" s="11" t="s">
        <v>31</v>
      </c>
      <c r="AL19" s="28">
        <v>27159</v>
      </c>
      <c r="AT19" s="11" t="s">
        <v>31</v>
      </c>
      <c r="AU19" s="18">
        <v>1</v>
      </c>
      <c r="AW19" s="11" t="s">
        <v>31</v>
      </c>
      <c r="AX19" s="28">
        <v>501</v>
      </c>
      <c r="CQ19" s="11" t="s">
        <v>117</v>
      </c>
      <c r="CR19" s="28">
        <v>22.5</v>
      </c>
      <c r="CS19" s="28">
        <v>75</v>
      </c>
      <c r="CT19" s="28">
        <v>75</v>
      </c>
      <c r="DE19" s="11" t="s">
        <v>117</v>
      </c>
      <c r="DF19" s="28">
        <v>-22.5</v>
      </c>
      <c r="DG19" s="28">
        <v>-75</v>
      </c>
      <c r="DH19" s="28">
        <v>-75</v>
      </c>
    </row>
    <row r="20" spans="2:148" x14ac:dyDescent="0.2">
      <c r="I20"/>
      <c r="L20"/>
      <c r="M20" s="6"/>
      <c r="X20"/>
      <c r="AN20" s="11"/>
      <c r="AO20" s="28"/>
      <c r="AQ20" s="11"/>
      <c r="AR20" s="28"/>
    </row>
    <row r="21" spans="2:148" x14ac:dyDescent="0.2">
      <c r="I21"/>
      <c r="L21"/>
      <c r="M21" s="6"/>
      <c r="X21"/>
      <c r="AN21" s="11"/>
      <c r="AO21" s="28"/>
      <c r="AQ21" s="11"/>
      <c r="AR21" s="28"/>
      <c r="BK21" s="28"/>
      <c r="BL21" s="28"/>
      <c r="BM21" s="28"/>
      <c r="BN21" s="28"/>
      <c r="BO21" s="28"/>
      <c r="BP21" s="28"/>
      <c r="BQ21" s="28"/>
      <c r="BR21" s="28"/>
      <c r="BS21" s="28"/>
      <c r="BT21" s="28"/>
      <c r="BU21" s="28"/>
    </row>
    <row r="22" spans="2:148" x14ac:dyDescent="0.2">
      <c r="I22"/>
      <c r="L22"/>
      <c r="M22" s="6"/>
      <c r="X22"/>
      <c r="AN22" s="11"/>
      <c r="AO22" s="28"/>
      <c r="AQ22" s="11"/>
      <c r="AR22" s="28"/>
    </row>
    <row r="23" spans="2:148" x14ac:dyDescent="0.2">
      <c r="I23"/>
      <c r="L23"/>
      <c r="X23"/>
    </row>
    <row r="24" spans="2:148" x14ac:dyDescent="0.2">
      <c r="I24"/>
      <c r="L24"/>
      <c r="M24" s="6"/>
      <c r="X24"/>
      <c r="AW24" s="11"/>
    </row>
    <row r="25" spans="2:148" x14ac:dyDescent="0.2">
      <c r="I25"/>
      <c r="L25"/>
      <c r="X25"/>
    </row>
    <row r="26" spans="2:148" x14ac:dyDescent="0.2">
      <c r="I26"/>
      <c r="L26"/>
      <c r="X26"/>
    </row>
    <row r="27" spans="2:148" x14ac:dyDescent="0.2">
      <c r="I27"/>
      <c r="L27"/>
      <c r="X27"/>
    </row>
    <row r="28" spans="2:148" x14ac:dyDescent="0.2">
      <c r="I28"/>
      <c r="L28"/>
      <c r="X28"/>
    </row>
    <row r="29" spans="2:148" x14ac:dyDescent="0.2">
      <c r="I29"/>
      <c r="L29"/>
      <c r="X29"/>
    </row>
    <row r="30" spans="2:148" x14ac:dyDescent="0.2">
      <c r="I30"/>
      <c r="L30"/>
      <c r="X30"/>
    </row>
    <row r="31" spans="2:148" x14ac:dyDescent="0.2">
      <c r="I31"/>
      <c r="L31"/>
      <c r="X31"/>
    </row>
    <row r="32" spans="2:148" x14ac:dyDescent="0.2">
      <c r="I32"/>
      <c r="L32"/>
      <c r="X32"/>
    </row>
    <row r="33" spans="9:141" x14ac:dyDescent="0.2">
      <c r="I33"/>
      <c r="L33"/>
      <c r="X33"/>
      <c r="AN33" s="30" t="s">
        <v>31</v>
      </c>
      <c r="AO33" s="28">
        <f>SUM(AO5:AO32)</f>
        <v>671.66666666666663</v>
      </c>
      <c r="AQ33" s="30" t="s">
        <v>31</v>
      </c>
      <c r="AR33" s="28">
        <f>SUM(AR5:AR32)</f>
        <v>128.33333333333334</v>
      </c>
      <c r="BI33" s="30" t="s">
        <v>31</v>
      </c>
      <c r="BJ33" s="28">
        <f>SUM(BJ6:BJ20)</f>
        <v>735</v>
      </c>
      <c r="BK33" s="28">
        <f t="shared" ref="BK33:BU33" si="2">SUM(BK6:BK20)</f>
        <v>640</v>
      </c>
      <c r="BL33" s="28">
        <f t="shared" si="2"/>
        <v>640</v>
      </c>
      <c r="BM33" s="28">
        <f t="shared" si="2"/>
        <v>0</v>
      </c>
      <c r="BN33" s="28">
        <f t="shared" si="2"/>
        <v>0</v>
      </c>
      <c r="BO33" s="28">
        <f t="shared" si="2"/>
        <v>0</v>
      </c>
      <c r="BP33" s="28">
        <f t="shared" si="2"/>
        <v>0</v>
      </c>
      <c r="BQ33" s="28">
        <f t="shared" si="2"/>
        <v>0</v>
      </c>
      <c r="BR33" s="28">
        <f t="shared" si="2"/>
        <v>0</v>
      </c>
      <c r="BS33" s="28">
        <f t="shared" si="2"/>
        <v>0</v>
      </c>
      <c r="BT33" s="28">
        <f t="shared" si="2"/>
        <v>0</v>
      </c>
      <c r="BU33" s="28">
        <f t="shared" si="2"/>
        <v>0</v>
      </c>
      <c r="BZ33" s="30" t="s">
        <v>31</v>
      </c>
      <c r="CA33" s="28">
        <f>SUM(CA6:CA20)</f>
        <v>65</v>
      </c>
      <c r="CB33" s="28">
        <f t="shared" ref="CB33:CL33" si="3">SUM(CB6:CB20)</f>
        <v>160</v>
      </c>
      <c r="CC33" s="28">
        <f t="shared" si="3"/>
        <v>160</v>
      </c>
      <c r="CD33" s="28">
        <f t="shared" si="3"/>
        <v>0</v>
      </c>
      <c r="CE33" s="28">
        <f t="shared" si="3"/>
        <v>0</v>
      </c>
      <c r="CF33" s="28">
        <f t="shared" si="3"/>
        <v>0</v>
      </c>
      <c r="CG33" s="28">
        <f t="shared" si="3"/>
        <v>0</v>
      </c>
      <c r="CH33" s="28">
        <f t="shared" si="3"/>
        <v>0</v>
      </c>
      <c r="CI33" s="28">
        <f t="shared" si="3"/>
        <v>0</v>
      </c>
      <c r="CJ33" s="28">
        <f t="shared" si="3"/>
        <v>0</v>
      </c>
      <c r="CK33" s="28">
        <f t="shared" si="3"/>
        <v>0</v>
      </c>
      <c r="CL33" s="28">
        <f t="shared" si="3"/>
        <v>0</v>
      </c>
      <c r="CQ33" s="30" t="s">
        <v>31</v>
      </c>
      <c r="CR33" s="28">
        <f>SUM(CR6:CR20)</f>
        <v>4728.5</v>
      </c>
      <c r="CS33" s="28">
        <f t="shared" ref="CS33:DC33" si="4">SUM(CS6:CS20)</f>
        <v>4470.5</v>
      </c>
      <c r="CT33" s="28">
        <f t="shared" si="4"/>
        <v>4380.5</v>
      </c>
      <c r="CU33" s="28">
        <f t="shared" si="4"/>
        <v>0</v>
      </c>
      <c r="CV33" s="28">
        <f t="shared" si="4"/>
        <v>0</v>
      </c>
      <c r="CW33" s="28">
        <f t="shared" si="4"/>
        <v>0</v>
      </c>
      <c r="CX33" s="28">
        <f t="shared" si="4"/>
        <v>0</v>
      </c>
      <c r="CY33" s="28">
        <f t="shared" si="4"/>
        <v>0</v>
      </c>
      <c r="CZ33" s="28">
        <f t="shared" si="4"/>
        <v>0</v>
      </c>
      <c r="DA33" s="28">
        <f t="shared" si="4"/>
        <v>0</v>
      </c>
      <c r="DB33" s="28">
        <f t="shared" si="4"/>
        <v>0</v>
      </c>
      <c r="DC33" s="28">
        <f t="shared" si="4"/>
        <v>0</v>
      </c>
      <c r="DE33" s="30" t="s">
        <v>31</v>
      </c>
      <c r="DF33" s="28">
        <f t="shared" ref="DF33:DQ33" si="5">SUM(DF6:DF20)</f>
        <v>-118.5</v>
      </c>
      <c r="DG33" s="28">
        <f t="shared" si="5"/>
        <v>139.5</v>
      </c>
      <c r="DH33" s="28">
        <f t="shared" si="5"/>
        <v>229.5</v>
      </c>
      <c r="DI33" s="28">
        <f t="shared" si="5"/>
        <v>0</v>
      </c>
      <c r="DJ33" s="28">
        <f t="shared" si="5"/>
        <v>0</v>
      </c>
      <c r="DK33" s="28">
        <f t="shared" si="5"/>
        <v>0</v>
      </c>
      <c r="DL33" s="28">
        <f t="shared" si="5"/>
        <v>0</v>
      </c>
      <c r="DM33" s="28">
        <f t="shared" si="5"/>
        <v>0</v>
      </c>
      <c r="DN33" s="28">
        <f t="shared" si="5"/>
        <v>0</v>
      </c>
      <c r="DO33" s="28">
        <f t="shared" si="5"/>
        <v>0</v>
      </c>
      <c r="DP33" s="28">
        <f t="shared" si="5"/>
        <v>0</v>
      </c>
      <c r="DQ33" s="28">
        <f t="shared" si="5"/>
        <v>0</v>
      </c>
      <c r="DY33" s="30" t="s">
        <v>31</v>
      </c>
      <c r="DZ33" s="28">
        <f t="shared" ref="DZ33:EK33" si="6">SUM(DZ6:DZ20)</f>
        <v>5350</v>
      </c>
      <c r="EA33" s="28">
        <f t="shared" si="6"/>
        <v>6450</v>
      </c>
      <c r="EB33" s="28">
        <f t="shared" si="6"/>
        <v>4960</v>
      </c>
      <c r="EC33" s="28">
        <f t="shared" si="6"/>
        <v>0</v>
      </c>
      <c r="ED33" s="28">
        <f t="shared" si="6"/>
        <v>0</v>
      </c>
      <c r="EE33" s="28">
        <f t="shared" si="6"/>
        <v>0</v>
      </c>
      <c r="EF33" s="28">
        <f t="shared" si="6"/>
        <v>0</v>
      </c>
      <c r="EG33" s="28">
        <f t="shared" si="6"/>
        <v>0</v>
      </c>
      <c r="EH33" s="28">
        <f t="shared" si="6"/>
        <v>0</v>
      </c>
      <c r="EI33" s="28">
        <f t="shared" si="6"/>
        <v>0</v>
      </c>
      <c r="EJ33" s="28">
        <f t="shared" si="6"/>
        <v>0</v>
      </c>
      <c r="EK33" s="28">
        <f t="shared" si="6"/>
        <v>0</v>
      </c>
    </row>
  </sheetData>
  <phoneticPr fontId="9" type="noConversion"/>
  <pageMargins left="0.7" right="0.7" top="0.75" bottom="0.75" header="0.3" footer="0.3"/>
  <tableParts count="3">
    <tablePart r:id="rId27"/>
    <tablePart r:id="rId28"/>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2BC7-DCC3-B449-8FD6-8AE9CD98E249}">
  <sheetPr>
    <tabColor theme="4" tint="0.39997558519241921"/>
  </sheetPr>
  <dimension ref="B2:W144"/>
  <sheetViews>
    <sheetView showGridLines="0" zoomScaleNormal="55" workbookViewId="0"/>
  </sheetViews>
  <sheetFormatPr baseColWidth="10" defaultColWidth="10.6640625" defaultRowHeight="16" x14ac:dyDescent="0.2"/>
  <cols>
    <col min="1" max="1" width="6.1640625" customWidth="1"/>
    <col min="2" max="2" width="26.5" customWidth="1"/>
    <col min="3" max="3" width="15.5" bestFit="1" customWidth="1"/>
    <col min="4" max="4" width="14" bestFit="1" customWidth="1"/>
    <col min="21" max="21" width="10.83203125" customWidth="1"/>
    <col min="22" max="22" width="15.33203125" bestFit="1" customWidth="1"/>
    <col min="23" max="23" width="14.6640625" bestFit="1" customWidth="1"/>
    <col min="24" max="24" width="5.83203125" customWidth="1"/>
    <col min="25" max="25" width="15.33203125" bestFit="1" customWidth="1"/>
    <col min="26" max="26" width="18" bestFit="1" customWidth="1"/>
    <col min="27" max="27" width="6.83203125" customWidth="1"/>
    <col min="28" max="28" width="15.33203125" bestFit="1" customWidth="1"/>
    <col min="29" max="29" width="19.33203125" bestFit="1" customWidth="1"/>
    <col min="30" max="30" width="10.83203125" customWidth="1"/>
    <col min="31" max="31" width="15.33203125" bestFit="1" customWidth="1"/>
    <col min="32" max="32" width="14.6640625" bestFit="1" customWidth="1"/>
    <col min="33" max="33" width="10.83203125" customWidth="1"/>
    <col min="34" max="34" width="15.33203125" bestFit="1" customWidth="1"/>
    <col min="35" max="35" width="15.6640625" bestFit="1" customWidth="1"/>
    <col min="36" max="36" width="10.6640625" customWidth="1"/>
    <col min="37" max="38" width="14.6640625" bestFit="1" customWidth="1"/>
    <col min="39" max="39" width="10.6640625" customWidth="1"/>
    <col min="40" max="40" width="14.6640625" bestFit="1" customWidth="1"/>
    <col min="41" max="41" width="15.6640625" bestFit="1" customWidth="1"/>
  </cols>
  <sheetData>
    <row r="2" spans="2:23" x14ac:dyDescent="0.2">
      <c r="B2" s="26" t="s">
        <v>54</v>
      </c>
      <c r="C2" s="27">
        <f>GETPIVOTDATA("Amount",Pivots!$AK$4)</f>
        <v>27159</v>
      </c>
    </row>
    <row r="4" spans="2:23" x14ac:dyDescent="0.2">
      <c r="T4" s="113" t="s">
        <v>133</v>
      </c>
      <c r="U4" s="113"/>
      <c r="V4" s="113"/>
      <c r="W4" s="113"/>
    </row>
    <row r="5" spans="2:23" x14ac:dyDescent="0.2">
      <c r="T5" s="113"/>
      <c r="U5" s="113"/>
      <c r="V5" s="113"/>
      <c r="W5" s="113"/>
    </row>
    <row r="6" spans="2:23" x14ac:dyDescent="0.2">
      <c r="T6" s="113"/>
      <c r="U6" s="113"/>
      <c r="V6" s="113"/>
      <c r="W6" s="113"/>
    </row>
    <row r="7" spans="2:23" x14ac:dyDescent="0.2">
      <c r="T7" s="113"/>
      <c r="U7" s="113"/>
      <c r="V7" s="113"/>
      <c r="W7" s="113"/>
    </row>
    <row r="8" spans="2:23" x14ac:dyDescent="0.2">
      <c r="T8" s="113"/>
      <c r="U8" s="113"/>
      <c r="V8" s="113"/>
      <c r="W8" s="113"/>
    </row>
    <row r="9" spans="2:23" x14ac:dyDescent="0.2">
      <c r="T9" s="113"/>
      <c r="U9" s="113"/>
      <c r="V9" s="113"/>
      <c r="W9" s="113"/>
    </row>
    <row r="10" spans="2:23" x14ac:dyDescent="0.2">
      <c r="T10" s="113"/>
      <c r="U10" s="113"/>
      <c r="V10" s="113"/>
      <c r="W10" s="113"/>
    </row>
    <row r="11" spans="2:23" x14ac:dyDescent="0.2">
      <c r="T11" s="113"/>
      <c r="U11" s="113"/>
      <c r="V11" s="113"/>
      <c r="W11" s="113"/>
    </row>
    <row r="12" spans="2:23" x14ac:dyDescent="0.2">
      <c r="T12" s="113"/>
      <c r="U12" s="113"/>
      <c r="V12" s="113"/>
      <c r="W12" s="113"/>
    </row>
    <row r="13" spans="2:23" x14ac:dyDescent="0.2">
      <c r="T13" s="113"/>
      <c r="U13" s="113"/>
      <c r="V13" s="113"/>
      <c r="W13" s="113"/>
    </row>
    <row r="14" spans="2:23" x14ac:dyDescent="0.2">
      <c r="T14" s="113"/>
      <c r="U14" s="113"/>
      <c r="V14" s="113"/>
      <c r="W14" s="113"/>
    </row>
    <row r="15" spans="2:23" x14ac:dyDescent="0.2">
      <c r="T15" s="113"/>
      <c r="U15" s="113"/>
      <c r="V15" s="113"/>
      <c r="W15" s="113"/>
    </row>
    <row r="16" spans="2:23" x14ac:dyDescent="0.2">
      <c r="T16" s="113"/>
      <c r="U16" s="113"/>
      <c r="V16" s="113"/>
      <c r="W16" s="113"/>
    </row>
    <row r="17" spans="20:23" x14ac:dyDescent="0.2">
      <c r="T17" s="113"/>
      <c r="U17" s="113"/>
      <c r="V17" s="113"/>
      <c r="W17" s="113"/>
    </row>
    <row r="18" spans="20:23" x14ac:dyDescent="0.2">
      <c r="T18" s="113"/>
      <c r="U18" s="113"/>
      <c r="V18" s="113"/>
      <c r="W18" s="113"/>
    </row>
    <row r="19" spans="20:23" x14ac:dyDescent="0.2">
      <c r="T19" s="113"/>
      <c r="U19" s="113"/>
      <c r="V19" s="113"/>
      <c r="W19" s="113"/>
    </row>
    <row r="20" spans="20:23" x14ac:dyDescent="0.2">
      <c r="T20" s="113"/>
      <c r="U20" s="113"/>
      <c r="V20" s="113"/>
      <c r="W20" s="113"/>
    </row>
    <row r="21" spans="20:23" x14ac:dyDescent="0.2">
      <c r="T21" s="113"/>
      <c r="U21" s="113"/>
      <c r="V21" s="113"/>
      <c r="W21" s="113"/>
    </row>
    <row r="22" spans="20:23" x14ac:dyDescent="0.2">
      <c r="T22" s="113"/>
      <c r="U22" s="113"/>
      <c r="V22" s="113"/>
      <c r="W22" s="113"/>
    </row>
    <row r="23" spans="20:23" x14ac:dyDescent="0.2">
      <c r="T23" s="113"/>
      <c r="U23" s="113"/>
      <c r="V23" s="113"/>
      <c r="W23" s="113"/>
    </row>
    <row r="35" ht="23" customHeight="1" x14ac:dyDescent="0.2"/>
    <row r="36" ht="23" customHeight="1" x14ac:dyDescent="0.2"/>
    <row r="37" ht="23" customHeight="1" x14ac:dyDescent="0.2"/>
    <row r="38" ht="23" customHeight="1" x14ac:dyDescent="0.2"/>
    <row r="39" ht="23" customHeight="1" x14ac:dyDescent="0.2"/>
    <row r="40" ht="23" customHeight="1" x14ac:dyDescent="0.2"/>
    <row r="41" ht="23" customHeight="1" x14ac:dyDescent="0.2"/>
    <row r="42" ht="23" customHeight="1" x14ac:dyDescent="0.2"/>
    <row r="43" ht="23" customHeight="1" x14ac:dyDescent="0.2"/>
    <row r="44" ht="23" customHeight="1" x14ac:dyDescent="0.2"/>
    <row r="45" ht="23" customHeight="1" x14ac:dyDescent="0.2"/>
    <row r="46" ht="23" customHeight="1" x14ac:dyDescent="0.2"/>
    <row r="47" ht="23" customHeight="1" x14ac:dyDescent="0.2"/>
    <row r="48" ht="23" customHeight="1" x14ac:dyDescent="0.2"/>
    <row r="49" spans="2:3" ht="23" customHeight="1" x14ac:dyDescent="0.2"/>
    <row r="50" spans="2:3" ht="23" customHeight="1" x14ac:dyDescent="0.2"/>
    <row r="51" spans="2:3" ht="23" customHeight="1" x14ac:dyDescent="0.2"/>
    <row r="52" spans="2:3" ht="23" customHeight="1" x14ac:dyDescent="0.2"/>
    <row r="53" spans="2:3" ht="23" customHeight="1" x14ac:dyDescent="0.2"/>
    <row r="54" spans="2:3" ht="23" customHeight="1" x14ac:dyDescent="0.2"/>
    <row r="55" spans="2:3" ht="23" customHeight="1" x14ac:dyDescent="0.2"/>
    <row r="56" spans="2:3" ht="30" customHeight="1" x14ac:dyDescent="0.2"/>
    <row r="57" spans="2:3" ht="16.5" customHeight="1" x14ac:dyDescent="0.2">
      <c r="B57" s="26" t="s">
        <v>109</v>
      </c>
      <c r="C57" s="27">
        <f>GETPIVOTDATA("vs Budget",Pivots!$AW$4)</f>
        <v>501</v>
      </c>
    </row>
    <row r="58" spans="2:3" ht="30" customHeight="1" x14ac:dyDescent="0.2"/>
    <row r="59" spans="2:3" ht="30" customHeight="1" x14ac:dyDescent="0.2"/>
    <row r="60" spans="2:3" ht="30" customHeight="1" x14ac:dyDescent="0.2"/>
    <row r="61" spans="2:3" ht="30" customHeight="1" x14ac:dyDescent="0.2"/>
    <row r="62" spans="2:3" ht="30" customHeight="1" x14ac:dyDescent="0.2"/>
    <row r="63" spans="2:3" ht="30" customHeight="1" x14ac:dyDescent="0.2"/>
    <row r="64" spans="2:3" ht="30" customHeight="1" x14ac:dyDescent="0.2"/>
    <row r="65" spans="2:3" ht="30" customHeight="1" x14ac:dyDescent="0.2"/>
    <row r="66" spans="2:3" ht="30" customHeight="1" x14ac:dyDescent="0.2"/>
    <row r="67" spans="2:3" ht="30" customHeight="1" x14ac:dyDescent="0.2"/>
    <row r="68" spans="2:3" ht="30" customHeight="1" x14ac:dyDescent="0.2"/>
    <row r="69" spans="2:3" ht="30" customHeight="1" x14ac:dyDescent="0.2"/>
    <row r="70" spans="2:3" ht="30" customHeight="1" x14ac:dyDescent="0.2"/>
    <row r="71" spans="2:3" ht="30" customHeight="1" x14ac:dyDescent="0.2"/>
    <row r="72" spans="2:3" ht="30" customHeight="1" x14ac:dyDescent="0.2"/>
    <row r="73" spans="2:3" ht="30" customHeight="1" x14ac:dyDescent="0.2"/>
    <row r="74" spans="2:3" ht="30" customHeight="1" x14ac:dyDescent="0.2"/>
    <row r="75" spans="2:3" ht="14" customHeight="1" x14ac:dyDescent="0.2"/>
    <row r="76" spans="2:3" x14ac:dyDescent="0.2">
      <c r="B76" s="26" t="s">
        <v>53</v>
      </c>
      <c r="C76" s="27">
        <f>VLOOKUP("Grand Total",Pivots!$AN:$AO,2,0)</f>
        <v>671.66666666666663</v>
      </c>
    </row>
    <row r="109" spans="2:3" ht="19" customHeight="1" x14ac:dyDescent="0.2"/>
    <row r="110" spans="2:3" x14ac:dyDescent="0.2">
      <c r="B110" s="26" t="s">
        <v>39</v>
      </c>
      <c r="C110" s="27">
        <f>VLOOKUP("Grand Total",Pivots!$AQ:$AR,2,0)</f>
        <v>128.33333333333334</v>
      </c>
    </row>
    <row r="111" spans="2:3" ht="17" customHeight="1" x14ac:dyDescent="0.2"/>
    <row r="144" spans="2:2" x14ac:dyDescent="0.2">
      <c r="B144" s="26" t="s">
        <v>114</v>
      </c>
    </row>
  </sheetData>
  <mergeCells count="1">
    <mergeCell ref="T4:W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FA38-3B41-F14D-A678-0D09EBBB3F91}">
  <sheetPr>
    <tabColor theme="4" tint="0.39997558519241921"/>
  </sheetPr>
  <dimension ref="A1:DL51"/>
  <sheetViews>
    <sheetView showGridLines="0" zoomScale="113" zoomScaleNormal="55" workbookViewId="0">
      <pane xSplit="4" topLeftCell="E1" activePane="topRight" state="frozen"/>
      <selection pane="topRight"/>
    </sheetView>
  </sheetViews>
  <sheetFormatPr baseColWidth="10" defaultColWidth="10.6640625" defaultRowHeight="16" outlineLevelRow="1" outlineLevelCol="1" x14ac:dyDescent="0.2"/>
  <cols>
    <col min="1" max="1" width="11.83203125" customWidth="1"/>
    <col min="3" max="3" width="10.1640625" customWidth="1"/>
    <col min="4" max="4" width="17.5" customWidth="1"/>
    <col min="5" max="7" width="11.33203125" customWidth="1" outlineLevel="1"/>
    <col min="8" max="9" width="11.33203125" customWidth="1"/>
    <col min="10" max="10" width="1.83203125" customWidth="1"/>
    <col min="11" max="13" width="11.33203125" hidden="1" customWidth="1" outlineLevel="1"/>
    <col min="14" max="14" width="11.33203125" customWidth="1" collapsed="1"/>
    <col min="15" max="15" width="11.33203125" customWidth="1"/>
    <col min="16" max="16" width="1.83203125" customWidth="1"/>
    <col min="17" max="19" width="11.33203125" hidden="1" customWidth="1" outlineLevel="1"/>
    <col min="20" max="20" width="11.33203125" customWidth="1" collapsed="1"/>
    <col min="21" max="21" width="11.33203125" customWidth="1"/>
    <col min="22" max="22" width="1.83203125" customWidth="1"/>
    <col min="23" max="25" width="11.33203125" hidden="1" customWidth="1" outlineLevel="1"/>
    <col min="26" max="26" width="11.33203125" customWidth="1" collapsed="1"/>
    <col min="27" max="27" width="11.33203125" customWidth="1"/>
    <col min="28" max="28" width="1.83203125" customWidth="1"/>
    <col min="29" max="29" width="11.33203125" customWidth="1"/>
    <col min="30" max="30" width="12" customWidth="1"/>
    <col min="31" max="31" width="11.33203125" customWidth="1"/>
    <col min="32" max="32" width="2.83203125" customWidth="1"/>
    <col min="33" max="33" width="17.6640625" customWidth="1"/>
    <col min="34" max="36" width="11.33203125" hidden="1" customWidth="1" outlineLevel="1"/>
    <col min="37" max="37" width="11.33203125" customWidth="1" collapsed="1"/>
    <col min="38" max="38" width="11.33203125" customWidth="1"/>
    <col min="39" max="39" width="1.83203125" customWidth="1"/>
    <col min="40" max="42" width="11.33203125" hidden="1" customWidth="1" outlineLevel="1"/>
    <col min="43" max="43" width="11.33203125" customWidth="1" collapsed="1"/>
    <col min="44" max="44" width="11.33203125" customWidth="1"/>
    <col min="45" max="45" width="1.83203125" customWidth="1"/>
    <col min="46" max="48" width="11.33203125" hidden="1" customWidth="1" outlineLevel="1"/>
    <col min="49" max="49" width="11.33203125" customWidth="1" collapsed="1"/>
    <col min="50" max="50" width="11.33203125" customWidth="1"/>
    <col min="51" max="51" width="1.83203125" customWidth="1"/>
    <col min="52" max="54" width="11.33203125" hidden="1" customWidth="1" outlineLevel="1"/>
    <col min="55" max="55" width="11.33203125" customWidth="1" collapsed="1"/>
    <col min="56" max="56" width="11.33203125" customWidth="1"/>
    <col min="57" max="57" width="1.83203125" customWidth="1"/>
    <col min="58" max="59" width="11.33203125" customWidth="1"/>
    <col min="60" max="60" width="2.83203125" customWidth="1"/>
    <col min="61" max="61" width="17.6640625" customWidth="1"/>
    <col min="62" max="64" width="11.33203125" hidden="1" customWidth="1" outlineLevel="1"/>
    <col min="65" max="65" width="11.33203125" customWidth="1" collapsed="1"/>
    <col min="66" max="66" width="11.33203125" customWidth="1"/>
    <col min="67" max="67" width="1.83203125" customWidth="1"/>
    <col min="68" max="70" width="11.33203125" hidden="1" customWidth="1" outlineLevel="1"/>
    <col min="71" max="71" width="11.33203125" customWidth="1" collapsed="1"/>
    <col min="72" max="72" width="11.33203125" customWidth="1"/>
    <col min="73" max="73" width="1.83203125" customWidth="1"/>
    <col min="74" max="76" width="11.33203125" hidden="1" customWidth="1" outlineLevel="1"/>
    <col min="77" max="77" width="11.33203125" customWidth="1" collapsed="1"/>
    <col min="78" max="78" width="11.33203125" customWidth="1"/>
    <col min="79" max="79" width="1.83203125" customWidth="1"/>
    <col min="80" max="82" width="11.33203125" hidden="1" customWidth="1" outlineLevel="1"/>
    <col min="83" max="83" width="11.33203125" customWidth="1" collapsed="1"/>
    <col min="84" max="84" width="11.33203125" customWidth="1"/>
    <col min="85" max="85" width="1.83203125" customWidth="1"/>
    <col min="86" max="86" width="11.33203125" customWidth="1"/>
    <col min="87" max="87" width="11.83203125" customWidth="1"/>
    <col min="88" max="88" width="2.83203125" customWidth="1"/>
    <col min="89" max="89" width="18.83203125" customWidth="1"/>
    <col min="90" max="92" width="11.33203125" customWidth="1" outlineLevel="1"/>
    <col min="93" max="94" width="11.33203125" customWidth="1"/>
    <col min="95" max="95" width="1.83203125" customWidth="1"/>
    <col min="96" max="98" width="11.33203125" hidden="1" customWidth="1" outlineLevel="1"/>
    <col min="99" max="99" width="11.33203125" customWidth="1" collapsed="1"/>
    <col min="100" max="100" width="11.33203125" customWidth="1"/>
    <col min="101" max="101" width="1.83203125" customWidth="1"/>
    <col min="102" max="104" width="11.33203125" hidden="1" customWidth="1" outlineLevel="1"/>
    <col min="105" max="105" width="11.33203125" customWidth="1" collapsed="1"/>
    <col min="106" max="106" width="11.33203125" customWidth="1"/>
    <col min="107" max="107" width="1.83203125" customWidth="1"/>
    <col min="108" max="110" width="11.33203125" hidden="1" customWidth="1" outlineLevel="1"/>
    <col min="111" max="111" width="11.33203125" customWidth="1" collapsed="1"/>
    <col min="112" max="112" width="11.33203125" customWidth="1"/>
    <col min="113" max="113" width="1.83203125" customWidth="1"/>
    <col min="114" max="114" width="11.33203125" customWidth="1"/>
    <col min="115" max="115" width="12" customWidth="1"/>
  </cols>
  <sheetData>
    <row r="1" spans="1:116" x14ac:dyDescent="0.2">
      <c r="D1" s="31"/>
      <c r="BC1" s="20"/>
      <c r="BD1" s="20"/>
    </row>
    <row r="2" spans="1:116" s="29" customFormat="1" x14ac:dyDescent="0.2">
      <c r="A2" s="55" t="s">
        <v>70</v>
      </c>
      <c r="B2" s="50" t="s">
        <v>12</v>
      </c>
      <c r="D2" s="107" t="str">
        <f>_xlfn.CONCAT("Summary"," ",$B$3)</f>
        <v>Summary 2024</v>
      </c>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40"/>
      <c r="AG2" s="107" t="s">
        <v>71</v>
      </c>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40"/>
      <c r="BI2" s="108" t="s">
        <v>72</v>
      </c>
      <c r="BJ2" s="109"/>
      <c r="BK2" s="109"/>
      <c r="BL2" s="109"/>
      <c r="BM2" s="109"/>
      <c r="BN2" s="109"/>
      <c r="BO2" s="109"/>
      <c r="BP2" s="109"/>
      <c r="BQ2" s="109"/>
      <c r="BR2" s="109"/>
      <c r="BS2" s="109"/>
      <c r="BT2" s="109"/>
      <c r="BU2" s="109"/>
      <c r="BV2" s="109"/>
      <c r="BW2" s="109"/>
      <c r="BX2" s="109"/>
      <c r="BY2" s="109"/>
      <c r="BZ2" s="109"/>
      <c r="CA2" s="109"/>
      <c r="CB2" s="109"/>
      <c r="CC2" s="109"/>
      <c r="CD2" s="109"/>
      <c r="CE2" s="109"/>
      <c r="CF2" s="109"/>
      <c r="CG2" s="109"/>
      <c r="CH2" s="110"/>
      <c r="CI2" s="65"/>
      <c r="CK2" s="107" t="str">
        <f>_xlfn.CONCAT("Summary"," ",$B$4)</f>
        <v>Summary 2023</v>
      </c>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row>
    <row r="3" spans="1:116" s="29" customFormat="1" x14ac:dyDescent="0.2">
      <c r="A3" s="35" t="s">
        <v>68</v>
      </c>
      <c r="B3" s="21">
        <v>2024</v>
      </c>
      <c r="D3" s="38" t="s">
        <v>13</v>
      </c>
      <c r="E3" s="33" t="s">
        <v>25</v>
      </c>
      <c r="F3" s="33" t="s">
        <v>26</v>
      </c>
      <c r="G3" s="33" t="s">
        <v>27</v>
      </c>
      <c r="H3" s="37" t="s">
        <v>96</v>
      </c>
      <c r="I3" s="37" t="s">
        <v>97</v>
      </c>
      <c r="K3" s="33" t="s">
        <v>28</v>
      </c>
      <c r="L3" s="33" t="s">
        <v>29</v>
      </c>
      <c r="M3" s="33" t="s">
        <v>35</v>
      </c>
      <c r="N3" s="37" t="s">
        <v>98</v>
      </c>
      <c r="O3" s="37" t="s">
        <v>99</v>
      </c>
      <c r="Q3" s="33" t="s">
        <v>36</v>
      </c>
      <c r="R3" s="33" t="s">
        <v>37</v>
      </c>
      <c r="S3" s="33" t="s">
        <v>52</v>
      </c>
      <c r="T3" s="37" t="s">
        <v>100</v>
      </c>
      <c r="U3" s="37" t="s">
        <v>101</v>
      </c>
      <c r="W3" s="33" t="s">
        <v>20</v>
      </c>
      <c r="X3" s="33" t="s">
        <v>23</v>
      </c>
      <c r="Y3" s="33" t="s">
        <v>24</v>
      </c>
      <c r="Z3" s="37" t="s">
        <v>102</v>
      </c>
      <c r="AA3" s="32" t="s">
        <v>103</v>
      </c>
      <c r="AC3" s="43" t="s">
        <v>104</v>
      </c>
      <c r="AD3" s="43" t="s">
        <v>105</v>
      </c>
      <c r="AE3" s="40"/>
      <c r="AG3" s="38" t="s">
        <v>13</v>
      </c>
      <c r="AH3" s="33" t="s">
        <v>25</v>
      </c>
      <c r="AI3" s="33" t="s">
        <v>26</v>
      </c>
      <c r="AJ3" s="33" t="s">
        <v>27</v>
      </c>
      <c r="AK3" s="37" t="s">
        <v>96</v>
      </c>
      <c r="AL3" s="37" t="s">
        <v>97</v>
      </c>
      <c r="AN3" s="33" t="s">
        <v>28</v>
      </c>
      <c r="AO3" s="33" t="s">
        <v>29</v>
      </c>
      <c r="AP3" s="33" t="s">
        <v>35</v>
      </c>
      <c r="AQ3" s="37" t="s">
        <v>98</v>
      </c>
      <c r="AR3" s="37" t="s">
        <v>99</v>
      </c>
      <c r="AT3" s="33" t="s">
        <v>36</v>
      </c>
      <c r="AU3" s="33" t="s">
        <v>37</v>
      </c>
      <c r="AV3" s="33" t="s">
        <v>52</v>
      </c>
      <c r="AW3" s="37" t="s">
        <v>100</v>
      </c>
      <c r="AX3" s="37" t="s">
        <v>101</v>
      </c>
      <c r="AZ3" s="33" t="s">
        <v>20</v>
      </c>
      <c r="BA3" s="33" t="s">
        <v>23</v>
      </c>
      <c r="BB3" s="33" t="s">
        <v>24</v>
      </c>
      <c r="BC3" s="37" t="s">
        <v>102</v>
      </c>
      <c r="BD3" s="32" t="s">
        <v>103</v>
      </c>
      <c r="BF3" s="44" t="s">
        <v>104</v>
      </c>
      <c r="BG3" s="44" t="s">
        <v>105</v>
      </c>
      <c r="BH3" s="40"/>
      <c r="BI3" s="38" t="s">
        <v>13</v>
      </c>
      <c r="BJ3" s="33" t="s">
        <v>25</v>
      </c>
      <c r="BK3" s="33" t="s">
        <v>26</v>
      </c>
      <c r="BL3" s="33" t="s">
        <v>27</v>
      </c>
      <c r="BM3" s="37" t="s">
        <v>96</v>
      </c>
      <c r="BN3" s="37" t="s">
        <v>97</v>
      </c>
      <c r="BP3" s="33" t="s">
        <v>28</v>
      </c>
      <c r="BQ3" s="33" t="s">
        <v>29</v>
      </c>
      <c r="BR3" s="33" t="s">
        <v>35</v>
      </c>
      <c r="BS3" s="37" t="s">
        <v>98</v>
      </c>
      <c r="BT3" s="37" t="s">
        <v>99</v>
      </c>
      <c r="BV3" s="33" t="s">
        <v>36</v>
      </c>
      <c r="BW3" s="33" t="s">
        <v>37</v>
      </c>
      <c r="BX3" s="33" t="s">
        <v>52</v>
      </c>
      <c r="BY3" s="37" t="s">
        <v>100</v>
      </c>
      <c r="BZ3" s="37" t="s">
        <v>101</v>
      </c>
      <c r="CB3" s="33" t="s">
        <v>20</v>
      </c>
      <c r="CC3" s="33" t="s">
        <v>23</v>
      </c>
      <c r="CD3" s="33" t="s">
        <v>24</v>
      </c>
      <c r="CE3" s="37" t="s">
        <v>102</v>
      </c>
      <c r="CF3" s="32" t="s">
        <v>103</v>
      </c>
      <c r="CH3" s="43" t="s">
        <v>104</v>
      </c>
      <c r="CI3" s="66"/>
      <c r="CK3" s="38" t="s">
        <v>13</v>
      </c>
      <c r="CL3" s="33" t="s">
        <v>25</v>
      </c>
      <c r="CM3" s="33" t="s">
        <v>26</v>
      </c>
      <c r="CN3" s="33" t="s">
        <v>27</v>
      </c>
      <c r="CO3" s="37" t="s">
        <v>96</v>
      </c>
      <c r="CP3" s="37" t="s">
        <v>97</v>
      </c>
      <c r="CR3" s="33" t="s">
        <v>28</v>
      </c>
      <c r="CS3" s="33" t="s">
        <v>29</v>
      </c>
      <c r="CT3" s="33" t="s">
        <v>35</v>
      </c>
      <c r="CU3" s="37" t="s">
        <v>98</v>
      </c>
      <c r="CV3" s="37" t="s">
        <v>99</v>
      </c>
      <c r="CX3" s="33" t="s">
        <v>36</v>
      </c>
      <c r="CY3" s="33" t="s">
        <v>37</v>
      </c>
      <c r="CZ3" s="33" t="s">
        <v>52</v>
      </c>
      <c r="DA3" s="37" t="s">
        <v>100</v>
      </c>
      <c r="DB3" s="37" t="s">
        <v>101</v>
      </c>
      <c r="DD3" s="33" t="s">
        <v>20</v>
      </c>
      <c r="DE3" s="33" t="s">
        <v>23</v>
      </c>
      <c r="DF3" s="33" t="s">
        <v>24</v>
      </c>
      <c r="DG3" s="37" t="s">
        <v>102</v>
      </c>
      <c r="DH3" s="32" t="s">
        <v>103</v>
      </c>
      <c r="DJ3" s="43" t="s">
        <v>104</v>
      </c>
      <c r="DK3" s="64" t="s">
        <v>105</v>
      </c>
    </row>
    <row r="4" spans="1:116" s="29" customFormat="1" x14ac:dyDescent="0.2">
      <c r="A4" s="35" t="s">
        <v>69</v>
      </c>
      <c r="B4" s="21">
        <v>2023</v>
      </c>
      <c r="D4" s="35" t="s">
        <v>34</v>
      </c>
      <c r="E4" s="22">
        <f>IFERROR(SUMIFS('Expenses - Raw Data'!$G$2:$G$1048576,'Expenses - Raw Data'!$B$2:$B$1048576,'YoY Summary'!E$3,'Expenses - Raw Data'!$A$2:$A$1048576,'YoY Summary'!$B$3,'Expenses - Raw Data'!$C$2:$C$1048576,"&gt;="&amp;'YoY Summary'!$B$6,'Expenses - Raw Data'!$C$2:$C$1048576,"&lt;="&amp;'YoY Summary'!$B$7, 'Expenses - Raw Data'!$F$2:$F$1048576,'YoY Summary'!$D$4),0)</f>
        <v>4500</v>
      </c>
      <c r="F4" s="22">
        <f>IFERROR(SUMIFS('Expenses - Raw Data'!$G$2:$G$1048576,'Expenses - Raw Data'!$B$2:$B$1048576,'YoY Summary'!F$3,'Expenses - Raw Data'!$A$2:$A$1048576,'YoY Summary'!$B$3,'Expenses - Raw Data'!$C$2:$C$1048576,"&gt;="&amp;'YoY Summary'!$B$6,'Expenses - Raw Data'!$C$2:$C$1048576,"&lt;="&amp;'YoY Summary'!$B$7, 'Expenses - Raw Data'!$F$2:$F$1048576,'YoY Summary'!$D$4),0)</f>
        <v>0</v>
      </c>
      <c r="G4" s="22">
        <f>IFERROR(SUMIFS('Expenses - Raw Data'!$G$2:$G$1048576,'Expenses - Raw Data'!$B$2:$B$1048576,'YoY Summary'!G$3,'Expenses - Raw Data'!$A$2:$A$1048576,'YoY Summary'!$B$3,'Expenses - Raw Data'!$C$2:$C$1048576,"&gt;="&amp;'YoY Summary'!$B$6,'Expenses - Raw Data'!$C$2:$C$1048576,"&lt;="&amp;'YoY Summary'!$B$7, 'Expenses - Raw Data'!$F$2:$F$1048576,'YoY Summary'!$D$4),0)</f>
        <v>0</v>
      </c>
      <c r="H4" s="46">
        <f>SUM(E4:G4)</f>
        <v>4500</v>
      </c>
      <c r="I4" s="46">
        <f>IFERROR(AVERAGEIF(E4:G4, "&lt;&gt;0"),0)</f>
        <v>4500</v>
      </c>
      <c r="K4" s="22">
        <f>IFERROR(SUMIFS('Expenses - Raw Data'!$G$2:$G$1048576,'Expenses - Raw Data'!$B$2:$B$1048576,'YoY Summary'!K$3,'Expenses - Raw Data'!$A$2:$A$1048576,'YoY Summary'!$B$3,'Expenses - Raw Data'!$C$2:$C$1048576,"&gt;="&amp;'YoY Summary'!$B$6,'Expenses - Raw Data'!$C$2:$C$1048576,"&lt;="&amp;'YoY Summary'!$B$7, 'Expenses - Raw Data'!$F$2:$F$1048576,'YoY Summary'!$D$4),0)</f>
        <v>0</v>
      </c>
      <c r="L4" s="22">
        <f>IFERROR(SUMIFS('Expenses - Raw Data'!$G$2:$G$1048576,'Expenses - Raw Data'!$B$2:$B$1048576,'YoY Summary'!L$3,'Expenses - Raw Data'!$A$2:$A$1048576,'YoY Summary'!$B$3,'Expenses - Raw Data'!$C$2:$C$1048576,"&gt;="&amp;'YoY Summary'!$B$6,'Expenses - Raw Data'!$C$2:$C$1048576,"&lt;="&amp;'YoY Summary'!$B$7, 'Expenses - Raw Data'!$F$2:$F$1048576,'YoY Summary'!$D$4),0)</f>
        <v>0</v>
      </c>
      <c r="M4" s="22">
        <f>IFERROR(SUMIFS('Expenses - Raw Data'!$G$2:$G$1048576,'Expenses - Raw Data'!$B$2:$B$1048576,'YoY Summary'!M$3,'Expenses - Raw Data'!$A$2:$A$1048576,'YoY Summary'!$B$3,'Expenses - Raw Data'!$C$2:$C$1048576,"&gt;="&amp;'YoY Summary'!$B$6,'Expenses - Raw Data'!$C$2:$C$1048576,"&lt;="&amp;'YoY Summary'!$B$7, 'Expenses - Raw Data'!$F$2:$F$1048576,'YoY Summary'!$D$4),0)</f>
        <v>0</v>
      </c>
      <c r="N4" s="46">
        <f>SUM(K4:M4)</f>
        <v>0</v>
      </c>
      <c r="O4" s="46">
        <f>IFERROR(AVERAGEIF(K4:M4, "&lt;&gt;0"),0)</f>
        <v>0</v>
      </c>
      <c r="Q4" s="22">
        <f>IFERROR(SUMIFS('Expenses - Raw Data'!$G$2:$G$1048576,'Expenses - Raw Data'!$B$2:$B$1048576,'YoY Summary'!Q$3,'Expenses - Raw Data'!$A$2:$A$1048576,'YoY Summary'!$B$3,'Expenses - Raw Data'!$C$2:$C$1048576,"&gt;="&amp;'YoY Summary'!$B$6,'Expenses - Raw Data'!$C$2:$C$1048576,"&lt;="&amp;'YoY Summary'!$B$7, 'Expenses - Raw Data'!$F$2:$F$1048576,'YoY Summary'!$D$4),0)</f>
        <v>0</v>
      </c>
      <c r="R4" s="22">
        <f>IFERROR(SUMIFS('Expenses - Raw Data'!$G$2:$G$1048576,'Expenses - Raw Data'!$B$2:$B$1048576,'YoY Summary'!R$3,'Expenses - Raw Data'!$A$2:$A$1048576,'YoY Summary'!$B$3,'Expenses - Raw Data'!$C$2:$C$1048576,"&gt;="&amp;'YoY Summary'!$B$6,'Expenses - Raw Data'!$C$2:$C$1048576,"&lt;="&amp;'YoY Summary'!$B$7, 'Expenses - Raw Data'!$F$2:$F$1048576,'YoY Summary'!$D$4),0)</f>
        <v>0</v>
      </c>
      <c r="S4" s="22">
        <f>IFERROR(SUMIFS('Expenses - Raw Data'!$G$2:$G$1048576,'Expenses - Raw Data'!$B$2:$B$1048576,'YoY Summary'!S$3,'Expenses - Raw Data'!$A$2:$A$1048576,'YoY Summary'!$B$3,'Expenses - Raw Data'!$C$2:$C$1048576,"&gt;="&amp;'YoY Summary'!$B$6,'Expenses - Raw Data'!$C$2:$C$1048576,"&lt;="&amp;'YoY Summary'!$B$7, 'Expenses - Raw Data'!$F$2:$F$1048576,'YoY Summary'!$D$4),0)</f>
        <v>0</v>
      </c>
      <c r="T4" s="46">
        <f>SUM(Q4:S4)</f>
        <v>0</v>
      </c>
      <c r="U4" s="46">
        <f>IFERROR(AVERAGEIF(Q4:S4, "&lt;&gt;0"),0)</f>
        <v>0</v>
      </c>
      <c r="W4" s="22">
        <f>IFERROR(SUMIFS('Expenses - Raw Data'!$G$2:$G$1048576,'Expenses - Raw Data'!$B$2:$B$1048576,'YoY Summary'!W$3,'Expenses - Raw Data'!$A$2:$A$1048576,'YoY Summary'!$B$3,'Expenses - Raw Data'!$C$2:$C$1048576,"&gt;="&amp;'YoY Summary'!$B$6,'Expenses - Raw Data'!$C$2:$C$1048576,"&lt;="&amp;'YoY Summary'!$B$7, 'Expenses - Raw Data'!$F$2:$F$1048576,'YoY Summary'!$D$4),0)</f>
        <v>0</v>
      </c>
      <c r="X4" s="22">
        <f>IFERROR(SUMIFS('Expenses - Raw Data'!$G$2:$G$1048576,'Expenses - Raw Data'!$B$2:$B$1048576,'YoY Summary'!X$3,'Expenses - Raw Data'!$A$2:$A$1048576,'YoY Summary'!$B$3,'Expenses - Raw Data'!$C$2:$C$1048576,"&gt;="&amp;'YoY Summary'!$B$6,'Expenses - Raw Data'!$C$2:$C$1048576,"&lt;="&amp;'YoY Summary'!$B$7, 'Expenses - Raw Data'!$F$2:$F$1048576,'YoY Summary'!$D$4),0)</f>
        <v>0</v>
      </c>
      <c r="Y4" s="22">
        <f>IFERROR(SUMIFS('Expenses - Raw Data'!$G$2:$G$1048576,'Expenses - Raw Data'!$B$2:$B$1048576,'YoY Summary'!Y$3,'Expenses - Raw Data'!$A$2:$A$1048576,'YoY Summary'!$B$3,'Expenses - Raw Data'!$C$2:$C$1048576,"&gt;="&amp;'YoY Summary'!$B$6,'Expenses - Raw Data'!$C$2:$C$1048576,"&lt;="&amp;'YoY Summary'!$B$7, 'Expenses - Raw Data'!$F$2:$F$1048576,'YoY Summary'!$D$4),0)</f>
        <v>0</v>
      </c>
      <c r="Z4" s="46">
        <f>SUM(W4:Y4)</f>
        <v>0</v>
      </c>
      <c r="AA4" s="46">
        <f>IFERROR(AVERAGEIF(W4:Y4, "&lt;&gt;0"),0)</f>
        <v>0</v>
      </c>
      <c r="AC4" s="47">
        <f>SUM(H4,N4,T4,Z4)</f>
        <v>4500</v>
      </c>
      <c r="AD4" s="47">
        <f>IFERROR(SUM(E4:G4,K4:M4,Q4:S4,W4:Y4)/SUM(COUNTIF(E4:G4,"&lt;&gt;0"),COUNTIF(K4:M4,"&lt;&gt;0"),COUNTIF(Q4:S4,"&lt;&gt;0"),COUNTIF(W4:Y4,"&lt;&gt;0")),0)</f>
        <v>4500</v>
      </c>
      <c r="AE4" s="41"/>
      <c r="AG4" s="35" t="s">
        <v>34</v>
      </c>
      <c r="AH4" s="22">
        <f t="shared" ref="AH4:AL8" si="0">E4-CL4</f>
        <v>-1700</v>
      </c>
      <c r="AI4" s="22">
        <f t="shared" si="0"/>
        <v>0</v>
      </c>
      <c r="AJ4" s="22">
        <f t="shared" si="0"/>
        <v>0</v>
      </c>
      <c r="AK4" s="46">
        <f t="shared" si="0"/>
        <v>-1700</v>
      </c>
      <c r="AL4" s="46">
        <f t="shared" si="0"/>
        <v>-1700</v>
      </c>
      <c r="AN4" s="22">
        <f t="shared" ref="AN4:AR8" si="1">K4-CR4</f>
        <v>0</v>
      </c>
      <c r="AO4" s="22">
        <f t="shared" si="1"/>
        <v>0</v>
      </c>
      <c r="AP4" s="22">
        <f t="shared" si="1"/>
        <v>0</v>
      </c>
      <c r="AQ4" s="46">
        <f t="shared" si="1"/>
        <v>0</v>
      </c>
      <c r="AR4" s="46">
        <f t="shared" si="1"/>
        <v>0</v>
      </c>
      <c r="AT4" s="22">
        <f t="shared" ref="AT4:AX8" si="2">Q4-CX4</f>
        <v>0</v>
      </c>
      <c r="AU4" s="22">
        <f t="shared" si="2"/>
        <v>0</v>
      </c>
      <c r="AV4" s="22">
        <f t="shared" si="2"/>
        <v>0</v>
      </c>
      <c r="AW4" s="46">
        <f t="shared" si="2"/>
        <v>0</v>
      </c>
      <c r="AX4" s="46">
        <f t="shared" si="2"/>
        <v>0</v>
      </c>
      <c r="AZ4" s="22">
        <f t="shared" ref="AZ4:BD8" si="3">W4-DD4</f>
        <v>0</v>
      </c>
      <c r="BA4" s="22">
        <f t="shared" si="3"/>
        <v>0</v>
      </c>
      <c r="BB4" s="22">
        <f t="shared" si="3"/>
        <v>0</v>
      </c>
      <c r="BC4" s="46">
        <f t="shared" si="3"/>
        <v>0</v>
      </c>
      <c r="BD4" s="46">
        <f t="shared" si="3"/>
        <v>0</v>
      </c>
      <c r="BF4" s="47">
        <f t="shared" ref="BF4:BG8" si="4">AC4-DJ4</f>
        <v>-1700</v>
      </c>
      <c r="BG4" s="47">
        <f t="shared" si="4"/>
        <v>-1700</v>
      </c>
      <c r="BH4" s="41"/>
      <c r="BI4" s="35" t="s">
        <v>34</v>
      </c>
      <c r="BJ4" s="24">
        <f t="shared" ref="BJ4:BN6" si="5">IFERROR((E4/CL4)-1,0)</f>
        <v>-0.27419354838709675</v>
      </c>
      <c r="BK4" s="24">
        <f t="shared" si="5"/>
        <v>0</v>
      </c>
      <c r="BL4" s="24">
        <f t="shared" si="5"/>
        <v>0</v>
      </c>
      <c r="BM4" s="45">
        <f t="shared" si="5"/>
        <v>-0.27419354838709675</v>
      </c>
      <c r="BN4" s="45">
        <f t="shared" si="5"/>
        <v>-0.27419354838709675</v>
      </c>
      <c r="BP4" s="24">
        <f t="shared" ref="BP4:BT6" si="6">IFERROR((K4/CR4)-1,0)</f>
        <v>0</v>
      </c>
      <c r="BQ4" s="24">
        <f t="shared" si="6"/>
        <v>0</v>
      </c>
      <c r="BR4" s="24">
        <f t="shared" si="6"/>
        <v>0</v>
      </c>
      <c r="BS4" s="45">
        <f t="shared" si="6"/>
        <v>0</v>
      </c>
      <c r="BT4" s="45">
        <f t="shared" si="6"/>
        <v>0</v>
      </c>
      <c r="BV4" s="24">
        <f t="shared" ref="BV4:BZ6" si="7">IFERROR((Q4/CX4)-1,0)</f>
        <v>0</v>
      </c>
      <c r="BW4" s="24">
        <f t="shared" si="7"/>
        <v>0</v>
      </c>
      <c r="BX4" s="24">
        <f t="shared" si="7"/>
        <v>0</v>
      </c>
      <c r="BY4" s="45">
        <f t="shared" si="7"/>
        <v>0</v>
      </c>
      <c r="BZ4" s="45">
        <f t="shared" si="7"/>
        <v>0</v>
      </c>
      <c r="CB4" s="24">
        <f t="shared" ref="CB4:CF6" si="8">IFERROR((W4/DD4)-1,0)</f>
        <v>0</v>
      </c>
      <c r="CC4" s="24">
        <f t="shared" si="8"/>
        <v>0</v>
      </c>
      <c r="CD4" s="24">
        <f t="shared" si="8"/>
        <v>0</v>
      </c>
      <c r="CE4" s="45">
        <f t="shared" si="8"/>
        <v>0</v>
      </c>
      <c r="CF4" s="45">
        <f t="shared" si="8"/>
        <v>0</v>
      </c>
      <c r="CH4" s="48">
        <f>IFERROR((AC4/DJ4)-1,0)</f>
        <v>-0.27419354838709675</v>
      </c>
      <c r="CI4" s="67"/>
      <c r="CK4" s="35" t="s">
        <v>34</v>
      </c>
      <c r="CL4" s="22">
        <f>IFERROR(SUMIFS('Expenses - Raw Data'!$G$2:$G$1048576,'Expenses - Raw Data'!$B$2:$B$1048576,'YoY Summary'!CL$3,'Expenses - Raw Data'!$A$2:$A$1048576,'YoY Summary'!$B$4,'Expenses - Raw Data'!$C$2:$C$1048576,"&gt;="&amp;'YoY Summary'!$B$6,'Expenses - Raw Data'!$C$2:$C$1048576,"&lt;="&amp;'YoY Summary'!$B$7, 'Expenses - Raw Data'!$F$2:$F$1048576,'YoY Summary'!$D$4),0)</f>
        <v>6200</v>
      </c>
      <c r="CM4" s="22">
        <f>IFERROR(SUMIFS('Expenses - Raw Data'!$G$2:$G$1048576,'Expenses - Raw Data'!$B$2:$B$1048576,'YoY Summary'!CM$3,'Expenses - Raw Data'!$A$2:$A$1048576,'YoY Summary'!$B$4,'Expenses - Raw Data'!$C$2:$C$1048576,"&gt;="&amp;'YoY Summary'!$B$6,'Expenses - Raw Data'!$C$2:$C$1048576,"&lt;="&amp;'YoY Summary'!$B$7, 'Expenses - Raw Data'!$F$2:$F$1048576,'YoY Summary'!$D$4),0)</f>
        <v>0</v>
      </c>
      <c r="CN4" s="22">
        <f>IFERROR(SUMIFS('Expenses - Raw Data'!$G$2:$G$1048576,'Expenses - Raw Data'!$B$2:$B$1048576,'YoY Summary'!CN$3,'Expenses - Raw Data'!$A$2:$A$1048576,'YoY Summary'!$B$4,'Expenses - Raw Data'!$C$2:$C$1048576,"&gt;="&amp;'YoY Summary'!$B$6,'Expenses - Raw Data'!$C$2:$C$1048576,"&lt;="&amp;'YoY Summary'!$B$7, 'Expenses - Raw Data'!$F$2:$F$1048576,'YoY Summary'!$D$4),0)</f>
        <v>0</v>
      </c>
      <c r="CO4" s="46">
        <f>SUM(CL4:CN4)</f>
        <v>6200</v>
      </c>
      <c r="CP4" s="46">
        <f>IFERROR(AVERAGEIF(CL4:CN4, "&lt;&gt;0"),0)</f>
        <v>6200</v>
      </c>
      <c r="CR4" s="22">
        <f>IFERROR(SUMIFS('Expenses - Raw Data'!$G$2:$G$1048576,'Expenses - Raw Data'!$B$2:$B$1048576,'YoY Summary'!CR$3,'Expenses - Raw Data'!$A$2:$A$1048576,'YoY Summary'!$B$4,'Expenses - Raw Data'!$C$2:$C$1048576,"&gt;="&amp;'YoY Summary'!$B$6,'Expenses - Raw Data'!$C$2:$C$1048576,"&lt;="&amp;'YoY Summary'!$B$7, 'Expenses - Raw Data'!$F$2:$F$1048576,'YoY Summary'!$D$4),0)</f>
        <v>0</v>
      </c>
      <c r="CS4" s="22">
        <f>IFERROR(SUMIFS('Expenses - Raw Data'!$G$2:$G$1048576,'Expenses - Raw Data'!$B$2:$B$1048576,'YoY Summary'!CS$3,'Expenses - Raw Data'!$A$2:$A$1048576,'YoY Summary'!$B$4,'Expenses - Raw Data'!$C$2:$C$1048576,"&gt;="&amp;'YoY Summary'!$B$6,'Expenses - Raw Data'!$C$2:$C$1048576,"&lt;="&amp;'YoY Summary'!$B$7, 'Expenses - Raw Data'!$F$2:$F$1048576,'YoY Summary'!$D$4),0)</f>
        <v>0</v>
      </c>
      <c r="CT4" s="22">
        <f>IFERROR(SUMIFS('Expenses - Raw Data'!$G$2:$G$1048576,'Expenses - Raw Data'!$B$2:$B$1048576,'YoY Summary'!CT$3,'Expenses - Raw Data'!$A$2:$A$1048576,'YoY Summary'!$B$4,'Expenses - Raw Data'!$C$2:$C$1048576,"&gt;="&amp;'YoY Summary'!$B$6,'Expenses - Raw Data'!$C$2:$C$1048576,"&lt;="&amp;'YoY Summary'!$B$7, 'Expenses - Raw Data'!$F$2:$F$1048576,'YoY Summary'!$D$4),0)</f>
        <v>0</v>
      </c>
      <c r="CU4" s="46">
        <f>SUM(CR4:CT4)</f>
        <v>0</v>
      </c>
      <c r="CV4" s="46">
        <f>IFERROR(AVERAGEIF(CR4:CT4, "&lt;&gt;0"),0)</f>
        <v>0</v>
      </c>
      <c r="CX4" s="22">
        <f>IFERROR(SUMIFS('Expenses - Raw Data'!$G$2:$G$1048576,'Expenses - Raw Data'!$B$2:$B$1048576,'YoY Summary'!CX$3,'Expenses - Raw Data'!$A$2:$A$1048576,'YoY Summary'!$B$4,'Expenses - Raw Data'!$C$2:$C$1048576,"&gt;="&amp;'YoY Summary'!$B$6,'Expenses - Raw Data'!$C$2:$C$1048576,"&lt;="&amp;'YoY Summary'!$B$7, 'Expenses - Raw Data'!$F$2:$F$1048576,'YoY Summary'!$D$4),0)</f>
        <v>0</v>
      </c>
      <c r="CY4" s="22">
        <f>IFERROR(SUMIFS('Expenses - Raw Data'!$G$2:$G$1048576,'Expenses - Raw Data'!$B$2:$B$1048576,'YoY Summary'!CY$3,'Expenses - Raw Data'!$A$2:$A$1048576,'YoY Summary'!$B$4,'Expenses - Raw Data'!$C$2:$C$1048576,"&gt;="&amp;'YoY Summary'!$B$6,'Expenses - Raw Data'!$C$2:$C$1048576,"&lt;="&amp;'YoY Summary'!$B$7, 'Expenses - Raw Data'!$F$2:$F$1048576,'YoY Summary'!$D$4),0)</f>
        <v>0</v>
      </c>
      <c r="CZ4" s="22">
        <f>IFERROR(SUMIFS('Expenses - Raw Data'!$G$2:$G$1048576,'Expenses - Raw Data'!$B$2:$B$1048576,'YoY Summary'!CZ$3,'Expenses - Raw Data'!$A$2:$A$1048576,'YoY Summary'!$B$4,'Expenses - Raw Data'!$C$2:$C$1048576,"&gt;="&amp;'YoY Summary'!$B$6,'Expenses - Raw Data'!$C$2:$C$1048576,"&lt;="&amp;'YoY Summary'!$B$7, 'Expenses - Raw Data'!$F$2:$F$1048576,'YoY Summary'!$D$4),0)</f>
        <v>0</v>
      </c>
      <c r="DA4" s="46">
        <f>SUM(CX4:CZ4)</f>
        <v>0</v>
      </c>
      <c r="DB4" s="46">
        <f>IFERROR(AVERAGEIF(CX4:CZ4, "&lt;&gt;0"),0)</f>
        <v>0</v>
      </c>
      <c r="DD4" s="22">
        <f>IFERROR(SUMIFS('Expenses - Raw Data'!$G$2:$G$1048576,'Expenses - Raw Data'!$B$2:$B$1048576,'YoY Summary'!DD$3,'Expenses - Raw Data'!$A$2:$A$1048576,'YoY Summary'!$B$4,'Expenses - Raw Data'!$C$2:$C$1048576,"&gt;="&amp;'YoY Summary'!$B$6,'Expenses - Raw Data'!$C$2:$C$1048576,"&lt;="&amp;'YoY Summary'!$B$7, 'Expenses - Raw Data'!$F$2:$F$1048576,'YoY Summary'!$D$4),0)</f>
        <v>0</v>
      </c>
      <c r="DE4" s="22">
        <f>IFERROR(SUMIFS('Expenses - Raw Data'!$G$2:$G$1048576,'Expenses - Raw Data'!$B$2:$B$1048576,'YoY Summary'!DE$3,'Expenses - Raw Data'!$A$2:$A$1048576,'YoY Summary'!$B$4,'Expenses - Raw Data'!$C$2:$C$1048576,"&gt;="&amp;'YoY Summary'!$B$6,'Expenses - Raw Data'!$C$2:$C$1048576,"&lt;="&amp;'YoY Summary'!$B$7, 'Expenses - Raw Data'!$F$2:$F$1048576,'YoY Summary'!$D$4),0)</f>
        <v>0</v>
      </c>
      <c r="DF4" s="22">
        <f>IFERROR(SUMIFS('Expenses - Raw Data'!$G$2:$G$1048576,'Expenses - Raw Data'!$B$2:$B$1048576,'YoY Summary'!DF$3,'Expenses - Raw Data'!$A$2:$A$1048576,'YoY Summary'!$B$4,'Expenses - Raw Data'!$C$2:$C$1048576,"&gt;="&amp;'YoY Summary'!$B$6,'Expenses - Raw Data'!$C$2:$C$1048576,"&lt;="&amp;'YoY Summary'!$B$7, 'Expenses - Raw Data'!$F$2:$F$1048576,'YoY Summary'!$D$4),0)</f>
        <v>0</v>
      </c>
      <c r="DG4" s="46">
        <f>SUM(DD4:DF4)</f>
        <v>0</v>
      </c>
      <c r="DH4" s="46">
        <f>IFERROR(AVERAGEIF(DD4:DF4, "&lt;&gt;0"),0)</f>
        <v>0</v>
      </c>
      <c r="DJ4" s="47">
        <f>SUM(CO4,CU4,DA4,DG4)</f>
        <v>6200</v>
      </c>
      <c r="DK4" s="47">
        <f>IFERROR(SUM(CL4:CN4,CR4:CT4,CX4:CZ4,DD4:DF4)/SUM(COUNTIF(CL4:CN4,"&lt;&gt;0"),COUNTIF(CR4:CT4,"&lt;&gt;0"),COUNTIF(CX4:CZ4,"&lt;&gt;0"),COUNTIF(DD4:DF4,"&lt;&gt;0")),0)</f>
        <v>6200</v>
      </c>
    </row>
    <row r="5" spans="1:116" s="29" customFormat="1" x14ac:dyDescent="0.2">
      <c r="B5" s="13"/>
      <c r="D5" s="35" t="s">
        <v>22</v>
      </c>
      <c r="E5" s="22">
        <f>IFERROR(SUMIFS('Expenses - Raw Data'!$G$2:$G$1048576,'Expenses - Raw Data'!$B$2:$B$1048576,'YoY Summary'!E$3,'Expenses - Raw Data'!$A$2:$A$1048576,'YoY Summary'!$B$3,'Expenses - Raw Data'!$C$2:$C$1048576,"&gt;="&amp;'YoY Summary'!$B$6,'Expenses - Raw Data'!$C$2:$C$1048576,"&lt;="&amp;'YoY Summary'!$B$7, 'Expenses - Raw Data'!$F$2:$F$1048576,'YoY Summary'!$D$5),0)</f>
        <v>4532</v>
      </c>
      <c r="F5" s="22">
        <f>IFERROR(SUMIFS('Expenses - Raw Data'!$G$2:$G$1048576,'Expenses - Raw Data'!$B$2:$B$1048576,'YoY Summary'!F$3,'Expenses - Raw Data'!$A$2:$A$1048576,'YoY Summary'!$B$3,'Expenses - Raw Data'!$C$2:$C$1048576,"&gt;="&amp;'YoY Summary'!$B$6,'Expenses - Raw Data'!$C$2:$C$1048576,"&lt;="&amp;'YoY Summary'!$B$7, 'Expenses - Raw Data'!$F$2:$F$1048576,'YoY Summary'!$D$5),0)</f>
        <v>0</v>
      </c>
      <c r="G5" s="22">
        <f>IFERROR(SUMIFS('Expenses - Raw Data'!$G$2:$G$1048576,'Expenses - Raw Data'!$B$2:$B$1048576,'YoY Summary'!G$3,'Expenses - Raw Data'!$A$2:$A$1048576,'YoY Summary'!$B$3,'Expenses - Raw Data'!$C$2:$C$1048576,"&gt;="&amp;'YoY Summary'!$B$6,'Expenses - Raw Data'!$C$2:$C$1048576,"&lt;="&amp;'YoY Summary'!$B$7, 'Expenses - Raw Data'!$F$2:$F$1048576,'YoY Summary'!$D$5),0)</f>
        <v>0</v>
      </c>
      <c r="H5" s="46">
        <f t="shared" ref="H5:H6" si="9">SUM(E5:G5)</f>
        <v>4532</v>
      </c>
      <c r="I5" s="46">
        <f t="shared" ref="I5" si="10">IFERROR(AVERAGEIF(E5:G5, "&lt;&gt;0"),0)</f>
        <v>4532</v>
      </c>
      <c r="K5" s="22">
        <f>IFERROR(SUMIFS('Expenses - Raw Data'!$G$2:$G$1048576,'Expenses - Raw Data'!$B$2:$B$1048576,'YoY Summary'!K$3,'Expenses - Raw Data'!$A$2:$A$1048576,'YoY Summary'!$B$3,'Expenses - Raw Data'!$C$2:$C$1048576,"&gt;="&amp;'YoY Summary'!$B$6,'Expenses - Raw Data'!$C$2:$C$1048576,"&lt;="&amp;'YoY Summary'!$B$7, 'Expenses - Raw Data'!$F$2:$F$1048576,'YoY Summary'!$D$5),0)</f>
        <v>0</v>
      </c>
      <c r="L5" s="22">
        <f>IFERROR(SUMIFS('Expenses - Raw Data'!$G$2:$G$1048576,'Expenses - Raw Data'!$B$2:$B$1048576,'YoY Summary'!L$3,'Expenses - Raw Data'!$A$2:$A$1048576,'YoY Summary'!$B$3,'Expenses - Raw Data'!$C$2:$C$1048576,"&gt;="&amp;'YoY Summary'!$B$6,'Expenses - Raw Data'!$C$2:$C$1048576,"&lt;="&amp;'YoY Summary'!$B$7, 'Expenses - Raw Data'!$F$2:$F$1048576,'YoY Summary'!$D$5),0)</f>
        <v>0</v>
      </c>
      <c r="M5" s="22">
        <f>IFERROR(SUMIFS('Expenses - Raw Data'!$G$2:$G$1048576,'Expenses - Raw Data'!$B$2:$B$1048576,'YoY Summary'!M$3,'Expenses - Raw Data'!$A$2:$A$1048576,'YoY Summary'!$B$3,'Expenses - Raw Data'!$C$2:$C$1048576,"&gt;="&amp;'YoY Summary'!$B$6,'Expenses - Raw Data'!$C$2:$C$1048576,"&lt;="&amp;'YoY Summary'!$B$7, 'Expenses - Raw Data'!$F$2:$F$1048576,'YoY Summary'!$D$5),0)</f>
        <v>0</v>
      </c>
      <c r="N5" s="46">
        <f t="shared" ref="N5:N6" si="11">SUM(K5:M5)</f>
        <v>0</v>
      </c>
      <c r="O5" s="46">
        <f t="shared" ref="O5" si="12">IFERROR(AVERAGEIF(K5:M5, "&lt;&gt;0"),0)</f>
        <v>0</v>
      </c>
      <c r="Q5" s="22">
        <f>IFERROR(SUMIFS('Expenses - Raw Data'!$G$2:$G$1048576,'Expenses - Raw Data'!$B$2:$B$1048576,'YoY Summary'!Q$3,'Expenses - Raw Data'!$A$2:$A$1048576,'YoY Summary'!$B$3,'Expenses - Raw Data'!$C$2:$C$1048576,"&gt;="&amp;'YoY Summary'!$B$6,'Expenses - Raw Data'!$C$2:$C$1048576,"&lt;="&amp;'YoY Summary'!$B$7, 'Expenses - Raw Data'!$F$2:$F$1048576,'YoY Summary'!$D$5),0)</f>
        <v>0</v>
      </c>
      <c r="R5" s="22">
        <f>IFERROR(SUMIFS('Expenses - Raw Data'!$G$2:$G$1048576,'Expenses - Raw Data'!$B$2:$B$1048576,'YoY Summary'!R$3,'Expenses - Raw Data'!$A$2:$A$1048576,'YoY Summary'!$B$3,'Expenses - Raw Data'!$C$2:$C$1048576,"&gt;="&amp;'YoY Summary'!$B$6,'Expenses - Raw Data'!$C$2:$C$1048576,"&lt;="&amp;'YoY Summary'!$B$7, 'Expenses - Raw Data'!$F$2:$F$1048576,'YoY Summary'!$D$5),0)</f>
        <v>0</v>
      </c>
      <c r="S5" s="22">
        <f>IFERROR(SUMIFS('Expenses - Raw Data'!$G$2:$G$1048576,'Expenses - Raw Data'!$B$2:$B$1048576,'YoY Summary'!S$3,'Expenses - Raw Data'!$A$2:$A$1048576,'YoY Summary'!$B$3,'Expenses - Raw Data'!$C$2:$C$1048576,"&gt;="&amp;'YoY Summary'!$B$6,'Expenses - Raw Data'!$C$2:$C$1048576,"&lt;="&amp;'YoY Summary'!$B$7, 'Expenses - Raw Data'!$F$2:$F$1048576,'YoY Summary'!$D$5),0)</f>
        <v>0</v>
      </c>
      <c r="T5" s="46">
        <f t="shared" ref="T5:T6" si="13">SUM(Q5:S5)</f>
        <v>0</v>
      </c>
      <c r="U5" s="46">
        <f t="shared" ref="U5" si="14">IFERROR(AVERAGEIF(Q5:S5, "&lt;&gt;0"),0)</f>
        <v>0</v>
      </c>
      <c r="W5" s="22">
        <f>IFERROR(SUMIFS('Expenses - Raw Data'!$G$2:$G$1048576,'Expenses - Raw Data'!$B$2:$B$1048576,'YoY Summary'!W$3,'Expenses - Raw Data'!$A$2:$A$1048576,'YoY Summary'!$B$3,'Expenses - Raw Data'!$C$2:$C$1048576,"&gt;="&amp;'YoY Summary'!$B$6,'Expenses - Raw Data'!$C$2:$C$1048576,"&lt;="&amp;'YoY Summary'!$B$7, 'Expenses - Raw Data'!$F$2:$F$1048576,'YoY Summary'!$D$5),0)</f>
        <v>0</v>
      </c>
      <c r="X5" s="22">
        <f>IFERROR(SUMIFS('Expenses - Raw Data'!$G$2:$G$1048576,'Expenses - Raw Data'!$B$2:$B$1048576,'YoY Summary'!X$3,'Expenses - Raw Data'!$A$2:$A$1048576,'YoY Summary'!$B$3,'Expenses - Raw Data'!$C$2:$C$1048576,"&gt;="&amp;'YoY Summary'!$B$6,'Expenses - Raw Data'!$C$2:$C$1048576,"&lt;="&amp;'YoY Summary'!$B$7, 'Expenses - Raw Data'!$F$2:$F$1048576,'YoY Summary'!$D$5),0)</f>
        <v>0</v>
      </c>
      <c r="Y5" s="22">
        <f>IFERROR(SUMIFS('Expenses - Raw Data'!$G$2:$G$1048576,'Expenses - Raw Data'!$B$2:$B$1048576,'YoY Summary'!Y$3,'Expenses - Raw Data'!$A$2:$A$1048576,'YoY Summary'!$B$3,'Expenses - Raw Data'!$C$2:$C$1048576,"&gt;="&amp;'YoY Summary'!$B$6,'Expenses - Raw Data'!$C$2:$C$1048576,"&lt;="&amp;'YoY Summary'!$B$7, 'Expenses - Raw Data'!$F$2:$F$1048576,'YoY Summary'!$D$5),0)</f>
        <v>0</v>
      </c>
      <c r="Z5" s="46">
        <f t="shared" ref="Z5:Z6" si="15">SUM(W5:Y5)</f>
        <v>0</v>
      </c>
      <c r="AA5" s="46">
        <f t="shared" ref="AA5" si="16">IFERROR(AVERAGEIF(W5:Y5, "&lt;&gt;0"),0)</f>
        <v>0</v>
      </c>
      <c r="AC5" s="47">
        <f t="shared" ref="AC5:AC6" si="17">SUM(H5,N5,T5,Z5)</f>
        <v>4532</v>
      </c>
      <c r="AD5" s="47">
        <f>IFERROR(SUM(E5:G5,K5:M5,Q5:S5,W5:Y5)/SUM(COUNTIF(E5:G5,"&lt;&gt;0"),COUNTIF(K5:M5,"&lt;&gt;0"),COUNTIF(Q5:S5,"&lt;&gt;0"),COUNTIF(W5:Y5,"&lt;&gt;0")),0)</f>
        <v>4532</v>
      </c>
      <c r="AE5" s="41"/>
      <c r="AG5" s="35" t="s">
        <v>22</v>
      </c>
      <c r="AH5" s="22">
        <f t="shared" si="0"/>
        <v>-393</v>
      </c>
      <c r="AI5" s="22">
        <f t="shared" si="0"/>
        <v>0</v>
      </c>
      <c r="AJ5" s="22">
        <f t="shared" si="0"/>
        <v>0</v>
      </c>
      <c r="AK5" s="46">
        <f t="shared" si="0"/>
        <v>-393</v>
      </c>
      <c r="AL5" s="46">
        <f t="shared" si="0"/>
        <v>-393</v>
      </c>
      <c r="AN5" s="22">
        <f t="shared" si="1"/>
        <v>0</v>
      </c>
      <c r="AO5" s="22">
        <f t="shared" si="1"/>
        <v>0</v>
      </c>
      <c r="AP5" s="22">
        <f t="shared" si="1"/>
        <v>0</v>
      </c>
      <c r="AQ5" s="46">
        <f t="shared" si="1"/>
        <v>0</v>
      </c>
      <c r="AR5" s="46">
        <f t="shared" si="1"/>
        <v>0</v>
      </c>
      <c r="AT5" s="22">
        <f t="shared" si="2"/>
        <v>0</v>
      </c>
      <c r="AU5" s="22">
        <f t="shared" si="2"/>
        <v>0</v>
      </c>
      <c r="AV5" s="22">
        <f t="shared" si="2"/>
        <v>0</v>
      </c>
      <c r="AW5" s="46">
        <f t="shared" si="2"/>
        <v>0</v>
      </c>
      <c r="AX5" s="46">
        <f t="shared" si="2"/>
        <v>0</v>
      </c>
      <c r="AZ5" s="22">
        <f t="shared" si="3"/>
        <v>0</v>
      </c>
      <c r="BA5" s="22">
        <f t="shared" si="3"/>
        <v>0</v>
      </c>
      <c r="BB5" s="22">
        <f t="shared" si="3"/>
        <v>0</v>
      </c>
      <c r="BC5" s="46">
        <f t="shared" si="3"/>
        <v>0</v>
      </c>
      <c r="BD5" s="46">
        <f t="shared" si="3"/>
        <v>0</v>
      </c>
      <c r="BF5" s="47">
        <f t="shared" si="4"/>
        <v>-393</v>
      </c>
      <c r="BG5" s="47">
        <f t="shared" si="4"/>
        <v>-393</v>
      </c>
      <c r="BH5" s="41"/>
      <c r="BI5" s="35" t="s">
        <v>22</v>
      </c>
      <c r="BJ5" s="24">
        <f t="shared" si="5"/>
        <v>-7.979695431472078E-2</v>
      </c>
      <c r="BK5" s="24">
        <f t="shared" si="5"/>
        <v>0</v>
      </c>
      <c r="BL5" s="24">
        <f t="shared" si="5"/>
        <v>0</v>
      </c>
      <c r="BM5" s="45">
        <f t="shared" si="5"/>
        <v>-7.979695431472078E-2</v>
      </c>
      <c r="BN5" s="45">
        <f t="shared" si="5"/>
        <v>-7.979695431472078E-2</v>
      </c>
      <c r="BP5" s="24">
        <f t="shared" si="6"/>
        <v>0</v>
      </c>
      <c r="BQ5" s="24">
        <f t="shared" si="6"/>
        <v>0</v>
      </c>
      <c r="BR5" s="24">
        <f t="shared" si="6"/>
        <v>0</v>
      </c>
      <c r="BS5" s="45">
        <f t="shared" si="6"/>
        <v>0</v>
      </c>
      <c r="BT5" s="45">
        <f t="shared" si="6"/>
        <v>0</v>
      </c>
      <c r="BV5" s="24">
        <f t="shared" si="7"/>
        <v>0</v>
      </c>
      <c r="BW5" s="24">
        <f t="shared" si="7"/>
        <v>0</v>
      </c>
      <c r="BX5" s="24">
        <f t="shared" si="7"/>
        <v>0</v>
      </c>
      <c r="BY5" s="45">
        <f t="shared" si="7"/>
        <v>0</v>
      </c>
      <c r="BZ5" s="45">
        <f t="shared" si="7"/>
        <v>0</v>
      </c>
      <c r="CB5" s="24">
        <f t="shared" si="8"/>
        <v>0</v>
      </c>
      <c r="CC5" s="24">
        <f t="shared" si="8"/>
        <v>0</v>
      </c>
      <c r="CD5" s="24">
        <f t="shared" si="8"/>
        <v>0</v>
      </c>
      <c r="CE5" s="45">
        <f t="shared" si="8"/>
        <v>0</v>
      </c>
      <c r="CF5" s="45">
        <f t="shared" si="8"/>
        <v>0</v>
      </c>
      <c r="CH5" s="48">
        <f>IFERROR((AC5/DJ5)-1,0)</f>
        <v>-7.979695431472078E-2</v>
      </c>
      <c r="CI5" s="67"/>
      <c r="CK5" s="35" t="s">
        <v>22</v>
      </c>
      <c r="CL5" s="22">
        <f>IFERROR(SUMIFS('Expenses - Raw Data'!$G$2:$G$1048576,'Expenses - Raw Data'!$B$2:$B$1048576,'YoY Summary'!CL$3,'Expenses - Raw Data'!$A$2:$A$1048576,'YoY Summary'!$B$4,'Expenses - Raw Data'!$C$2:$C$1048576,"&gt;="&amp;'YoY Summary'!$B$6,'Expenses - Raw Data'!$C$2:$C$1048576,"&lt;="&amp;'YoY Summary'!$B$7, 'Expenses - Raw Data'!$F$2:$F$1048576,'YoY Summary'!$D$5),0)</f>
        <v>4925</v>
      </c>
      <c r="CM5" s="22">
        <f>IFERROR(SUMIFS('Expenses - Raw Data'!$G$2:$G$1048576,'Expenses - Raw Data'!$B$2:$B$1048576,'YoY Summary'!CM$3,'Expenses - Raw Data'!$A$2:$A$1048576,'YoY Summary'!$B$4,'Expenses - Raw Data'!$C$2:$C$1048576,"&gt;="&amp;'YoY Summary'!$B$6,'Expenses - Raw Data'!$C$2:$C$1048576,"&lt;="&amp;'YoY Summary'!$B$7, 'Expenses - Raw Data'!$F$2:$F$1048576,'YoY Summary'!$D$5),0)</f>
        <v>0</v>
      </c>
      <c r="CN5" s="22">
        <f>IFERROR(SUMIFS('Expenses - Raw Data'!$G$2:$G$1048576,'Expenses - Raw Data'!$B$2:$B$1048576,'YoY Summary'!CN$3,'Expenses - Raw Data'!$A$2:$A$1048576,'YoY Summary'!$B$4,'Expenses - Raw Data'!$C$2:$C$1048576,"&gt;="&amp;'YoY Summary'!$B$6,'Expenses - Raw Data'!$C$2:$C$1048576,"&lt;="&amp;'YoY Summary'!$B$7, 'Expenses - Raw Data'!$F$2:$F$1048576,'YoY Summary'!$D$5),0)</f>
        <v>0</v>
      </c>
      <c r="CO5" s="46">
        <f t="shared" ref="CO5:CO6" si="18">SUM(CL5:CN5)</f>
        <v>4925</v>
      </c>
      <c r="CP5" s="46">
        <f t="shared" ref="CP5" si="19">IFERROR(AVERAGEIF(CL5:CN5, "&lt;&gt;0"),0)</f>
        <v>4925</v>
      </c>
      <c r="CR5" s="22">
        <f>IFERROR(SUMIFS('Expenses - Raw Data'!$G$2:$G$1048576,'Expenses - Raw Data'!$B$2:$B$1048576,'YoY Summary'!CR$3,'Expenses - Raw Data'!$A$2:$A$1048576,'YoY Summary'!$B$4,'Expenses - Raw Data'!$C$2:$C$1048576,"&gt;="&amp;'YoY Summary'!$B$6,'Expenses - Raw Data'!$C$2:$C$1048576,"&lt;="&amp;'YoY Summary'!$B$7, 'Expenses - Raw Data'!$F$2:$F$1048576,'YoY Summary'!$D$5),0)</f>
        <v>0</v>
      </c>
      <c r="CS5" s="22">
        <f>IFERROR(SUMIFS('Expenses - Raw Data'!$G$2:$G$1048576,'Expenses - Raw Data'!$B$2:$B$1048576,'YoY Summary'!CS$3,'Expenses - Raw Data'!$A$2:$A$1048576,'YoY Summary'!$B$4,'Expenses - Raw Data'!$C$2:$C$1048576,"&gt;="&amp;'YoY Summary'!$B$6,'Expenses - Raw Data'!$C$2:$C$1048576,"&lt;="&amp;'YoY Summary'!$B$7, 'Expenses - Raw Data'!$F$2:$F$1048576,'YoY Summary'!$D$5),0)</f>
        <v>0</v>
      </c>
      <c r="CT5" s="22">
        <f>IFERROR(SUMIFS('Expenses - Raw Data'!$G$2:$G$1048576,'Expenses - Raw Data'!$B$2:$B$1048576,'YoY Summary'!CT$3,'Expenses - Raw Data'!$A$2:$A$1048576,'YoY Summary'!$B$4,'Expenses - Raw Data'!$C$2:$C$1048576,"&gt;="&amp;'YoY Summary'!$B$6,'Expenses - Raw Data'!$C$2:$C$1048576,"&lt;="&amp;'YoY Summary'!$B$7, 'Expenses - Raw Data'!$F$2:$F$1048576,'YoY Summary'!$D$5),0)</f>
        <v>0</v>
      </c>
      <c r="CU5" s="46">
        <f t="shared" ref="CU5:CU6" si="20">SUM(CR5:CT5)</f>
        <v>0</v>
      </c>
      <c r="CV5" s="46">
        <f t="shared" ref="CV5" si="21">IFERROR(AVERAGEIF(CR5:CT5, "&lt;&gt;0"),0)</f>
        <v>0</v>
      </c>
      <c r="CX5" s="22">
        <f>IFERROR(SUMIFS('Expenses - Raw Data'!$G$2:$G$1048576,'Expenses - Raw Data'!$B$2:$B$1048576,'YoY Summary'!CX$3,'Expenses - Raw Data'!$A$2:$A$1048576,'YoY Summary'!$B$4,'Expenses - Raw Data'!$C$2:$C$1048576,"&gt;="&amp;'YoY Summary'!$B$6,'Expenses - Raw Data'!$C$2:$C$1048576,"&lt;="&amp;'YoY Summary'!$B$7, 'Expenses - Raw Data'!$F$2:$F$1048576,'YoY Summary'!$D$5),0)</f>
        <v>0</v>
      </c>
      <c r="CY5" s="22">
        <f>IFERROR(SUMIFS('Expenses - Raw Data'!$G$2:$G$1048576,'Expenses - Raw Data'!$B$2:$B$1048576,'YoY Summary'!CY$3,'Expenses - Raw Data'!$A$2:$A$1048576,'YoY Summary'!$B$4,'Expenses - Raw Data'!$C$2:$C$1048576,"&gt;="&amp;'YoY Summary'!$B$6,'Expenses - Raw Data'!$C$2:$C$1048576,"&lt;="&amp;'YoY Summary'!$B$7, 'Expenses - Raw Data'!$F$2:$F$1048576,'YoY Summary'!$D$5),0)</f>
        <v>0</v>
      </c>
      <c r="CZ5" s="22">
        <f>IFERROR(SUMIFS('Expenses - Raw Data'!$G$2:$G$1048576,'Expenses - Raw Data'!$B$2:$B$1048576,'YoY Summary'!CZ$3,'Expenses - Raw Data'!$A$2:$A$1048576,'YoY Summary'!$B$4,'Expenses - Raw Data'!$C$2:$C$1048576,"&gt;="&amp;'YoY Summary'!$B$6,'Expenses - Raw Data'!$C$2:$C$1048576,"&lt;="&amp;'YoY Summary'!$B$7, 'Expenses - Raw Data'!$F$2:$F$1048576,'YoY Summary'!$D$5),0)</f>
        <v>0</v>
      </c>
      <c r="DA5" s="46">
        <f t="shared" ref="DA5:DA6" si="22">SUM(CX5:CZ5)</f>
        <v>0</v>
      </c>
      <c r="DB5" s="46">
        <f t="shared" ref="DB5" si="23">IFERROR(AVERAGEIF(CX5:CZ5, "&lt;&gt;0"),0)</f>
        <v>0</v>
      </c>
      <c r="DD5" s="22">
        <f>IFERROR(SUMIFS('Expenses - Raw Data'!$G$2:$G$1048576,'Expenses - Raw Data'!$B$2:$B$1048576,'YoY Summary'!DD$3,'Expenses - Raw Data'!$A$2:$A$1048576,'YoY Summary'!$B$4,'Expenses - Raw Data'!$C$2:$C$1048576,"&gt;="&amp;'YoY Summary'!$B$6,'Expenses - Raw Data'!$C$2:$C$1048576,"&lt;="&amp;'YoY Summary'!$B$7, 'Expenses - Raw Data'!$F$2:$F$1048576,'YoY Summary'!$D$5),0)</f>
        <v>0</v>
      </c>
      <c r="DE5" s="22">
        <f>IFERROR(SUMIFS('Expenses - Raw Data'!$G$2:$G$1048576,'Expenses - Raw Data'!$B$2:$B$1048576,'YoY Summary'!DE$3,'Expenses - Raw Data'!$A$2:$A$1048576,'YoY Summary'!$B$4,'Expenses - Raw Data'!$C$2:$C$1048576,"&gt;="&amp;'YoY Summary'!$B$6,'Expenses - Raw Data'!$C$2:$C$1048576,"&lt;="&amp;'YoY Summary'!$B$7, 'Expenses - Raw Data'!$F$2:$F$1048576,'YoY Summary'!$D$5),0)</f>
        <v>0</v>
      </c>
      <c r="DF5" s="22">
        <f>IFERROR(SUMIFS('Expenses - Raw Data'!$G$2:$G$1048576,'Expenses - Raw Data'!$B$2:$B$1048576,'YoY Summary'!DF$3,'Expenses - Raw Data'!$A$2:$A$1048576,'YoY Summary'!$B$4,'Expenses - Raw Data'!$C$2:$C$1048576,"&gt;="&amp;'YoY Summary'!$B$6,'Expenses - Raw Data'!$C$2:$C$1048576,"&lt;="&amp;'YoY Summary'!$B$7, 'Expenses - Raw Data'!$F$2:$F$1048576,'YoY Summary'!$D$5),0)</f>
        <v>0</v>
      </c>
      <c r="DG5" s="46">
        <f t="shared" ref="DG5:DG6" si="24">SUM(DD5:DF5)</f>
        <v>0</v>
      </c>
      <c r="DH5" s="46">
        <f t="shared" ref="DH5" si="25">IFERROR(AVERAGEIF(DD5:DF5, "&lt;&gt;0"),0)</f>
        <v>0</v>
      </c>
      <c r="DJ5" s="47">
        <f t="shared" ref="DJ5:DJ6" si="26">SUM(CO5,CU5,DA5,DG5)</f>
        <v>4925</v>
      </c>
      <c r="DK5" s="47">
        <f>IFERROR(SUM(CL5:CN5,CR5:CT5,CX5:CZ5,DD5:DF5)/SUM(COUNTIF(CL5:CN5,"&lt;&gt;0"),COUNTIF(CR5:CT5,"&lt;&gt;0"),COUNTIF(CX5:CZ5,"&lt;&gt;0"),COUNTIF(DD5:DF5,"&lt;&gt;0")),0)</f>
        <v>4925</v>
      </c>
    </row>
    <row r="6" spans="1:116" s="29" customFormat="1" x14ac:dyDescent="0.2">
      <c r="A6" s="35" t="s">
        <v>74</v>
      </c>
      <c r="B6" s="21">
        <v>1</v>
      </c>
      <c r="D6" s="35" t="s">
        <v>6</v>
      </c>
      <c r="E6" s="22">
        <f>IFERROR(SUMIFS('Expenses - Raw Data'!$G$2:$G$1048576,'Expenses - Raw Data'!$B$2:$B$1048576,'YoY Summary'!E$3,'Expenses - Raw Data'!$A$2:$A$1048576,'YoY Summary'!$B$3,'Expenses - Raw Data'!$C$2:$C$1048576,"&gt;="&amp;'YoY Summary'!$B$6,'Expenses - Raw Data'!$C$2:$C$1048576,"&lt;="&amp;'YoY Summary'!$B$7, 'Expenses - Raw Data'!$F$2:$F$1048576,'YoY Summary'!$D$6),0)</f>
        <v>-32</v>
      </c>
      <c r="F6" s="22">
        <f>IFERROR(SUMIFS('Expenses - Raw Data'!$G$2:$G$1048576,'Expenses - Raw Data'!$B$2:$B$1048576,'YoY Summary'!F$3,'Expenses - Raw Data'!$A$2:$A$1048576,'YoY Summary'!$B$3,'Expenses - Raw Data'!$C$2:$C$1048576,"&gt;="&amp;'YoY Summary'!$B$6,'Expenses - Raw Data'!$C$2:$C$1048576,"&lt;="&amp;'YoY Summary'!$B$7, 'Expenses - Raw Data'!$F$2:$F$1048576,'YoY Summary'!$D$6),0)</f>
        <v>0</v>
      </c>
      <c r="G6" s="22">
        <f>IFERROR(SUMIFS('Expenses - Raw Data'!$G$2:$G$1048576,'Expenses - Raw Data'!$B$2:$B$1048576,'YoY Summary'!G$3,'Expenses - Raw Data'!$A$2:$A$1048576,'YoY Summary'!$B$3,'Expenses - Raw Data'!$C$2:$C$1048576,"&gt;="&amp;'YoY Summary'!$B$6,'Expenses - Raw Data'!$C$2:$C$1048576,"&lt;="&amp;'YoY Summary'!$B$7, 'Expenses - Raw Data'!$F$2:$F$1048576,'YoY Summary'!$D$6),0)</f>
        <v>0</v>
      </c>
      <c r="H6" s="46">
        <f t="shared" si="9"/>
        <v>-32</v>
      </c>
      <c r="I6" s="46">
        <f>IFERROR(AVERAGEIF(E$4:G$4,"&lt;&gt;0",E6:G6),0)</f>
        <v>-32</v>
      </c>
      <c r="K6" s="22">
        <f>IFERROR(SUMIFS('Expenses - Raw Data'!$G$2:$G$1048576,'Expenses - Raw Data'!$B$2:$B$1048576,'YoY Summary'!K$3,'Expenses - Raw Data'!$A$2:$A$1048576,'YoY Summary'!$B$3,'Expenses - Raw Data'!$C$2:$C$1048576,"&gt;="&amp;'YoY Summary'!$B$6,'Expenses - Raw Data'!$C$2:$C$1048576,"&lt;="&amp;'YoY Summary'!$B$7, 'Expenses - Raw Data'!$F$2:$F$1048576,'YoY Summary'!$D$6),0)</f>
        <v>0</v>
      </c>
      <c r="L6" s="22">
        <f>IFERROR(SUMIFS('Expenses - Raw Data'!$G$2:$G$1048576,'Expenses - Raw Data'!$B$2:$B$1048576,'YoY Summary'!L$3,'Expenses - Raw Data'!$A$2:$A$1048576,'YoY Summary'!$B$3,'Expenses - Raw Data'!$C$2:$C$1048576,"&gt;="&amp;'YoY Summary'!$B$6,'Expenses - Raw Data'!$C$2:$C$1048576,"&lt;="&amp;'YoY Summary'!$B$7, 'Expenses - Raw Data'!$F$2:$F$1048576,'YoY Summary'!$D$6),0)</f>
        <v>0</v>
      </c>
      <c r="M6" s="22">
        <f>IFERROR(SUMIFS('Expenses - Raw Data'!$G$2:$G$1048576,'Expenses - Raw Data'!$B$2:$B$1048576,'YoY Summary'!M$3,'Expenses - Raw Data'!$A$2:$A$1048576,'YoY Summary'!$B$3,'Expenses - Raw Data'!$C$2:$C$1048576,"&gt;="&amp;'YoY Summary'!$B$6,'Expenses - Raw Data'!$C$2:$C$1048576,"&lt;="&amp;'YoY Summary'!$B$7, 'Expenses - Raw Data'!$F$2:$F$1048576,'YoY Summary'!$D$6),0)</f>
        <v>0</v>
      </c>
      <c r="N6" s="46">
        <f t="shared" si="11"/>
        <v>0</v>
      </c>
      <c r="O6" s="46">
        <f>IFERROR(AVERAGEIF(K$4:M$4,"&lt;&gt;0",K6:M6),0)</f>
        <v>0</v>
      </c>
      <c r="Q6" s="22">
        <f>IFERROR(SUMIFS('Expenses - Raw Data'!$G$2:$G$1048576,'Expenses - Raw Data'!$B$2:$B$1048576,'YoY Summary'!Q$3,'Expenses - Raw Data'!$A$2:$A$1048576,'YoY Summary'!$B$3,'Expenses - Raw Data'!$C$2:$C$1048576,"&gt;="&amp;'YoY Summary'!$B$6,'Expenses - Raw Data'!$C$2:$C$1048576,"&lt;="&amp;'YoY Summary'!$B$7, 'Expenses - Raw Data'!$F$2:$F$1048576,'YoY Summary'!$D$6),0)</f>
        <v>0</v>
      </c>
      <c r="R6" s="22">
        <f>IFERROR(SUMIFS('Expenses - Raw Data'!$G$2:$G$1048576,'Expenses - Raw Data'!$B$2:$B$1048576,'YoY Summary'!R$3,'Expenses - Raw Data'!$A$2:$A$1048576,'YoY Summary'!$B$3,'Expenses - Raw Data'!$C$2:$C$1048576,"&gt;="&amp;'YoY Summary'!$B$6,'Expenses - Raw Data'!$C$2:$C$1048576,"&lt;="&amp;'YoY Summary'!$B$7, 'Expenses - Raw Data'!$F$2:$F$1048576,'YoY Summary'!$D$6),0)</f>
        <v>0</v>
      </c>
      <c r="S6" s="22">
        <f>IFERROR(SUMIFS('Expenses - Raw Data'!$G$2:$G$1048576,'Expenses - Raw Data'!$B$2:$B$1048576,'YoY Summary'!S$3,'Expenses - Raw Data'!$A$2:$A$1048576,'YoY Summary'!$B$3,'Expenses - Raw Data'!$C$2:$C$1048576,"&gt;="&amp;'YoY Summary'!$B$6,'Expenses - Raw Data'!$C$2:$C$1048576,"&lt;="&amp;'YoY Summary'!$B$7, 'Expenses - Raw Data'!$F$2:$F$1048576,'YoY Summary'!$D$6),0)</f>
        <v>0</v>
      </c>
      <c r="T6" s="46">
        <f t="shared" si="13"/>
        <v>0</v>
      </c>
      <c r="U6" s="46">
        <f>IFERROR(AVERAGEIF(Q$4:S$4,"&lt;&gt;0",Q6:S6),0)</f>
        <v>0</v>
      </c>
      <c r="W6" s="22">
        <f>IFERROR(SUMIFS('Expenses - Raw Data'!$G$2:$G$1048576,'Expenses - Raw Data'!$B$2:$B$1048576,'YoY Summary'!W$3,'Expenses - Raw Data'!$A$2:$A$1048576,'YoY Summary'!$B$3,'Expenses - Raw Data'!$C$2:$C$1048576,"&gt;="&amp;'YoY Summary'!$B$6,'Expenses - Raw Data'!$C$2:$C$1048576,"&lt;="&amp;'YoY Summary'!$B$7, 'Expenses - Raw Data'!$F$2:$F$1048576,'YoY Summary'!$D$6),0)</f>
        <v>0</v>
      </c>
      <c r="X6" s="22">
        <f>IFERROR(SUMIFS('Expenses - Raw Data'!$G$2:$G$1048576,'Expenses - Raw Data'!$B$2:$B$1048576,'YoY Summary'!X$3,'Expenses - Raw Data'!$A$2:$A$1048576,'YoY Summary'!$B$3,'Expenses - Raw Data'!$C$2:$C$1048576,"&gt;="&amp;'YoY Summary'!$B$6,'Expenses - Raw Data'!$C$2:$C$1048576,"&lt;="&amp;'YoY Summary'!$B$7, 'Expenses - Raw Data'!$F$2:$F$1048576,'YoY Summary'!$D$6),0)</f>
        <v>0</v>
      </c>
      <c r="Y6" s="22">
        <f>IFERROR(SUMIFS('Expenses - Raw Data'!$G$2:$G$1048576,'Expenses - Raw Data'!$B$2:$B$1048576,'YoY Summary'!Y$3,'Expenses - Raw Data'!$A$2:$A$1048576,'YoY Summary'!$B$3,'Expenses - Raw Data'!$C$2:$C$1048576,"&gt;="&amp;'YoY Summary'!$B$6,'Expenses - Raw Data'!$C$2:$C$1048576,"&lt;="&amp;'YoY Summary'!$B$7, 'Expenses - Raw Data'!$F$2:$F$1048576,'YoY Summary'!$D$6),0)</f>
        <v>0</v>
      </c>
      <c r="Z6" s="46">
        <f t="shared" si="15"/>
        <v>0</v>
      </c>
      <c r="AA6" s="46">
        <f>IFERROR(AVERAGEIF(W$4:Y$4,"&lt;&gt;0",W6:Y6),0)</f>
        <v>0</v>
      </c>
      <c r="AC6" s="47">
        <f t="shared" si="17"/>
        <v>-32</v>
      </c>
      <c r="AD6" s="47">
        <f>IFERROR(SUM(E6:G6,K6:M6,Q6:S6,W6:Y6)/SUM(COUNTIF(E6:G6,"&lt;&gt;0"),COUNTIF(K6:M6,"&lt;&gt;0"),COUNTIF(Q6:S6,"&lt;&gt;0"),COUNTIF(W6:Y6,"&lt;&gt;0")),0)</f>
        <v>-32</v>
      </c>
      <c r="AE6" s="41"/>
      <c r="AG6" s="35" t="s">
        <v>6</v>
      </c>
      <c r="AH6" s="22">
        <f t="shared" si="0"/>
        <v>-1307</v>
      </c>
      <c r="AI6" s="22">
        <f t="shared" si="0"/>
        <v>0</v>
      </c>
      <c r="AJ6" s="22">
        <f t="shared" si="0"/>
        <v>0</v>
      </c>
      <c r="AK6" s="46">
        <f t="shared" si="0"/>
        <v>-1307</v>
      </c>
      <c r="AL6" s="46">
        <f t="shared" si="0"/>
        <v>-1307</v>
      </c>
      <c r="AN6" s="22">
        <f t="shared" si="1"/>
        <v>0</v>
      </c>
      <c r="AO6" s="22">
        <f t="shared" si="1"/>
        <v>0</v>
      </c>
      <c r="AP6" s="22">
        <f t="shared" si="1"/>
        <v>0</v>
      </c>
      <c r="AQ6" s="46">
        <f t="shared" si="1"/>
        <v>0</v>
      </c>
      <c r="AR6" s="46">
        <f t="shared" si="1"/>
        <v>0</v>
      </c>
      <c r="AT6" s="22">
        <f t="shared" si="2"/>
        <v>0</v>
      </c>
      <c r="AU6" s="22">
        <f t="shared" si="2"/>
        <v>0</v>
      </c>
      <c r="AV6" s="22">
        <f t="shared" si="2"/>
        <v>0</v>
      </c>
      <c r="AW6" s="46">
        <f t="shared" si="2"/>
        <v>0</v>
      </c>
      <c r="AX6" s="46">
        <f t="shared" si="2"/>
        <v>0</v>
      </c>
      <c r="AZ6" s="22">
        <f t="shared" si="3"/>
        <v>0</v>
      </c>
      <c r="BA6" s="22">
        <f t="shared" si="3"/>
        <v>0</v>
      </c>
      <c r="BB6" s="22">
        <f t="shared" si="3"/>
        <v>0</v>
      </c>
      <c r="BC6" s="46">
        <f t="shared" si="3"/>
        <v>0</v>
      </c>
      <c r="BD6" s="46">
        <f t="shared" si="3"/>
        <v>0</v>
      </c>
      <c r="BF6" s="47">
        <f t="shared" si="4"/>
        <v>-1307</v>
      </c>
      <c r="BG6" s="47">
        <f t="shared" si="4"/>
        <v>-1307</v>
      </c>
      <c r="BH6" s="41"/>
      <c r="BI6" s="35" t="s">
        <v>6</v>
      </c>
      <c r="BJ6" s="24">
        <f t="shared" si="5"/>
        <v>-1.0250980392156863</v>
      </c>
      <c r="BK6" s="24">
        <f t="shared" si="5"/>
        <v>0</v>
      </c>
      <c r="BL6" s="24">
        <f t="shared" si="5"/>
        <v>0</v>
      </c>
      <c r="BM6" s="45">
        <f t="shared" si="5"/>
        <v>-1.0250980392156863</v>
      </c>
      <c r="BN6" s="45">
        <f t="shared" si="5"/>
        <v>-1.0250980392156863</v>
      </c>
      <c r="BP6" s="24">
        <f t="shared" si="6"/>
        <v>0</v>
      </c>
      <c r="BQ6" s="24">
        <f t="shared" si="6"/>
        <v>0</v>
      </c>
      <c r="BR6" s="24">
        <f t="shared" si="6"/>
        <v>0</v>
      </c>
      <c r="BS6" s="45">
        <f t="shared" si="6"/>
        <v>0</v>
      </c>
      <c r="BT6" s="45">
        <f t="shared" si="6"/>
        <v>0</v>
      </c>
      <c r="BV6" s="24">
        <f t="shared" si="7"/>
        <v>0</v>
      </c>
      <c r="BW6" s="24">
        <f t="shared" si="7"/>
        <v>0</v>
      </c>
      <c r="BX6" s="24">
        <f t="shared" si="7"/>
        <v>0</v>
      </c>
      <c r="BY6" s="45">
        <f t="shared" si="7"/>
        <v>0</v>
      </c>
      <c r="BZ6" s="45">
        <f t="shared" si="7"/>
        <v>0</v>
      </c>
      <c r="CB6" s="24">
        <f t="shared" si="8"/>
        <v>0</v>
      </c>
      <c r="CC6" s="24">
        <f t="shared" si="8"/>
        <v>0</v>
      </c>
      <c r="CD6" s="24">
        <f t="shared" si="8"/>
        <v>0</v>
      </c>
      <c r="CE6" s="45">
        <f t="shared" si="8"/>
        <v>0</v>
      </c>
      <c r="CF6" s="45">
        <f t="shared" si="8"/>
        <v>0</v>
      </c>
      <c r="CH6" s="48">
        <f>IFERROR((AC6/DJ6)-1,0)</f>
        <v>-1.0250980392156863</v>
      </c>
      <c r="CI6" s="67"/>
      <c r="CK6" s="35" t="s">
        <v>6</v>
      </c>
      <c r="CL6" s="22">
        <f>IFERROR(SUMIFS('Expenses - Raw Data'!$G$2:$G$1048576,'Expenses - Raw Data'!$B$2:$B$1048576,'YoY Summary'!CL$3,'Expenses - Raw Data'!$A$2:$A$1048576,'YoY Summary'!$B$4,'Expenses - Raw Data'!$C$2:$C$1048576,"&gt;="&amp;'YoY Summary'!$B$6,'Expenses - Raw Data'!$C$2:$C$1048576,"&lt;="&amp;'YoY Summary'!$B$7, 'Expenses - Raw Data'!$F$2:$F$1048576,'YoY Summary'!$D$6),0)</f>
        <v>1275</v>
      </c>
      <c r="CM6" s="22">
        <f>IFERROR(SUMIFS('Expenses - Raw Data'!$G$2:$G$1048576,'Expenses - Raw Data'!$B$2:$B$1048576,'YoY Summary'!CM$3,'Expenses - Raw Data'!$A$2:$A$1048576,'YoY Summary'!$B$4,'Expenses - Raw Data'!$C$2:$C$1048576,"&gt;="&amp;'YoY Summary'!$B$6,'Expenses - Raw Data'!$C$2:$C$1048576,"&lt;="&amp;'YoY Summary'!$B$7, 'Expenses - Raw Data'!$F$2:$F$1048576,'YoY Summary'!$D$6),0)</f>
        <v>0</v>
      </c>
      <c r="CN6" s="22">
        <f>IFERROR(SUMIFS('Expenses - Raw Data'!$G$2:$G$1048576,'Expenses - Raw Data'!$B$2:$B$1048576,'YoY Summary'!CN$3,'Expenses - Raw Data'!$A$2:$A$1048576,'YoY Summary'!$B$4,'Expenses - Raw Data'!$C$2:$C$1048576,"&gt;="&amp;'YoY Summary'!$B$6,'Expenses - Raw Data'!$C$2:$C$1048576,"&lt;="&amp;'YoY Summary'!$B$7, 'Expenses - Raw Data'!$F$2:$F$1048576,'YoY Summary'!$D$6),0)</f>
        <v>0</v>
      </c>
      <c r="CO6" s="46">
        <f t="shared" si="18"/>
        <v>1275</v>
      </c>
      <c r="CP6" s="46">
        <f>IFERROR(AVERAGEIF(CL$4:CN$4,"&lt;&gt;0",CL6:CN6),0)</f>
        <v>1275</v>
      </c>
      <c r="CR6" s="22">
        <f>IFERROR(SUMIFS('Expenses - Raw Data'!$G$2:$G$1048576,'Expenses - Raw Data'!$B$2:$B$1048576,'YoY Summary'!CR$3,'Expenses - Raw Data'!$A$2:$A$1048576,'YoY Summary'!$B$4,'Expenses - Raw Data'!$C$2:$C$1048576,"&gt;="&amp;'YoY Summary'!$B$6,'Expenses - Raw Data'!$C$2:$C$1048576,"&lt;="&amp;'YoY Summary'!$B$7, 'Expenses - Raw Data'!$F$2:$F$1048576,'YoY Summary'!$D$6),0)</f>
        <v>0</v>
      </c>
      <c r="CS6" s="22">
        <f>IFERROR(SUMIFS('Expenses - Raw Data'!$G$2:$G$1048576,'Expenses - Raw Data'!$B$2:$B$1048576,'YoY Summary'!CS$3,'Expenses - Raw Data'!$A$2:$A$1048576,'YoY Summary'!$B$4,'Expenses - Raw Data'!$C$2:$C$1048576,"&gt;="&amp;'YoY Summary'!$B$6,'Expenses - Raw Data'!$C$2:$C$1048576,"&lt;="&amp;'YoY Summary'!$B$7, 'Expenses - Raw Data'!$F$2:$F$1048576,'YoY Summary'!$D$6),0)</f>
        <v>0</v>
      </c>
      <c r="CT6" s="22">
        <f>IFERROR(SUMIFS('Expenses - Raw Data'!$G$2:$G$1048576,'Expenses - Raw Data'!$B$2:$B$1048576,'YoY Summary'!CT$3,'Expenses - Raw Data'!$A$2:$A$1048576,'YoY Summary'!$B$4,'Expenses - Raw Data'!$C$2:$C$1048576,"&gt;="&amp;'YoY Summary'!$B$6,'Expenses - Raw Data'!$C$2:$C$1048576,"&lt;="&amp;'YoY Summary'!$B$7, 'Expenses - Raw Data'!$F$2:$F$1048576,'YoY Summary'!$D$6),0)</f>
        <v>0</v>
      </c>
      <c r="CU6" s="46">
        <f t="shared" si="20"/>
        <v>0</v>
      </c>
      <c r="CV6" s="46">
        <f>IFERROR(AVERAGEIF(CR$4:CT$4,"&lt;&gt;0",CR6:CT6),0)</f>
        <v>0</v>
      </c>
      <c r="CX6" s="22">
        <f>IFERROR(SUMIFS('Expenses - Raw Data'!$G$2:$G$1048576,'Expenses - Raw Data'!$B$2:$B$1048576,'YoY Summary'!CX$3,'Expenses - Raw Data'!$A$2:$A$1048576,'YoY Summary'!$B$4,'Expenses - Raw Data'!$C$2:$C$1048576,"&gt;="&amp;'YoY Summary'!$B$6,'Expenses - Raw Data'!$C$2:$C$1048576,"&lt;="&amp;'YoY Summary'!$B$7, 'Expenses - Raw Data'!$F$2:$F$1048576,'YoY Summary'!$D$6),0)</f>
        <v>0</v>
      </c>
      <c r="CY6" s="22">
        <f>IFERROR(SUMIFS('Expenses - Raw Data'!$G$2:$G$1048576,'Expenses - Raw Data'!$B$2:$B$1048576,'YoY Summary'!CY$3,'Expenses - Raw Data'!$A$2:$A$1048576,'YoY Summary'!$B$4,'Expenses - Raw Data'!$C$2:$C$1048576,"&gt;="&amp;'YoY Summary'!$B$6,'Expenses - Raw Data'!$C$2:$C$1048576,"&lt;="&amp;'YoY Summary'!$B$7, 'Expenses - Raw Data'!$F$2:$F$1048576,'YoY Summary'!$D$6),0)</f>
        <v>0</v>
      </c>
      <c r="CZ6" s="22">
        <f>IFERROR(SUMIFS('Expenses - Raw Data'!$G$2:$G$1048576,'Expenses - Raw Data'!$B$2:$B$1048576,'YoY Summary'!CZ$3,'Expenses - Raw Data'!$A$2:$A$1048576,'YoY Summary'!$B$4,'Expenses - Raw Data'!$C$2:$C$1048576,"&gt;="&amp;'YoY Summary'!$B$6,'Expenses - Raw Data'!$C$2:$C$1048576,"&lt;="&amp;'YoY Summary'!$B$7, 'Expenses - Raw Data'!$F$2:$F$1048576,'YoY Summary'!$D$6),0)</f>
        <v>0</v>
      </c>
      <c r="DA6" s="46">
        <f t="shared" si="22"/>
        <v>0</v>
      </c>
      <c r="DB6" s="46">
        <f>IFERROR(AVERAGEIF(CX$4:CZ$4,"&lt;&gt;0",CX6:CZ6),0)</f>
        <v>0</v>
      </c>
      <c r="DD6" s="22">
        <f>IFERROR(SUMIFS('Expenses - Raw Data'!$G$2:$G$1048576,'Expenses - Raw Data'!$B$2:$B$1048576,'YoY Summary'!DD$3,'Expenses - Raw Data'!$A$2:$A$1048576,'YoY Summary'!$B$4,'Expenses - Raw Data'!$C$2:$C$1048576,"&gt;="&amp;'YoY Summary'!$B$6,'Expenses - Raw Data'!$C$2:$C$1048576,"&lt;="&amp;'YoY Summary'!$B$7, 'Expenses - Raw Data'!$F$2:$F$1048576,'YoY Summary'!$D$6),0)</f>
        <v>0</v>
      </c>
      <c r="DE6" s="22">
        <f>IFERROR(SUMIFS('Expenses - Raw Data'!$G$2:$G$1048576,'Expenses - Raw Data'!$B$2:$B$1048576,'YoY Summary'!DE$3,'Expenses - Raw Data'!$A$2:$A$1048576,'YoY Summary'!$B$4,'Expenses - Raw Data'!$C$2:$C$1048576,"&gt;="&amp;'YoY Summary'!$B$6,'Expenses - Raw Data'!$C$2:$C$1048576,"&lt;="&amp;'YoY Summary'!$B$7, 'Expenses - Raw Data'!$F$2:$F$1048576,'YoY Summary'!$D$6),0)</f>
        <v>0</v>
      </c>
      <c r="DF6" s="22">
        <f>IFERROR(SUMIFS('Expenses - Raw Data'!$G$2:$G$1048576,'Expenses - Raw Data'!$B$2:$B$1048576,'YoY Summary'!DF$3,'Expenses - Raw Data'!$A$2:$A$1048576,'YoY Summary'!$B$4,'Expenses - Raw Data'!$C$2:$C$1048576,"&gt;="&amp;'YoY Summary'!$B$6,'Expenses - Raw Data'!$C$2:$C$1048576,"&lt;="&amp;'YoY Summary'!$B$7, 'Expenses - Raw Data'!$F$2:$F$1048576,'YoY Summary'!$D$6),0)</f>
        <v>0</v>
      </c>
      <c r="DG6" s="46">
        <f t="shared" si="24"/>
        <v>0</v>
      </c>
      <c r="DH6" s="46">
        <f>IFERROR(AVERAGEIF(DD$4:DF$4,"&lt;&gt;0",DD6:DF6),0)</f>
        <v>0</v>
      </c>
      <c r="DJ6" s="47">
        <f t="shared" si="26"/>
        <v>1275</v>
      </c>
      <c r="DK6" s="47">
        <f>IFERROR(SUM(CL6:CN6,CR6:CT6,CX6:CZ6,DD6:DF6)/SUM(COUNTIF(CL6:CN6,"&lt;&gt;0"),COUNTIF(CR6:CT6,"&lt;&gt;0"),COUNTIF(CX6:CZ6,"&lt;&gt;0"),COUNTIF(DD6:DF6,"&lt;&gt;0")),0)</f>
        <v>1275</v>
      </c>
    </row>
    <row r="7" spans="1:116" s="29" customFormat="1" x14ac:dyDescent="0.2">
      <c r="A7" s="35" t="s">
        <v>75</v>
      </c>
      <c r="B7" s="21">
        <v>1</v>
      </c>
      <c r="D7" s="35" t="s">
        <v>21</v>
      </c>
      <c r="E7" s="22">
        <f>IFERROR(SUMIFS('Expenses - Raw Data'!$I$2:$I$1048576,'Expenses - Raw Data'!$A$2:$A$1048576,'YoY Summary'!$B$3,'Expenses - Raw Data'!$B$2:$B$1048576,'YoY Summary'!E$3,'Expenses - Raw Data'!$C$2:$C$1048576,"&gt;="&amp;'YoY Summary'!$B$6,'Expenses - Raw Data'!$C$2:$C$1048576,"&lt;="&amp;'YoY Summary'!$B$7),0)</f>
        <v>78</v>
      </c>
      <c r="F7" s="22">
        <f>IFERROR(SUMIFS('Expenses - Raw Data'!$I$2:$I$1048576,'Expenses - Raw Data'!$A$2:$A$1048576,'YoY Summary'!$B$3,'Expenses - Raw Data'!$B$2:$B$1048576,'YoY Summary'!F$3,'Expenses - Raw Data'!$C$2:$C$1048576,"&gt;="&amp;'YoY Summary'!$B$6,'Expenses - Raw Data'!$C$2:$C$1048576,"&lt;="&amp;'YoY Summary'!$B$7),0)</f>
        <v>0</v>
      </c>
      <c r="G7" s="22">
        <f>IFERROR(SUMIFS('Expenses - Raw Data'!$I$2:$I$1048576,'Expenses - Raw Data'!$A$2:$A$1048576,'YoY Summary'!$B$3,'Expenses - Raw Data'!$B$2:$B$1048576,'YoY Summary'!G$3,'Expenses - Raw Data'!$C$2:$C$1048576,"&gt;="&amp;'YoY Summary'!$B$6,'Expenses - Raw Data'!$C$2:$C$1048576,"&lt;="&amp;'YoY Summary'!$B$7),0)</f>
        <v>0</v>
      </c>
      <c r="H7" s="46">
        <f t="shared" ref="H7" si="27">SUM(E7:G7)</f>
        <v>78</v>
      </c>
      <c r="I7" s="46">
        <f t="shared" ref="I7" si="28">IFERROR(AVERAGEIF(E$4:G$4,"&lt;&gt;0",E7:G7),0)</f>
        <v>78</v>
      </c>
      <c r="K7" s="22">
        <f>IFERROR(SUMIFS('Expenses - Raw Data'!$I$2:$I$1048576,'Expenses - Raw Data'!$A$2:$A$1048576,'YoY Summary'!$B$3,'Expenses - Raw Data'!$B$2:$B$1048576,'YoY Summary'!K$3,'Expenses - Raw Data'!$C$2:$C$1048576,"&gt;="&amp;'YoY Summary'!$B$6,'Expenses - Raw Data'!$C$2:$C$1048576,"&lt;="&amp;'YoY Summary'!$B$7),0)</f>
        <v>0</v>
      </c>
      <c r="L7" s="22">
        <f>IFERROR(SUMIFS('Expenses - Raw Data'!$I$2:$I$1048576,'Expenses - Raw Data'!$A$2:$A$1048576,'YoY Summary'!$B$3,'Expenses - Raw Data'!$B$2:$B$1048576,'YoY Summary'!L$3,'Expenses - Raw Data'!$C$2:$C$1048576,"&gt;="&amp;'YoY Summary'!$B$6,'Expenses - Raw Data'!$C$2:$C$1048576,"&lt;="&amp;'YoY Summary'!$B$7),0)</f>
        <v>0</v>
      </c>
      <c r="M7" s="22">
        <f>IFERROR(SUMIFS('Expenses - Raw Data'!$I$2:$I$1048576,'Expenses - Raw Data'!$A$2:$A$1048576,'YoY Summary'!$B$3,'Expenses - Raw Data'!$B$2:$B$1048576,'YoY Summary'!M$3,'Expenses - Raw Data'!$C$2:$C$1048576,"&gt;="&amp;'YoY Summary'!$B$6,'Expenses - Raw Data'!$C$2:$C$1048576,"&lt;="&amp;'YoY Summary'!$B$7),0)</f>
        <v>0</v>
      </c>
      <c r="N7" s="46">
        <f t="shared" ref="N7" si="29">SUM(K7:M7)</f>
        <v>0</v>
      </c>
      <c r="O7" s="46">
        <f t="shared" ref="O7" si="30">IFERROR(AVERAGEIF(K$4:M$4,"&lt;&gt;0",K7:M7),0)</f>
        <v>0</v>
      </c>
      <c r="Q7" s="22">
        <f>IFERROR(SUMIFS('Expenses - Raw Data'!$I$2:$I$1048576,'Expenses - Raw Data'!$A$2:$A$1048576,'YoY Summary'!$B$3,'Expenses - Raw Data'!$B$2:$B$1048576,'YoY Summary'!Q$3,'Expenses - Raw Data'!$C$2:$C$1048576,"&gt;="&amp;'YoY Summary'!$B$6,'Expenses - Raw Data'!$C$2:$C$1048576,"&lt;="&amp;'YoY Summary'!$B$7),0)</f>
        <v>0</v>
      </c>
      <c r="R7" s="22">
        <f>IFERROR(SUMIFS('Expenses - Raw Data'!$I$2:$I$1048576,'Expenses - Raw Data'!$A$2:$A$1048576,'YoY Summary'!$B$3,'Expenses - Raw Data'!$B$2:$B$1048576,'YoY Summary'!R$3,'Expenses - Raw Data'!$C$2:$C$1048576,"&gt;="&amp;'YoY Summary'!$B$6,'Expenses - Raw Data'!$C$2:$C$1048576,"&lt;="&amp;'YoY Summary'!$B$7),0)</f>
        <v>0</v>
      </c>
      <c r="S7" s="22">
        <f>IFERROR(SUMIFS('Expenses - Raw Data'!$I$2:$I$1048576,'Expenses - Raw Data'!$A$2:$A$1048576,'YoY Summary'!$B$3,'Expenses - Raw Data'!$B$2:$B$1048576,'YoY Summary'!S$3,'Expenses - Raw Data'!$C$2:$C$1048576,"&gt;="&amp;'YoY Summary'!$B$6,'Expenses - Raw Data'!$C$2:$C$1048576,"&lt;="&amp;'YoY Summary'!$B$7),0)</f>
        <v>0</v>
      </c>
      <c r="T7" s="46">
        <f t="shared" ref="T7" si="31">SUM(Q7:S7)</f>
        <v>0</v>
      </c>
      <c r="U7" s="46">
        <f t="shared" ref="U7" si="32">IFERROR(AVERAGEIF(Q$4:S$4,"&lt;&gt;0",Q7:S7),0)</f>
        <v>0</v>
      </c>
      <c r="W7" s="22">
        <f>IFERROR(SUMIFS('Expenses - Raw Data'!$I$2:$I$1048576,'Expenses - Raw Data'!$A$2:$A$1048576,'YoY Summary'!$B$3,'Expenses - Raw Data'!$B$2:$B$1048576,'YoY Summary'!W$3,'Expenses - Raw Data'!$C$2:$C$1048576,"&gt;="&amp;'YoY Summary'!$B$6,'Expenses - Raw Data'!$C$2:$C$1048576,"&lt;="&amp;'YoY Summary'!$B$7),0)</f>
        <v>0</v>
      </c>
      <c r="X7" s="22">
        <f>IFERROR(SUMIFS('Expenses - Raw Data'!$I$2:$I$1048576,'Expenses - Raw Data'!$A$2:$A$1048576,'YoY Summary'!$B$3,'Expenses - Raw Data'!$B$2:$B$1048576,'YoY Summary'!X$3,'Expenses - Raw Data'!$C$2:$C$1048576,"&gt;="&amp;'YoY Summary'!$B$6,'Expenses - Raw Data'!$C$2:$C$1048576,"&lt;="&amp;'YoY Summary'!$B$7),0)</f>
        <v>0</v>
      </c>
      <c r="Y7" s="22">
        <f>IFERROR(SUMIFS('Expenses - Raw Data'!$I$2:$I$1048576,'Expenses - Raw Data'!$A$2:$A$1048576,'YoY Summary'!$B$3,'Expenses - Raw Data'!$B$2:$B$1048576,'YoY Summary'!Y$3,'Expenses - Raw Data'!$C$2:$C$1048576,"&gt;="&amp;'YoY Summary'!$B$6,'Expenses - Raw Data'!$C$2:$C$1048576,"&lt;="&amp;'YoY Summary'!$B$7),0)</f>
        <v>0</v>
      </c>
      <c r="Z7" s="46">
        <f t="shared" ref="Z7" si="33">SUM(W7:Y7)</f>
        <v>0</v>
      </c>
      <c r="AA7" s="46">
        <f t="shared" ref="AA7" si="34">IFERROR(AVERAGEIF(W$4:Y$4,"&lt;&gt;0",W7:Y7),0)</f>
        <v>0</v>
      </c>
      <c r="AC7" s="47">
        <f t="shared" ref="AC7" si="35">SUM(H7,N7,T7,Z7)</f>
        <v>78</v>
      </c>
      <c r="AD7" s="47">
        <f t="shared" ref="AD7" si="36">IFERROR(SUM(E7:G7,K7:M7,Q7:S7,W7:Y7)/SUM(COUNTIF(E7:G7,"&lt;&gt;0"),COUNTIF(K7:M7,"&lt;&gt;0"),COUNTIF(Q7:S7,"&lt;&gt;0"),COUNTIF(W7:Y7,"&lt;&gt;0")),0)</f>
        <v>78</v>
      </c>
      <c r="AE7" s="41"/>
      <c r="AG7" s="35" t="s">
        <v>21</v>
      </c>
      <c r="AH7" s="22">
        <f t="shared" ref="AH7" si="37">E7-CL7</f>
        <v>393</v>
      </c>
      <c r="AI7" s="22">
        <f t="shared" ref="AI7" si="38">F7-CM7</f>
        <v>0</v>
      </c>
      <c r="AJ7" s="22">
        <f t="shared" ref="AJ7" si="39">G7-CN7</f>
        <v>0</v>
      </c>
      <c r="AK7" s="46">
        <f t="shared" ref="AK7" si="40">H7-CO7</f>
        <v>393</v>
      </c>
      <c r="AL7" s="46">
        <f t="shared" ref="AL7" si="41">I7-CP7</f>
        <v>393</v>
      </c>
      <c r="AN7" s="22">
        <f t="shared" ref="AN7" si="42">K7-CR7</f>
        <v>0</v>
      </c>
      <c r="AO7" s="22">
        <f t="shared" ref="AO7" si="43">L7-CS7</f>
        <v>0</v>
      </c>
      <c r="AP7" s="22">
        <f t="shared" ref="AP7" si="44">M7-CT7</f>
        <v>0</v>
      </c>
      <c r="AQ7" s="46">
        <f t="shared" ref="AQ7" si="45">N7-CU7</f>
        <v>0</v>
      </c>
      <c r="AR7" s="46">
        <f t="shared" ref="AR7" si="46">O7-CV7</f>
        <v>0</v>
      </c>
      <c r="AT7" s="22">
        <f t="shared" ref="AT7" si="47">Q7-CX7</f>
        <v>0</v>
      </c>
      <c r="AU7" s="22">
        <f t="shared" ref="AU7" si="48">R7-CY7</f>
        <v>0</v>
      </c>
      <c r="AV7" s="22">
        <f t="shared" ref="AV7" si="49">S7-CZ7</f>
        <v>0</v>
      </c>
      <c r="AW7" s="46">
        <f t="shared" ref="AW7" si="50">T7-DA7</f>
        <v>0</v>
      </c>
      <c r="AX7" s="46">
        <f t="shared" ref="AX7" si="51">U7-DB7</f>
        <v>0</v>
      </c>
      <c r="AZ7" s="22">
        <f t="shared" ref="AZ7" si="52">W7-DD7</f>
        <v>0</v>
      </c>
      <c r="BA7" s="22">
        <f t="shared" ref="BA7" si="53">X7-DE7</f>
        <v>0</v>
      </c>
      <c r="BB7" s="22">
        <f t="shared" ref="BB7" si="54">Y7-DF7</f>
        <v>0</v>
      </c>
      <c r="BC7" s="46">
        <f t="shared" ref="BC7" si="55">Z7-DG7</f>
        <v>0</v>
      </c>
      <c r="BD7" s="46">
        <f t="shared" ref="BD7" si="56">AA7-DH7</f>
        <v>0</v>
      </c>
      <c r="BF7" s="47">
        <f t="shared" ref="BF7" si="57">AC7-DJ7</f>
        <v>393</v>
      </c>
      <c r="BG7" s="47">
        <f t="shared" ref="BG7" si="58">AD7-DK7</f>
        <v>393</v>
      </c>
      <c r="BH7" s="41"/>
      <c r="BI7" s="35" t="s">
        <v>21</v>
      </c>
      <c r="BJ7" s="24">
        <f t="shared" ref="BJ7" si="59">IFERROR((E7/CL7)-1,0)</f>
        <v>-1.2476190476190476</v>
      </c>
      <c r="BK7" s="24">
        <f t="shared" ref="BK7" si="60">IFERROR((F7/CM7)-1,0)</f>
        <v>0</v>
      </c>
      <c r="BL7" s="86">
        <f t="shared" ref="BL7" si="61">IFERROR((G7/CN7)-1,0)</f>
        <v>0</v>
      </c>
      <c r="BM7" s="88"/>
      <c r="BN7" s="89"/>
      <c r="BP7" s="24">
        <f t="shared" ref="BP7" si="62">IFERROR((K7/CR7)-1,0)</f>
        <v>0</v>
      </c>
      <c r="BQ7" s="24">
        <f t="shared" ref="BQ7" si="63">IFERROR((L7/CS7)-1,0)</f>
        <v>0</v>
      </c>
      <c r="BR7" s="86">
        <f t="shared" ref="BR7" si="64">IFERROR((M7/CT7)-1,0)</f>
        <v>0</v>
      </c>
      <c r="BS7" s="88"/>
      <c r="BT7" s="89"/>
      <c r="BV7" s="24">
        <f t="shared" ref="BV7" si="65">IFERROR((Q7/CX7)-1,0)</f>
        <v>0</v>
      </c>
      <c r="BW7" s="24">
        <f t="shared" ref="BW7" si="66">IFERROR((R7/CY7)-1,0)</f>
        <v>0</v>
      </c>
      <c r="BX7" s="86">
        <f t="shared" ref="BX7" si="67">IFERROR((S7/CZ7)-1,0)</f>
        <v>0</v>
      </c>
      <c r="BY7" s="88"/>
      <c r="BZ7" s="89"/>
      <c r="CB7" s="24">
        <f t="shared" ref="CB7" si="68">IFERROR((W7/DD7)-1,0)</f>
        <v>0</v>
      </c>
      <c r="CC7" s="24">
        <f t="shared" ref="CC7" si="69">IFERROR((X7/DE7)-1,0)</f>
        <v>0</v>
      </c>
      <c r="CD7" s="86">
        <f t="shared" ref="CD7" si="70">IFERROR((Y7/DF7)-1,0)</f>
        <v>0</v>
      </c>
      <c r="CE7" s="88"/>
      <c r="CF7" s="89"/>
      <c r="CH7" s="71"/>
      <c r="CI7" s="42"/>
      <c r="CK7" s="35" t="s">
        <v>21</v>
      </c>
      <c r="CL7" s="22">
        <f>IFERROR(SUMIFS('Expenses - Raw Data'!$I$2:$I$1048576,'Expenses - Raw Data'!$A$2:$A$1048576,'YoY Summary'!$B$4,'Expenses - Raw Data'!$B$2:$B$1048576,'YoY Summary'!CL$3,'Expenses - Raw Data'!$C$2:$C$1048576,"&gt;="&amp;'YoY Summary'!$B$6,'Expenses - Raw Data'!$C$2:$C$1048576,"&lt;="&amp;'YoY Summary'!$B$7),0)</f>
        <v>-315</v>
      </c>
      <c r="CM7" s="22">
        <f>IFERROR(SUMIFS('Expenses - Raw Data'!$I$2:$I$1048576,'Expenses - Raw Data'!$A$2:$A$1048576,'YoY Summary'!$B$4,'Expenses - Raw Data'!$B$2:$B$1048576,'YoY Summary'!CM$3,'Expenses - Raw Data'!$C$2:$C$1048576,"&gt;="&amp;'YoY Summary'!$B$6,'Expenses - Raw Data'!$C$2:$C$1048576,"&lt;="&amp;'YoY Summary'!$B$7),0)</f>
        <v>0</v>
      </c>
      <c r="CN7" s="22">
        <f>IFERROR(SUMIFS('Expenses - Raw Data'!$I$2:$I$1048576,'Expenses - Raw Data'!$A$2:$A$1048576,'YoY Summary'!$B$4,'Expenses - Raw Data'!$B$2:$B$1048576,'YoY Summary'!CN$3,'Expenses - Raw Data'!$C$2:$C$1048576,"&gt;="&amp;'YoY Summary'!$B$6,'Expenses - Raw Data'!$C$2:$C$1048576,"&lt;="&amp;'YoY Summary'!$B$7),0)</f>
        <v>0</v>
      </c>
      <c r="CO7" s="46">
        <f t="shared" ref="CO7" si="71">SUM(CL7:CN7)</f>
        <v>-315</v>
      </c>
      <c r="CP7" s="46">
        <f t="shared" ref="CP7" si="72">IFERROR(AVERAGEIF(CL$4:CN$4,"&lt;&gt;0",CL7:CN7),0)</f>
        <v>-315</v>
      </c>
      <c r="CR7" s="22">
        <f>IFERROR(SUMIFS('Expenses - Raw Data'!$I$2:$I$1048576,'Expenses - Raw Data'!$A$2:$A$1048576,'YoY Summary'!$B$4,'Expenses - Raw Data'!$B$2:$B$1048576,'YoY Summary'!CR$3,'Expenses - Raw Data'!$C$2:$C$1048576,"&gt;="&amp;'YoY Summary'!$B$6,'Expenses - Raw Data'!$C$2:$C$1048576,"&lt;="&amp;'YoY Summary'!$B$7),0)</f>
        <v>0</v>
      </c>
      <c r="CS7" s="22">
        <f>IFERROR(SUMIFS('Expenses - Raw Data'!$I$2:$I$1048576,'Expenses - Raw Data'!$A$2:$A$1048576,'YoY Summary'!$B$4,'Expenses - Raw Data'!$B$2:$B$1048576,'YoY Summary'!CS$3,'Expenses - Raw Data'!$C$2:$C$1048576,"&gt;="&amp;'YoY Summary'!$B$6,'Expenses - Raw Data'!$C$2:$C$1048576,"&lt;="&amp;'YoY Summary'!$B$7),0)</f>
        <v>0</v>
      </c>
      <c r="CT7" s="22">
        <f>IFERROR(SUMIFS('Expenses - Raw Data'!$I$2:$I$1048576,'Expenses - Raw Data'!$A$2:$A$1048576,'YoY Summary'!$B$4,'Expenses - Raw Data'!$B$2:$B$1048576,'YoY Summary'!CT$3,'Expenses - Raw Data'!$C$2:$C$1048576,"&gt;="&amp;'YoY Summary'!$B$6,'Expenses - Raw Data'!$C$2:$C$1048576,"&lt;="&amp;'YoY Summary'!$B$7),0)</f>
        <v>0</v>
      </c>
      <c r="CU7" s="46">
        <f t="shared" ref="CU7" si="73">SUM(CR7:CT7)</f>
        <v>0</v>
      </c>
      <c r="CV7" s="46">
        <f t="shared" ref="CV7" si="74">IFERROR(AVERAGEIF(CR$4:CT$4,"&lt;&gt;0",CR7:CT7),0)</f>
        <v>0</v>
      </c>
      <c r="CX7" s="22">
        <f>IFERROR(SUMIFS('Expenses - Raw Data'!$I$2:$I$1048576,'Expenses - Raw Data'!$A$2:$A$1048576,'YoY Summary'!$B$4,'Expenses - Raw Data'!$B$2:$B$1048576,'YoY Summary'!CX$3,'Expenses - Raw Data'!$C$2:$C$1048576,"&gt;="&amp;'YoY Summary'!$B$6,'Expenses - Raw Data'!$C$2:$C$1048576,"&lt;="&amp;'YoY Summary'!$B$7),0)</f>
        <v>0</v>
      </c>
      <c r="CY7" s="22">
        <f>IFERROR(SUMIFS('Expenses - Raw Data'!$I$2:$I$1048576,'Expenses - Raw Data'!$A$2:$A$1048576,'YoY Summary'!$B$4,'Expenses - Raw Data'!$B$2:$B$1048576,'YoY Summary'!CY$3,'Expenses - Raw Data'!$C$2:$C$1048576,"&gt;="&amp;'YoY Summary'!$B$6,'Expenses - Raw Data'!$C$2:$C$1048576,"&lt;="&amp;'YoY Summary'!$B$7),0)</f>
        <v>0</v>
      </c>
      <c r="CZ7" s="22">
        <f>IFERROR(SUMIFS('Expenses - Raw Data'!$I$2:$I$1048576,'Expenses - Raw Data'!$A$2:$A$1048576,'YoY Summary'!$B$4,'Expenses - Raw Data'!$B$2:$B$1048576,'YoY Summary'!CZ$3,'Expenses - Raw Data'!$C$2:$C$1048576,"&gt;="&amp;'YoY Summary'!$B$6,'Expenses - Raw Data'!$C$2:$C$1048576,"&lt;="&amp;'YoY Summary'!$B$7),0)</f>
        <v>0</v>
      </c>
      <c r="DA7" s="46">
        <f t="shared" ref="DA7" si="75">SUM(CX7:CZ7)</f>
        <v>0</v>
      </c>
      <c r="DB7" s="46">
        <f t="shared" ref="DB7" si="76">IFERROR(AVERAGEIF(CX$4:CZ$4,"&lt;&gt;0",CX7:CZ7),0)</f>
        <v>0</v>
      </c>
      <c r="DD7" s="22">
        <f>IFERROR(SUMIFS('Expenses - Raw Data'!$I$2:$I$1048576,'Expenses - Raw Data'!$A$2:$A$1048576,'YoY Summary'!$B$4,'Expenses - Raw Data'!$B$2:$B$1048576,'YoY Summary'!DD$3,'Expenses - Raw Data'!$C$2:$C$1048576,"&gt;="&amp;'YoY Summary'!$B$6,'Expenses - Raw Data'!$C$2:$C$1048576,"&lt;="&amp;'YoY Summary'!$B$7),0)</f>
        <v>0</v>
      </c>
      <c r="DE7" s="22">
        <f>IFERROR(SUMIFS('Expenses - Raw Data'!$I$2:$I$1048576,'Expenses - Raw Data'!$A$2:$A$1048576,'YoY Summary'!$B$4,'Expenses - Raw Data'!$B$2:$B$1048576,'YoY Summary'!DE$3,'Expenses - Raw Data'!$C$2:$C$1048576,"&gt;="&amp;'YoY Summary'!$B$6,'Expenses - Raw Data'!$C$2:$C$1048576,"&lt;="&amp;'YoY Summary'!$B$7),0)</f>
        <v>0</v>
      </c>
      <c r="DF7" s="22">
        <f>IFERROR(SUMIFS('Expenses - Raw Data'!$I$2:$I$1048576,'Expenses - Raw Data'!$A$2:$A$1048576,'YoY Summary'!$B$4,'Expenses - Raw Data'!$B$2:$B$1048576,'YoY Summary'!DF$3,'Expenses - Raw Data'!$C$2:$C$1048576,"&gt;="&amp;'YoY Summary'!$B$6,'Expenses - Raw Data'!$C$2:$C$1048576,"&lt;="&amp;'YoY Summary'!$B$7),0)</f>
        <v>0</v>
      </c>
      <c r="DG7" s="46">
        <f t="shared" ref="DG7" si="77">SUM(DD7:DF7)</f>
        <v>0</v>
      </c>
      <c r="DH7" s="46">
        <f t="shared" ref="DH7" si="78">IFERROR(AVERAGEIF(DD$4:DF$4,"&lt;&gt;0",DD7:DF7),0)</f>
        <v>0</v>
      </c>
      <c r="DJ7" s="47">
        <f t="shared" ref="DJ7" si="79">SUM(CO7,CU7,DA7,DG7)</f>
        <v>-315</v>
      </c>
      <c r="DK7" s="47">
        <f t="shared" ref="DK7" si="80">IFERROR(SUM(CL7:CN7,CR7:CT7,CX7:CZ7,DD7:DF7)/SUM(COUNTIF(CL7:CN7,"&lt;&gt;0"),COUNTIF(CR7:CT7,"&lt;&gt;0"),COUNTIF(CX7:CZ7,"&lt;&gt;0"),COUNTIF(DD7:DF7,"&lt;&gt;0")),0)</f>
        <v>-315</v>
      </c>
    </row>
    <row r="8" spans="1:116" s="29" customFormat="1" x14ac:dyDescent="0.2">
      <c r="D8" s="35" t="s">
        <v>78</v>
      </c>
      <c r="E8" s="24">
        <f>IFERROR((E6/E4),0)</f>
        <v>-7.1111111111111115E-3</v>
      </c>
      <c r="F8" s="24">
        <f>IFERROR((F6/F4),0)</f>
        <v>0</v>
      </c>
      <c r="G8" s="24">
        <f>IFERROR((G6/G4),0)</f>
        <v>0</v>
      </c>
      <c r="H8" s="45">
        <f>IFERROR(H6/H4,0)</f>
        <v>-7.1111111111111115E-3</v>
      </c>
      <c r="I8" s="45">
        <f>IFERROR(I6/I4,0)</f>
        <v>-7.1111111111111115E-3</v>
      </c>
      <c r="K8" s="24">
        <f>IFERROR((K6/K4),0)</f>
        <v>0</v>
      </c>
      <c r="L8" s="24">
        <f>IFERROR((L6/L4),0)</f>
        <v>0</v>
      </c>
      <c r="M8" s="24">
        <f>IFERROR((M6/M4),0)</f>
        <v>0</v>
      </c>
      <c r="N8" s="45">
        <f>IFERROR(N6/N4,0)</f>
        <v>0</v>
      </c>
      <c r="O8" s="45">
        <f>IFERROR(O6/O4,0)</f>
        <v>0</v>
      </c>
      <c r="Q8" s="24">
        <f>IFERROR((Q6/Q4),0)</f>
        <v>0</v>
      </c>
      <c r="R8" s="24">
        <f>IFERROR((R6/R4),0)</f>
        <v>0</v>
      </c>
      <c r="S8" s="24">
        <f>IFERROR((S6/S4),0)</f>
        <v>0</v>
      </c>
      <c r="T8" s="45">
        <f>IFERROR(T6/T4,0)</f>
        <v>0</v>
      </c>
      <c r="U8" s="45">
        <f>IFERROR(U6/U4,0)</f>
        <v>0</v>
      </c>
      <c r="W8" s="24">
        <f>IFERROR((W6/W4),0)</f>
        <v>0</v>
      </c>
      <c r="X8" s="24">
        <f>IFERROR((X6/X4),0)</f>
        <v>0</v>
      </c>
      <c r="Y8" s="24">
        <f>IFERROR((Y6/Y4),0)</f>
        <v>0</v>
      </c>
      <c r="Z8" s="45">
        <f>IFERROR(Z6/Z4,0)</f>
        <v>0</v>
      </c>
      <c r="AA8" s="45">
        <f>IFERROR(AA6/AA4,0)</f>
        <v>0</v>
      </c>
      <c r="AC8" s="48">
        <f>IFERROR(AC6/AC4,0)</f>
        <v>-7.1111111111111115E-3</v>
      </c>
      <c r="AD8" s="48">
        <f>IFERROR(AD6/AD4,0)</f>
        <v>-7.1111111111111115E-3</v>
      </c>
      <c r="AE8" s="42"/>
      <c r="AG8" s="35" t="s">
        <v>78</v>
      </c>
      <c r="AH8" s="24">
        <f t="shared" si="0"/>
        <v>-0.21275627240143372</v>
      </c>
      <c r="AI8" s="24">
        <f t="shared" si="0"/>
        <v>0</v>
      </c>
      <c r="AJ8" s="24">
        <f t="shared" si="0"/>
        <v>0</v>
      </c>
      <c r="AK8" s="45">
        <f t="shared" si="0"/>
        <v>-0.21275627240143372</v>
      </c>
      <c r="AL8" s="45">
        <f t="shared" si="0"/>
        <v>-0.21275627240143372</v>
      </c>
      <c r="AN8" s="24">
        <f t="shared" si="1"/>
        <v>0</v>
      </c>
      <c r="AO8" s="24">
        <f t="shared" si="1"/>
        <v>0</v>
      </c>
      <c r="AP8" s="24">
        <f t="shared" si="1"/>
        <v>0</v>
      </c>
      <c r="AQ8" s="45">
        <f t="shared" si="1"/>
        <v>0</v>
      </c>
      <c r="AR8" s="45">
        <f t="shared" si="1"/>
        <v>0</v>
      </c>
      <c r="AT8" s="24">
        <f t="shared" si="2"/>
        <v>0</v>
      </c>
      <c r="AU8" s="24">
        <f t="shared" si="2"/>
        <v>0</v>
      </c>
      <c r="AV8" s="24">
        <f t="shared" si="2"/>
        <v>0</v>
      </c>
      <c r="AW8" s="45">
        <f t="shared" si="2"/>
        <v>0</v>
      </c>
      <c r="AX8" s="45">
        <f t="shared" si="2"/>
        <v>0</v>
      </c>
      <c r="AZ8" s="24">
        <f t="shared" si="3"/>
        <v>0</v>
      </c>
      <c r="BA8" s="24">
        <f t="shared" si="3"/>
        <v>0</v>
      </c>
      <c r="BB8" s="24">
        <f t="shared" si="3"/>
        <v>0</v>
      </c>
      <c r="BC8" s="45">
        <f t="shared" si="3"/>
        <v>0</v>
      </c>
      <c r="BD8" s="45">
        <f t="shared" si="3"/>
        <v>0</v>
      </c>
      <c r="BF8" s="48">
        <f t="shared" si="4"/>
        <v>-0.21275627240143372</v>
      </c>
      <c r="BG8" s="48">
        <f t="shared" si="4"/>
        <v>-0.21275627240143372</v>
      </c>
      <c r="BH8" s="42"/>
      <c r="BI8" s="35" t="s">
        <v>78</v>
      </c>
      <c r="BJ8" s="24">
        <f>E8-CL8</f>
        <v>-0.21275627240143372</v>
      </c>
      <c r="BK8" s="24">
        <f t="shared" ref="BK8:BL8" si="81">F8-CM8</f>
        <v>0</v>
      </c>
      <c r="BL8" s="24">
        <f t="shared" si="81"/>
        <v>0</v>
      </c>
      <c r="BM8" s="87">
        <f t="shared" ref="BM8" si="82">H8-CO8</f>
        <v>-0.21275627240143372</v>
      </c>
      <c r="BN8" s="87">
        <f t="shared" ref="BN8" si="83">I8-CP8</f>
        <v>-0.21275627240143372</v>
      </c>
      <c r="BP8" s="24">
        <f t="shared" ref="BP8" si="84">K8-CR8</f>
        <v>0</v>
      </c>
      <c r="BQ8" s="24">
        <f t="shared" ref="BQ8" si="85">L8-CS8</f>
        <v>0</v>
      </c>
      <c r="BR8" s="24">
        <f t="shared" ref="BR8" si="86">M8-CT8</f>
        <v>0</v>
      </c>
      <c r="BS8" s="87">
        <f t="shared" ref="BS8" si="87">N8-CU8</f>
        <v>0</v>
      </c>
      <c r="BT8" s="87">
        <f t="shared" ref="BT8" si="88">O8-CV8</f>
        <v>0</v>
      </c>
      <c r="BV8" s="24">
        <f t="shared" ref="BV8" si="89">Q8-CX8</f>
        <v>0</v>
      </c>
      <c r="BW8" s="24">
        <f t="shared" ref="BW8" si="90">R8-CY8</f>
        <v>0</v>
      </c>
      <c r="BX8" s="24">
        <f t="shared" ref="BX8" si="91">S8-CZ8</f>
        <v>0</v>
      </c>
      <c r="BY8" s="87">
        <f t="shared" ref="BY8" si="92">T8-DA8</f>
        <v>0</v>
      </c>
      <c r="BZ8" s="87">
        <f t="shared" ref="BZ8" si="93">U8-DB8</f>
        <v>0</v>
      </c>
      <c r="CB8" s="24">
        <f t="shared" ref="CB8" si="94">W8-DD8</f>
        <v>0</v>
      </c>
      <c r="CC8" s="24">
        <f t="shared" ref="CC8" si="95">X8-DE8</f>
        <v>0</v>
      </c>
      <c r="CD8" s="24">
        <f t="shared" ref="CD8" si="96">Y8-DF8</f>
        <v>0</v>
      </c>
      <c r="CE8" s="87">
        <f t="shared" ref="CE8" si="97">Z8-DG8</f>
        <v>0</v>
      </c>
      <c r="CF8" s="87">
        <f t="shared" ref="CF8" si="98">AA8-DH8</f>
        <v>0</v>
      </c>
      <c r="CH8" s="75">
        <f>AC8-DJ8</f>
        <v>-0.21275627240143372</v>
      </c>
      <c r="CI8" s="67"/>
      <c r="CK8" s="35" t="s">
        <v>78</v>
      </c>
      <c r="CL8" s="24">
        <f>IFERROR((CL6/CL4),0)</f>
        <v>0.20564516129032259</v>
      </c>
      <c r="CM8" s="24">
        <f>IFERROR((CM6/CM4),0)</f>
        <v>0</v>
      </c>
      <c r="CN8" s="24">
        <f>IFERROR((CN6/CN4),0)</f>
        <v>0</v>
      </c>
      <c r="CO8" s="45">
        <f>IFERROR(SUMPRODUCT(CL8:CN8,CL4:CN4)/SUM(CL4:CN4),0)</f>
        <v>0.20564516129032259</v>
      </c>
      <c r="CP8" s="45">
        <f>IFERROR(CP6/CP4,0)</f>
        <v>0.20564516129032259</v>
      </c>
      <c r="CR8" s="24">
        <f>IFERROR((CR6/CR4),0)</f>
        <v>0</v>
      </c>
      <c r="CS8" s="24">
        <f>IFERROR((CS6/CS4),0)</f>
        <v>0</v>
      </c>
      <c r="CT8" s="24">
        <f>IFERROR((CT6/CT4),0)</f>
        <v>0</v>
      </c>
      <c r="CU8" s="45">
        <f>IFERROR(SUMPRODUCT(CR8:CT8,CR4:CT4)/SUM(CR4:CT4),0)</f>
        <v>0</v>
      </c>
      <c r="CV8" s="45">
        <f>IFERROR(CV6/CV4,0)</f>
        <v>0</v>
      </c>
      <c r="CX8" s="24">
        <f>IFERROR((CX6/CX4),0)</f>
        <v>0</v>
      </c>
      <c r="CY8" s="24">
        <f>IFERROR((CY6/CY4),0)</f>
        <v>0</v>
      </c>
      <c r="CZ8" s="24">
        <f>IFERROR((CZ6/CZ4),0)</f>
        <v>0</v>
      </c>
      <c r="DA8" s="45">
        <f>IFERROR(SUMPRODUCT(CX8:CZ8,CX4:CZ4)/SUM(CX4:CZ4),0)</f>
        <v>0</v>
      </c>
      <c r="DB8" s="45">
        <f>IFERROR(DB6/DB4,0)</f>
        <v>0</v>
      </c>
      <c r="DD8" s="24">
        <f>IFERROR((DD6/DD4),0)</f>
        <v>0</v>
      </c>
      <c r="DE8" s="24">
        <f>IFERROR((DE6/DE4),0)</f>
        <v>0</v>
      </c>
      <c r="DF8" s="24">
        <f>IFERROR((DF6/DF4),0)</f>
        <v>0</v>
      </c>
      <c r="DG8" s="45">
        <f>IFERROR(SUMPRODUCT(DD8:DF8,DD4:DF4)/SUM(DD4:DF4),0)</f>
        <v>0</v>
      </c>
      <c r="DH8" s="45">
        <f>IFERROR(DH6/DH4,0)</f>
        <v>0</v>
      </c>
      <c r="DJ8" s="48">
        <f>IFERROR(DJ6/DJ4,0)</f>
        <v>0.20564516129032259</v>
      </c>
      <c r="DK8" s="48">
        <f>IFERROR(DK6/DK4,0)</f>
        <v>0.20564516129032259</v>
      </c>
    </row>
    <row r="9" spans="1:116" s="29" customFormat="1" x14ac:dyDescent="0.2"/>
    <row r="10" spans="1:116" s="29" customFormat="1" ht="16" customHeight="1" x14ac:dyDescent="0.2">
      <c r="A10" s="113" t="s">
        <v>134</v>
      </c>
      <c r="B10" s="113"/>
      <c r="D10" s="107" t="str">
        <f>_xlfn.CONCAT("Expenses"," ",$B$3)</f>
        <v>Expenses 2024</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G10" s="107" t="s">
        <v>71</v>
      </c>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40"/>
      <c r="BI10" s="107" t="s">
        <v>72</v>
      </c>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K10" s="108" t="str">
        <f>_xlfn.CONCAT("Expenses"," ",$B$4)</f>
        <v>Expenses 2023</v>
      </c>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109"/>
      <c r="DI10" s="109"/>
      <c r="DJ10" s="109"/>
      <c r="DK10" s="109"/>
      <c r="DL10" s="110"/>
    </row>
    <row r="11" spans="1:116" s="29" customFormat="1" x14ac:dyDescent="0.2">
      <c r="A11" s="113"/>
      <c r="B11" s="113"/>
      <c r="D11" s="38" t="s">
        <v>33</v>
      </c>
      <c r="E11" s="33" t="s">
        <v>25</v>
      </c>
      <c r="F11" s="33" t="s">
        <v>26</v>
      </c>
      <c r="G11" s="33" t="s">
        <v>27</v>
      </c>
      <c r="H11" s="37" t="s">
        <v>96</v>
      </c>
      <c r="I11" s="37" t="s">
        <v>97</v>
      </c>
      <c r="K11" s="33" t="s">
        <v>28</v>
      </c>
      <c r="L11" s="33" t="s">
        <v>29</v>
      </c>
      <c r="M11" s="33" t="s">
        <v>35</v>
      </c>
      <c r="N11" s="37" t="s">
        <v>98</v>
      </c>
      <c r="O11" s="37" t="s">
        <v>99</v>
      </c>
      <c r="Q11" s="33" t="s">
        <v>36</v>
      </c>
      <c r="R11" s="33" t="s">
        <v>37</v>
      </c>
      <c r="S11" s="33" t="s">
        <v>52</v>
      </c>
      <c r="T11" s="37" t="s">
        <v>100</v>
      </c>
      <c r="U11" s="37" t="s">
        <v>101</v>
      </c>
      <c r="W11" s="33" t="s">
        <v>20</v>
      </c>
      <c r="X11" s="33" t="s">
        <v>23</v>
      </c>
      <c r="Y11" s="33" t="s">
        <v>24</v>
      </c>
      <c r="Z11" s="37" t="s">
        <v>102</v>
      </c>
      <c r="AA11" s="32" t="s">
        <v>103</v>
      </c>
      <c r="AC11" s="44" t="s">
        <v>104</v>
      </c>
      <c r="AD11" s="43" t="s">
        <v>115</v>
      </c>
      <c r="AE11" s="44" t="s">
        <v>105</v>
      </c>
      <c r="AG11" s="38" t="s">
        <v>33</v>
      </c>
      <c r="AH11" s="33" t="s">
        <v>25</v>
      </c>
      <c r="AI11" s="33" t="s">
        <v>26</v>
      </c>
      <c r="AJ11" s="33" t="s">
        <v>27</v>
      </c>
      <c r="AK11" s="37" t="s">
        <v>96</v>
      </c>
      <c r="AL11" s="37" t="s">
        <v>97</v>
      </c>
      <c r="AN11" s="33" t="s">
        <v>28</v>
      </c>
      <c r="AO11" s="33" t="s">
        <v>29</v>
      </c>
      <c r="AP11" s="33" t="s">
        <v>35</v>
      </c>
      <c r="AQ11" s="37" t="s">
        <v>98</v>
      </c>
      <c r="AR11" s="37" t="s">
        <v>99</v>
      </c>
      <c r="AT11" s="33" t="s">
        <v>36</v>
      </c>
      <c r="AU11" s="33" t="s">
        <v>37</v>
      </c>
      <c r="AV11" s="33" t="s">
        <v>52</v>
      </c>
      <c r="AW11" s="37" t="s">
        <v>100</v>
      </c>
      <c r="AX11" s="37" t="s">
        <v>101</v>
      </c>
      <c r="AZ11" s="33" t="s">
        <v>20</v>
      </c>
      <c r="BA11" s="33" t="s">
        <v>23</v>
      </c>
      <c r="BB11" s="33" t="s">
        <v>24</v>
      </c>
      <c r="BC11" s="37" t="s">
        <v>102</v>
      </c>
      <c r="BD11" s="32" t="s">
        <v>103</v>
      </c>
      <c r="BF11" s="43" t="s">
        <v>104</v>
      </c>
      <c r="BG11" s="43" t="s">
        <v>105</v>
      </c>
      <c r="BH11" s="40"/>
      <c r="BI11" s="38" t="s">
        <v>33</v>
      </c>
      <c r="BJ11" s="33" t="s">
        <v>25</v>
      </c>
      <c r="BK11" s="33" t="s">
        <v>26</v>
      </c>
      <c r="BL11" s="33" t="s">
        <v>27</v>
      </c>
      <c r="BM11" s="37" t="s">
        <v>96</v>
      </c>
      <c r="BN11" s="37" t="s">
        <v>97</v>
      </c>
      <c r="BP11" s="33" t="s">
        <v>28</v>
      </c>
      <c r="BQ11" s="33" t="s">
        <v>29</v>
      </c>
      <c r="BR11" s="33" t="s">
        <v>35</v>
      </c>
      <c r="BS11" s="37" t="s">
        <v>98</v>
      </c>
      <c r="BT11" s="37" t="s">
        <v>99</v>
      </c>
      <c r="BV11" s="33" t="s">
        <v>36</v>
      </c>
      <c r="BW11" s="33" t="s">
        <v>37</v>
      </c>
      <c r="BX11" s="33" t="s">
        <v>52</v>
      </c>
      <c r="BY11" s="37" t="s">
        <v>100</v>
      </c>
      <c r="BZ11" s="37" t="s">
        <v>101</v>
      </c>
      <c r="CB11" s="33" t="s">
        <v>20</v>
      </c>
      <c r="CC11" s="33" t="s">
        <v>23</v>
      </c>
      <c r="CD11" s="33" t="s">
        <v>24</v>
      </c>
      <c r="CE11" s="37" t="s">
        <v>102</v>
      </c>
      <c r="CF11" s="32" t="s">
        <v>103</v>
      </c>
      <c r="CH11" s="43" t="s">
        <v>104</v>
      </c>
      <c r="CI11" s="43" t="s">
        <v>115</v>
      </c>
      <c r="CK11" s="38" t="s">
        <v>33</v>
      </c>
      <c r="CL11" s="33" t="s">
        <v>25</v>
      </c>
      <c r="CM11" s="33" t="s">
        <v>26</v>
      </c>
      <c r="CN11" s="33" t="s">
        <v>27</v>
      </c>
      <c r="CO11" s="37" t="s">
        <v>96</v>
      </c>
      <c r="CP11" s="37" t="s">
        <v>97</v>
      </c>
      <c r="CR11" s="33" t="s">
        <v>28</v>
      </c>
      <c r="CS11" s="33" t="s">
        <v>29</v>
      </c>
      <c r="CT11" s="33" t="s">
        <v>35</v>
      </c>
      <c r="CU11" s="37" t="s">
        <v>98</v>
      </c>
      <c r="CV11" s="37" t="s">
        <v>99</v>
      </c>
      <c r="CX11" s="33" t="s">
        <v>36</v>
      </c>
      <c r="CY11" s="33" t="s">
        <v>37</v>
      </c>
      <c r="CZ11" s="33" t="s">
        <v>52</v>
      </c>
      <c r="DA11" s="37" t="s">
        <v>100</v>
      </c>
      <c r="DB11" s="37" t="s">
        <v>101</v>
      </c>
      <c r="DD11" s="33" t="s">
        <v>20</v>
      </c>
      <c r="DE11" s="33" t="s">
        <v>23</v>
      </c>
      <c r="DF11" s="33" t="s">
        <v>24</v>
      </c>
      <c r="DG11" s="37" t="s">
        <v>102</v>
      </c>
      <c r="DH11" s="32" t="s">
        <v>103</v>
      </c>
      <c r="DJ11" s="43" t="s">
        <v>104</v>
      </c>
      <c r="DK11" s="43" t="s">
        <v>115</v>
      </c>
      <c r="DL11" s="43" t="s">
        <v>105</v>
      </c>
    </row>
    <row r="12" spans="1:116" s="29" customFormat="1" x14ac:dyDescent="0.2">
      <c r="A12" s="113"/>
      <c r="B12" s="113"/>
      <c r="D12" s="35" t="str">
        <f>Budget!$A6</f>
        <v>Rent</v>
      </c>
      <c r="E12" s="22">
        <f>IFERROR(SUMIFS('Expenses - Raw Data'!$G$2:$G$1048576,'Expenses - Raw Data'!$A$2:$A$1048576,'YoY Summary'!$B$3,'Expenses - Raw Data'!$B$2:$B$1048576,'YoY Summary'!E$11,'Expenses - Raw Data'!$E$2:$E$1048576,'YoY Summary'!$D12,'Expenses - Raw Data'!$C$2:$C$1048576,"&gt;="&amp;'YoY Summary'!$B$6,'Expenses - Raw Data'!$C$2:$C$1048576,"&lt;="&amp;'YoY Summary'!$B$7),0)</f>
        <v>2000</v>
      </c>
      <c r="F12" s="22">
        <f>IFERROR(SUMIFS('Expenses - Raw Data'!$G$2:$G$1048576,'Expenses - Raw Data'!$A$2:$A$1048576,'YoY Summary'!$B$3,'Expenses - Raw Data'!$B$2:$B$1048576,'YoY Summary'!F$11,'Expenses - Raw Data'!$E$2:$E$1048576,'YoY Summary'!$D12,'Expenses - Raw Data'!$C$2:$C$1048576,"&gt;="&amp;'YoY Summary'!$B$6,'Expenses - Raw Data'!$C$2:$C$1048576,"&lt;="&amp;'YoY Summary'!$B$7),0)</f>
        <v>0</v>
      </c>
      <c r="G12" s="22">
        <f>IFERROR(SUMIFS('Expenses - Raw Data'!$G$2:$G$1048576,'Expenses - Raw Data'!$A$2:$A$1048576,'YoY Summary'!$B$3,'Expenses - Raw Data'!$B$2:$B$1048576,'YoY Summary'!G$11,'Expenses - Raw Data'!$E$2:$E$1048576,'YoY Summary'!$D12,'Expenses - Raw Data'!$C$2:$C$1048576,"&gt;="&amp;'YoY Summary'!$B$6,'Expenses - Raw Data'!$C$2:$C$1048576,"&lt;="&amp;'YoY Summary'!$B$7),0)</f>
        <v>0</v>
      </c>
      <c r="H12" s="46">
        <f>SUM(E12:G12)</f>
        <v>2000</v>
      </c>
      <c r="I12" s="46">
        <f>IFERROR(AVERAGEIF(E$4:G$4,"&lt;&gt;0",E12:G12),0)</f>
        <v>2000</v>
      </c>
      <c r="K12" s="22">
        <f>IFERROR(SUMIFS('Expenses - Raw Data'!$G$2:$G$1048576,'Expenses - Raw Data'!$A$2:$A$1048576,'YoY Summary'!$B$3,'Expenses - Raw Data'!$B$2:$B$1048576,'YoY Summary'!K$11,'Expenses - Raw Data'!$E$2:$E$1048576,'YoY Summary'!$D12,'Expenses - Raw Data'!$C$2:$C$1048576,"&gt;="&amp;'YoY Summary'!$B$6,'Expenses - Raw Data'!$C$2:$C$1048576,"&lt;="&amp;'YoY Summary'!$B$7),0)</f>
        <v>0</v>
      </c>
      <c r="L12" s="22">
        <f>IFERROR(SUMIFS('Expenses - Raw Data'!$G$2:$G$1048576,'Expenses - Raw Data'!$A$2:$A$1048576,'YoY Summary'!$B$3,'Expenses - Raw Data'!$B$2:$B$1048576,'YoY Summary'!L$11,'Expenses - Raw Data'!$E$2:$E$1048576,'YoY Summary'!$D12,'Expenses - Raw Data'!$C$2:$C$1048576,"&gt;="&amp;'YoY Summary'!$B$6,'Expenses - Raw Data'!$C$2:$C$1048576,"&lt;="&amp;'YoY Summary'!$B$7),0)</f>
        <v>0</v>
      </c>
      <c r="M12" s="22">
        <f>IFERROR(SUMIFS('Expenses - Raw Data'!$G$2:$G$1048576,'Expenses - Raw Data'!$A$2:$A$1048576,'YoY Summary'!$B$3,'Expenses - Raw Data'!$B$2:$B$1048576,'YoY Summary'!M$11,'Expenses - Raw Data'!$E$2:$E$1048576,'YoY Summary'!$D12,'Expenses - Raw Data'!$C$2:$C$1048576,"&gt;="&amp;'YoY Summary'!$B$6,'Expenses - Raw Data'!$C$2:$C$1048576,"&lt;="&amp;'YoY Summary'!$B$7),0)</f>
        <v>0</v>
      </c>
      <c r="N12" s="46">
        <f>SUM(K12:M12)</f>
        <v>0</v>
      </c>
      <c r="O12" s="46">
        <f>IFERROR(AVERAGEIF(K$4:M$4,"&lt;&gt;0",K12:M12),0)</f>
        <v>0</v>
      </c>
      <c r="Q12" s="22">
        <f>IFERROR(SUMIFS('Expenses - Raw Data'!$G$2:$G$1048576,'Expenses - Raw Data'!$A$2:$A$1048576,'YoY Summary'!$B$3,'Expenses - Raw Data'!$B$2:$B$1048576,'YoY Summary'!Q$11,'Expenses - Raw Data'!$E$2:$E$1048576,'YoY Summary'!$D12,'Expenses - Raw Data'!$C$2:$C$1048576,"&gt;="&amp;'YoY Summary'!$B$6,'Expenses - Raw Data'!$C$2:$C$1048576,"&lt;="&amp;'YoY Summary'!$B$7),0)</f>
        <v>0</v>
      </c>
      <c r="R12" s="22">
        <f>IFERROR(SUMIFS('Expenses - Raw Data'!$G$2:$G$1048576,'Expenses - Raw Data'!$A$2:$A$1048576,'YoY Summary'!$B$3,'Expenses - Raw Data'!$B$2:$B$1048576,'YoY Summary'!R$11,'Expenses - Raw Data'!$E$2:$E$1048576,'YoY Summary'!$D12,'Expenses - Raw Data'!$C$2:$C$1048576,"&gt;="&amp;'YoY Summary'!$B$6,'Expenses - Raw Data'!$C$2:$C$1048576,"&lt;="&amp;'YoY Summary'!$B$7),0)</f>
        <v>0</v>
      </c>
      <c r="S12" s="22">
        <f>IFERROR(SUMIFS('Expenses - Raw Data'!$G$2:$G$1048576,'Expenses - Raw Data'!$A$2:$A$1048576,'YoY Summary'!$B$3,'Expenses - Raw Data'!$B$2:$B$1048576,'YoY Summary'!S$11,'Expenses - Raw Data'!$E$2:$E$1048576,'YoY Summary'!$D12,'Expenses - Raw Data'!$C$2:$C$1048576,"&gt;="&amp;'YoY Summary'!$B$6,'Expenses - Raw Data'!$C$2:$C$1048576,"&lt;="&amp;'YoY Summary'!$B$7),0)</f>
        <v>0</v>
      </c>
      <c r="T12" s="46">
        <f>SUM(Q12:S12)</f>
        <v>0</v>
      </c>
      <c r="U12" s="46">
        <f>IFERROR(AVERAGEIF(Q$4:S$4,"&lt;&gt;0",Q12:S12),0)</f>
        <v>0</v>
      </c>
      <c r="W12" s="22">
        <f>IFERROR(SUMIFS('Expenses - Raw Data'!$G$2:$G$1048576,'Expenses - Raw Data'!$A$2:$A$1048576,'YoY Summary'!$B$3,'Expenses - Raw Data'!$B$2:$B$1048576,'YoY Summary'!W$11,'Expenses - Raw Data'!$E$2:$E$1048576,'YoY Summary'!$D12,'Expenses - Raw Data'!$C$2:$C$1048576,"&gt;="&amp;'YoY Summary'!$B$6,'Expenses - Raw Data'!$C$2:$C$1048576,"&lt;="&amp;'YoY Summary'!$B$7),0)</f>
        <v>0</v>
      </c>
      <c r="X12" s="22">
        <f>IFERROR(SUMIFS('Expenses - Raw Data'!$G$2:$G$1048576,'Expenses - Raw Data'!$A$2:$A$1048576,'YoY Summary'!$B$3,'Expenses - Raw Data'!$B$2:$B$1048576,'YoY Summary'!X$11,'Expenses - Raw Data'!$E$2:$E$1048576,'YoY Summary'!$D12,'Expenses - Raw Data'!$C$2:$C$1048576,"&gt;="&amp;'YoY Summary'!$B$6,'Expenses - Raw Data'!$C$2:$C$1048576,"&lt;="&amp;'YoY Summary'!$B$7),0)</f>
        <v>0</v>
      </c>
      <c r="Y12" s="22">
        <f>IFERROR(SUMIFS('Expenses - Raw Data'!$G$2:$G$1048576,'Expenses - Raw Data'!$A$2:$A$1048576,'YoY Summary'!$B$3,'Expenses - Raw Data'!$B$2:$B$1048576,'YoY Summary'!Y$11,'Expenses - Raw Data'!$E$2:$E$1048576,'YoY Summary'!$D12,'Expenses - Raw Data'!$C$2:$C$1048576,"&gt;="&amp;'YoY Summary'!$B$6,'Expenses - Raw Data'!$C$2:$C$1048576,"&lt;="&amp;'YoY Summary'!$B$7),0)</f>
        <v>0</v>
      </c>
      <c r="Z12" s="46">
        <f>SUM(W12:Y12)</f>
        <v>0</v>
      </c>
      <c r="AA12" s="46">
        <f>IFERROR(AVERAGEIF(W$4:Y$4,"&lt;&gt;0",W12:Y12),0)</f>
        <v>0</v>
      </c>
      <c r="AC12" s="47">
        <f>SUM(H12,N12,T12,Z12)</f>
        <v>2000</v>
      </c>
      <c r="AD12" s="48">
        <f>IFERROR(AC12/$AC$4,0)</f>
        <v>0.44444444444444442</v>
      </c>
      <c r="AE12" s="47">
        <f>IFERROR(SUM(E12:G12,K12:M12,Q12:S12,W12:Y12)/SUM(COUNTIF(E$4:G$4,"&lt;&gt;0"),COUNTIF(K$4:M$4,"&lt;&gt;0"),COUNTIF(Q$4:S$4,"&lt;&gt;0"),COUNTIF(W$4:Y$4,"&lt;&gt;0")),0)</f>
        <v>2000</v>
      </c>
      <c r="AG12" s="35" t="str">
        <f>Budget!$A6</f>
        <v>Rent</v>
      </c>
      <c r="AH12" s="22">
        <f t="shared" ref="AH12:AH26" si="99">E12-CL12</f>
        <v>0</v>
      </c>
      <c r="AI12" s="22">
        <f t="shared" ref="AI12:AI26" si="100">F12-CM12</f>
        <v>0</v>
      </c>
      <c r="AJ12" s="22">
        <f t="shared" ref="AJ12:AJ26" si="101">G12-CN12</f>
        <v>0</v>
      </c>
      <c r="AK12" s="46">
        <f t="shared" ref="AK12:AK26" si="102">H12-CO12</f>
        <v>0</v>
      </c>
      <c r="AL12" s="46">
        <f t="shared" ref="AL12:AL26" si="103">I12-CP12</f>
        <v>0</v>
      </c>
      <c r="AN12" s="22">
        <f t="shared" ref="AN12:AN26" si="104">K12-CR12</f>
        <v>0</v>
      </c>
      <c r="AO12" s="22">
        <f t="shared" ref="AO12:AO26" si="105">L12-CS12</f>
        <v>0</v>
      </c>
      <c r="AP12" s="22">
        <f t="shared" ref="AP12:AP26" si="106">M12-CT12</f>
        <v>0</v>
      </c>
      <c r="AQ12" s="46">
        <f t="shared" ref="AQ12:AQ26" si="107">N12-CU12</f>
        <v>0</v>
      </c>
      <c r="AR12" s="46">
        <f t="shared" ref="AR12:AR26" si="108">O12-CV12</f>
        <v>0</v>
      </c>
      <c r="AT12" s="22">
        <f t="shared" ref="AT12:AT26" si="109">Q12-CX12</f>
        <v>0</v>
      </c>
      <c r="AU12" s="22">
        <f t="shared" ref="AU12:AU26" si="110">R12-CY12</f>
        <v>0</v>
      </c>
      <c r="AV12" s="22">
        <f t="shared" ref="AV12:AV26" si="111">S12-CZ12</f>
        <v>0</v>
      </c>
      <c r="AW12" s="46">
        <f t="shared" ref="AW12:AW26" si="112">T12-DA12</f>
        <v>0</v>
      </c>
      <c r="AX12" s="46">
        <f t="shared" ref="AX12:AX26" si="113">U12-DB12</f>
        <v>0</v>
      </c>
      <c r="AZ12" s="22">
        <f t="shared" ref="AZ12:AZ26" si="114">W12-DD12</f>
        <v>0</v>
      </c>
      <c r="BA12" s="22">
        <f t="shared" ref="BA12:BA26" si="115">X12-DE12</f>
        <v>0</v>
      </c>
      <c r="BB12" s="22">
        <f t="shared" ref="BB12:BB26" si="116">Y12-DF12</f>
        <v>0</v>
      </c>
      <c r="BC12" s="46">
        <f t="shared" ref="BC12:BC26" si="117">Z12-DG12</f>
        <v>0</v>
      </c>
      <c r="BD12" s="46">
        <f t="shared" ref="BD12:BD26" si="118">AA12-DH12</f>
        <v>0</v>
      </c>
      <c r="BF12" s="47">
        <f t="shared" ref="BF12:BF26" si="119">AC12-DJ12</f>
        <v>0</v>
      </c>
      <c r="BG12" s="47">
        <f t="shared" ref="BG12:BG26" si="120">AE12-DL12</f>
        <v>0</v>
      </c>
      <c r="BI12" s="35" t="str">
        <f>Budget!$A6</f>
        <v>Rent</v>
      </c>
      <c r="BJ12" s="24">
        <f t="shared" ref="BJ12:BJ26" si="121">IFERROR((E12/CL12)-1,0)</f>
        <v>0</v>
      </c>
      <c r="BK12" s="24">
        <f t="shared" ref="BK12:BK26" si="122">IFERROR((F12/CM12)-1,0)</f>
        <v>0</v>
      </c>
      <c r="BL12" s="24">
        <f t="shared" ref="BL12:BL26" si="123">IFERROR((G12/CN12)-1,0)</f>
        <v>0</v>
      </c>
      <c r="BM12" s="45">
        <f t="shared" ref="BM12:BM26" si="124">IFERROR((H12/CO12)-1,0)</f>
        <v>0</v>
      </c>
      <c r="BN12" s="45">
        <f t="shared" ref="BN12:BN26" si="125">IFERROR((I12/CP12)-1,0)</f>
        <v>0</v>
      </c>
      <c r="BP12" s="24">
        <f t="shared" ref="BP12:BP26" si="126">IFERROR((K12/CR12)-1,0)</f>
        <v>0</v>
      </c>
      <c r="BQ12" s="24">
        <f t="shared" ref="BQ12:BQ26" si="127">IFERROR((L12/CS12)-1,0)</f>
        <v>0</v>
      </c>
      <c r="BR12" s="24">
        <f t="shared" ref="BR12:BR26" si="128">IFERROR((M12/CT12)-1,0)</f>
        <v>0</v>
      </c>
      <c r="BS12" s="45">
        <f t="shared" ref="BS12:BS26" si="129">IFERROR((N12/CU12)-1,0)</f>
        <v>0</v>
      </c>
      <c r="BT12" s="45">
        <f t="shared" ref="BT12:BT26" si="130">IFERROR((O12/CV12)-1,0)</f>
        <v>0</v>
      </c>
      <c r="BV12" s="24">
        <f t="shared" ref="BV12:BV26" si="131">IFERROR((Q12/CX12)-1,0)</f>
        <v>0</v>
      </c>
      <c r="BW12" s="24">
        <f t="shared" ref="BW12:BW26" si="132">IFERROR((R12/CY12)-1,0)</f>
        <v>0</v>
      </c>
      <c r="BX12" s="24">
        <f t="shared" ref="BX12:BX26" si="133">IFERROR((S12/CZ12)-1,0)</f>
        <v>0</v>
      </c>
      <c r="BY12" s="45">
        <f t="shared" ref="BY12:BY26" si="134">IFERROR((T12/DA12)-1,0)</f>
        <v>0</v>
      </c>
      <c r="BZ12" s="45">
        <f t="shared" ref="BZ12:BZ26" si="135">IFERROR((U12/DB12)-1,0)</f>
        <v>0</v>
      </c>
      <c r="CB12" s="24">
        <f t="shared" ref="CB12:CB26" si="136">IFERROR((W12/DD12)-1,0)</f>
        <v>0</v>
      </c>
      <c r="CC12" s="24">
        <f t="shared" ref="CC12:CC26" si="137">IFERROR((X12/DE12)-1,0)</f>
        <v>0</v>
      </c>
      <c r="CD12" s="24">
        <f t="shared" ref="CD12:CD26" si="138">IFERROR((Y12/DF12)-1,0)</f>
        <v>0</v>
      </c>
      <c r="CE12" s="45">
        <f t="shared" ref="CE12:CE26" si="139">IFERROR((Z12/DG12)-1,0)</f>
        <v>0</v>
      </c>
      <c r="CF12" s="45">
        <f t="shared" ref="CF12:CF26" si="140">IFERROR((AA12/DH12)-1,0)</f>
        <v>0</v>
      </c>
      <c r="CH12" s="48">
        <f t="shared" ref="CH12:CH26" si="141">IFERROR((AC12/DJ12)-1,0)</f>
        <v>0</v>
      </c>
      <c r="CI12" s="48">
        <f t="shared" ref="CI12:CI26" si="142">AD12-DK12</f>
        <v>0.12186379928315411</v>
      </c>
      <c r="CK12" s="35" t="str">
        <f>Budget!$A6</f>
        <v>Rent</v>
      </c>
      <c r="CL12" s="22">
        <f>IFERROR(SUMIFS('Expenses - Raw Data'!$G$2:$G$1048576,'Expenses - Raw Data'!$A$2:$A$1048576,'YoY Summary'!$B$4,'Expenses - Raw Data'!$B$2:$B$1048576,'YoY Summary'!CL$11,'Expenses - Raw Data'!$E$2:$E$1048576,'YoY Summary'!$CK12,'Expenses - Raw Data'!$C$2:$C$1048576,"&gt;="&amp;'YoY Summary'!$B$6,'Expenses - Raw Data'!$C$2:$C$1048576,"&lt;="&amp;'YoY Summary'!$B$7),0)</f>
        <v>2000</v>
      </c>
      <c r="CM12" s="22">
        <f>IFERROR(SUMIFS('Expenses - Raw Data'!$G$2:$G$1048576,'Expenses - Raw Data'!$A$2:$A$1048576,'YoY Summary'!$B$4,'Expenses - Raw Data'!$B$2:$B$1048576,'YoY Summary'!CM$11,'Expenses - Raw Data'!$E$2:$E$1048576,'YoY Summary'!$CK12,'Expenses - Raw Data'!$C$2:$C$1048576,"&gt;="&amp;'YoY Summary'!$B$6,'Expenses - Raw Data'!$C$2:$C$1048576,"&lt;="&amp;'YoY Summary'!$B$7),0)</f>
        <v>0</v>
      </c>
      <c r="CN12" s="22">
        <f>IFERROR(SUMIFS('Expenses - Raw Data'!$G$2:$G$1048576,'Expenses - Raw Data'!$A$2:$A$1048576,'YoY Summary'!$B$4,'Expenses - Raw Data'!$B$2:$B$1048576,'YoY Summary'!CN$11,'Expenses - Raw Data'!$E$2:$E$1048576,'YoY Summary'!$CK12,'Expenses - Raw Data'!$C$2:$C$1048576,"&gt;="&amp;'YoY Summary'!$B$6,'Expenses - Raw Data'!$C$2:$C$1048576,"&lt;="&amp;'YoY Summary'!$B$7),0)</f>
        <v>0</v>
      </c>
      <c r="CO12" s="46">
        <f>SUM(CL12:CN12)</f>
        <v>2000</v>
      </c>
      <c r="CP12" s="46">
        <f>IFERROR(AVERAGEIF(CL$4:CN$4,"&lt;&gt;0",CL12:CN12),0)</f>
        <v>2000</v>
      </c>
      <c r="CR12" s="22">
        <f>IFERROR(SUMIFS('Expenses - Raw Data'!$G$2:$G$1048576,'Expenses - Raw Data'!$A$2:$A$1048576,'YoY Summary'!$B$4,'Expenses - Raw Data'!$B$2:$B$1048576,'YoY Summary'!CR$11,'Expenses - Raw Data'!$E$2:$E$1048576,'YoY Summary'!$CK12,'Expenses - Raw Data'!$C$2:$C$1048576,"&gt;="&amp;'YoY Summary'!$B$6,'Expenses - Raw Data'!$C$2:$C$1048576,"&lt;="&amp;'YoY Summary'!$B$7),0)</f>
        <v>0</v>
      </c>
      <c r="CS12" s="22">
        <f>IFERROR(SUMIFS('Expenses - Raw Data'!$G$2:$G$1048576,'Expenses - Raw Data'!$A$2:$A$1048576,'YoY Summary'!$B$4,'Expenses - Raw Data'!$B$2:$B$1048576,'YoY Summary'!CS$11,'Expenses - Raw Data'!$E$2:$E$1048576,'YoY Summary'!$CK12,'Expenses - Raw Data'!$C$2:$C$1048576,"&gt;="&amp;'YoY Summary'!$B$6,'Expenses - Raw Data'!$C$2:$C$1048576,"&lt;="&amp;'YoY Summary'!$B$7),0)</f>
        <v>0</v>
      </c>
      <c r="CT12" s="22">
        <f>IFERROR(SUMIFS('Expenses - Raw Data'!$G$2:$G$1048576,'Expenses - Raw Data'!$A$2:$A$1048576,'YoY Summary'!$B$4,'Expenses - Raw Data'!$B$2:$B$1048576,'YoY Summary'!CT$11,'Expenses - Raw Data'!$E$2:$E$1048576,'YoY Summary'!$CK12,'Expenses - Raw Data'!$C$2:$C$1048576,"&gt;="&amp;'YoY Summary'!$B$6,'Expenses - Raw Data'!$C$2:$C$1048576,"&lt;="&amp;'YoY Summary'!$B$7),0)</f>
        <v>0</v>
      </c>
      <c r="CU12" s="46">
        <f>SUM(CR12:CT12)</f>
        <v>0</v>
      </c>
      <c r="CV12" s="46">
        <f>IFERROR(AVERAGEIF(CR$4:CT$4,"&lt;&gt;0",CR12:CT12),0)</f>
        <v>0</v>
      </c>
      <c r="CX12" s="22">
        <f>IFERROR(SUMIFS('Expenses - Raw Data'!$G$2:$G$1048576,'Expenses - Raw Data'!$A$2:$A$1048576,'YoY Summary'!$B$4,'Expenses - Raw Data'!$B$2:$B$1048576,'YoY Summary'!CX$11,'Expenses - Raw Data'!$E$2:$E$1048576,'YoY Summary'!$CK12,'Expenses - Raw Data'!$C$2:$C$1048576,"&gt;="&amp;'YoY Summary'!$B$6,'Expenses - Raw Data'!$C$2:$C$1048576,"&lt;="&amp;'YoY Summary'!$B$7),0)</f>
        <v>0</v>
      </c>
      <c r="CY12" s="22">
        <f>IFERROR(SUMIFS('Expenses - Raw Data'!$G$2:$G$1048576,'Expenses - Raw Data'!$A$2:$A$1048576,'YoY Summary'!$B$4,'Expenses - Raw Data'!$B$2:$B$1048576,'YoY Summary'!CY$11,'Expenses - Raw Data'!$E$2:$E$1048576,'YoY Summary'!$CK12,'Expenses - Raw Data'!$C$2:$C$1048576,"&gt;="&amp;'YoY Summary'!$B$6,'Expenses - Raw Data'!$C$2:$C$1048576,"&lt;="&amp;'YoY Summary'!$B$7),0)</f>
        <v>0</v>
      </c>
      <c r="CZ12" s="22">
        <f>IFERROR(SUMIFS('Expenses - Raw Data'!$G$2:$G$1048576,'Expenses - Raw Data'!$A$2:$A$1048576,'YoY Summary'!$B$4,'Expenses - Raw Data'!$B$2:$B$1048576,'YoY Summary'!CZ$11,'Expenses - Raw Data'!$E$2:$E$1048576,'YoY Summary'!$CK12,'Expenses - Raw Data'!$C$2:$C$1048576,"&gt;="&amp;'YoY Summary'!$B$6,'Expenses - Raw Data'!$C$2:$C$1048576,"&lt;="&amp;'YoY Summary'!$B$7),0)</f>
        <v>0</v>
      </c>
      <c r="DA12" s="46">
        <f>SUM(CX12:CZ12)</f>
        <v>0</v>
      </c>
      <c r="DB12" s="46">
        <f>IFERROR(AVERAGEIF(CX$4:CZ$4,"&lt;&gt;0",CX12:CZ12),0)</f>
        <v>0</v>
      </c>
      <c r="DD12" s="22">
        <f>IFERROR(SUMIFS('Expenses - Raw Data'!$G$2:$G$1048576,'Expenses - Raw Data'!$A$2:$A$1048576,'YoY Summary'!$B$4,'Expenses - Raw Data'!$B$2:$B$1048576,'YoY Summary'!DD$11,'Expenses - Raw Data'!$E$2:$E$1048576,'YoY Summary'!$CK12,'Expenses - Raw Data'!$C$2:$C$1048576,"&gt;="&amp;'YoY Summary'!$B$6,'Expenses - Raw Data'!$C$2:$C$1048576,"&lt;="&amp;'YoY Summary'!$B$7),0)</f>
        <v>0</v>
      </c>
      <c r="DE12" s="22">
        <f>IFERROR(SUMIFS('Expenses - Raw Data'!$G$2:$G$1048576,'Expenses - Raw Data'!$A$2:$A$1048576,'YoY Summary'!$B$4,'Expenses - Raw Data'!$B$2:$B$1048576,'YoY Summary'!DE$11,'Expenses - Raw Data'!$E$2:$E$1048576,'YoY Summary'!$CK12,'Expenses - Raw Data'!$C$2:$C$1048576,"&gt;="&amp;'YoY Summary'!$B$6,'Expenses - Raw Data'!$C$2:$C$1048576,"&lt;="&amp;'YoY Summary'!$B$7),0)</f>
        <v>0</v>
      </c>
      <c r="DF12" s="22">
        <f>IFERROR(SUMIFS('Expenses - Raw Data'!$G$2:$G$1048576,'Expenses - Raw Data'!$A$2:$A$1048576,'YoY Summary'!$B$4,'Expenses - Raw Data'!$B$2:$B$1048576,'YoY Summary'!DF$11,'Expenses - Raw Data'!$E$2:$E$1048576,'YoY Summary'!$CK12,'Expenses - Raw Data'!$C$2:$C$1048576,"&gt;="&amp;'YoY Summary'!$B$6,'Expenses - Raw Data'!$C$2:$C$1048576,"&lt;="&amp;'YoY Summary'!$B$7),0)</f>
        <v>0</v>
      </c>
      <c r="DG12" s="46">
        <f>SUM(DD12:DF12)</f>
        <v>0</v>
      </c>
      <c r="DH12" s="46">
        <f>IFERROR(AVERAGEIF(DD$4:DF$4,"&lt;&gt;0",DD12:DF12),0)</f>
        <v>0</v>
      </c>
      <c r="DJ12" s="47">
        <f>SUM(CO12,CU12,DA12,DG12)</f>
        <v>2000</v>
      </c>
      <c r="DK12" s="48">
        <f>IFERROR(DJ12/$DJ$4,0)</f>
        <v>0.32258064516129031</v>
      </c>
      <c r="DL12" s="47">
        <f t="shared" ref="DL12:DL26" si="143">IFERROR(SUM(CL12:CN12,CR12:CT12,CX12:CZ12,DD12:DF12)/SUM(COUNTIF(CL$4:CN$4,"&lt;&gt;0"),COUNTIF(CR$4:CT$4,"&lt;&gt;0"),COUNTIF(CX$4:CZ$4,"&lt;&gt;0"),COUNTIF(DD$4:DF$4,"&lt;&gt;0")),0)</f>
        <v>2000</v>
      </c>
    </row>
    <row r="13" spans="1:116" s="29" customFormat="1" x14ac:dyDescent="0.2">
      <c r="A13" s="113"/>
      <c r="B13" s="113"/>
      <c r="D13" s="35" t="str">
        <f>Budget!$A7</f>
        <v>Groceries</v>
      </c>
      <c r="E13" s="22">
        <f>IFERROR(SUMIFS('Expenses - Raw Data'!$G$2:$G$1048576,'Expenses - Raw Data'!$A$2:$A$1048576,'YoY Summary'!$B$3,'Expenses - Raw Data'!$B$2:$B$1048576,'YoY Summary'!E$11,'Expenses - Raw Data'!$E$2:$E$1048576,'YoY Summary'!$D13,'Expenses - Raw Data'!$C$2:$C$1048576,"&gt;="&amp;'YoY Summary'!$B$6,'Expenses - Raw Data'!$C$2:$C$1048576,"&lt;="&amp;'YoY Summary'!$B$7),0)</f>
        <v>460</v>
      </c>
      <c r="F13" s="22">
        <f>IFERROR(SUMIFS('Expenses - Raw Data'!$G$2:$G$1048576,'Expenses - Raw Data'!$A$2:$A$1048576,'YoY Summary'!$B$3,'Expenses - Raw Data'!$B$2:$B$1048576,'YoY Summary'!F$11,'Expenses - Raw Data'!$E$2:$E$1048576,'YoY Summary'!$D13,'Expenses - Raw Data'!$C$2:$C$1048576,"&gt;="&amp;'YoY Summary'!$B$6,'Expenses - Raw Data'!$C$2:$C$1048576,"&lt;="&amp;'YoY Summary'!$B$7),0)</f>
        <v>0</v>
      </c>
      <c r="G13" s="22">
        <f>IFERROR(SUMIFS('Expenses - Raw Data'!$G$2:$G$1048576,'Expenses - Raw Data'!$A$2:$A$1048576,'YoY Summary'!$B$3,'Expenses - Raw Data'!$B$2:$B$1048576,'YoY Summary'!G$11,'Expenses - Raw Data'!$E$2:$E$1048576,'YoY Summary'!$D13,'Expenses - Raw Data'!$C$2:$C$1048576,"&gt;="&amp;'YoY Summary'!$B$6,'Expenses - Raw Data'!$C$2:$C$1048576,"&lt;="&amp;'YoY Summary'!$B$7),0)</f>
        <v>0</v>
      </c>
      <c r="H13" s="46">
        <f t="shared" ref="H13:H24" si="144">SUM(E13:G13)</f>
        <v>460</v>
      </c>
      <c r="I13" s="46">
        <f t="shared" ref="I13:I26" si="145">IFERROR(AVERAGEIF(E$4:G$4,"&lt;&gt;0",E13:G13),0)</f>
        <v>460</v>
      </c>
      <c r="K13" s="22">
        <f>IFERROR(SUMIFS('Expenses - Raw Data'!$G$2:$G$1048576,'Expenses - Raw Data'!$A$2:$A$1048576,'YoY Summary'!$B$3,'Expenses - Raw Data'!$B$2:$B$1048576,'YoY Summary'!K$11,'Expenses - Raw Data'!$E$2:$E$1048576,'YoY Summary'!$D13,'Expenses - Raw Data'!$C$2:$C$1048576,"&gt;="&amp;'YoY Summary'!$B$6,'Expenses - Raw Data'!$C$2:$C$1048576,"&lt;="&amp;'YoY Summary'!$B$7),0)</f>
        <v>0</v>
      </c>
      <c r="L13" s="22">
        <f>IFERROR(SUMIFS('Expenses - Raw Data'!$G$2:$G$1048576,'Expenses - Raw Data'!$A$2:$A$1048576,'YoY Summary'!$B$3,'Expenses - Raw Data'!$B$2:$B$1048576,'YoY Summary'!L$11,'Expenses - Raw Data'!$E$2:$E$1048576,'YoY Summary'!$D13,'Expenses - Raw Data'!$C$2:$C$1048576,"&gt;="&amp;'YoY Summary'!$B$6,'Expenses - Raw Data'!$C$2:$C$1048576,"&lt;="&amp;'YoY Summary'!$B$7),0)</f>
        <v>0</v>
      </c>
      <c r="M13" s="22">
        <f>IFERROR(SUMIFS('Expenses - Raw Data'!$G$2:$G$1048576,'Expenses - Raw Data'!$A$2:$A$1048576,'YoY Summary'!$B$3,'Expenses - Raw Data'!$B$2:$B$1048576,'YoY Summary'!M$11,'Expenses - Raw Data'!$E$2:$E$1048576,'YoY Summary'!$D13,'Expenses - Raw Data'!$C$2:$C$1048576,"&gt;="&amp;'YoY Summary'!$B$6,'Expenses - Raw Data'!$C$2:$C$1048576,"&lt;="&amp;'YoY Summary'!$B$7),0)</f>
        <v>0</v>
      </c>
      <c r="N13" s="46">
        <f t="shared" ref="N13:N24" si="146">SUM(K13:M13)</f>
        <v>0</v>
      </c>
      <c r="O13" s="46">
        <f t="shared" ref="O13:O26" si="147">IFERROR(AVERAGEIF(K$4:M$4,"&lt;&gt;0",K13:M13),0)</f>
        <v>0</v>
      </c>
      <c r="Q13" s="22">
        <f>IFERROR(SUMIFS('Expenses - Raw Data'!$G$2:$G$1048576,'Expenses - Raw Data'!$A$2:$A$1048576,'YoY Summary'!$B$3,'Expenses - Raw Data'!$B$2:$B$1048576,'YoY Summary'!Q$11,'Expenses - Raw Data'!$E$2:$E$1048576,'YoY Summary'!$D13,'Expenses - Raw Data'!$C$2:$C$1048576,"&gt;="&amp;'YoY Summary'!$B$6,'Expenses - Raw Data'!$C$2:$C$1048576,"&lt;="&amp;'YoY Summary'!$B$7),0)</f>
        <v>0</v>
      </c>
      <c r="R13" s="22">
        <f>IFERROR(SUMIFS('Expenses - Raw Data'!$G$2:$G$1048576,'Expenses - Raw Data'!$A$2:$A$1048576,'YoY Summary'!$B$3,'Expenses - Raw Data'!$B$2:$B$1048576,'YoY Summary'!R$11,'Expenses - Raw Data'!$E$2:$E$1048576,'YoY Summary'!$D13,'Expenses - Raw Data'!$C$2:$C$1048576,"&gt;="&amp;'YoY Summary'!$B$6,'Expenses - Raw Data'!$C$2:$C$1048576,"&lt;="&amp;'YoY Summary'!$B$7),0)</f>
        <v>0</v>
      </c>
      <c r="S13" s="22">
        <f>IFERROR(SUMIFS('Expenses - Raw Data'!$G$2:$G$1048576,'Expenses - Raw Data'!$A$2:$A$1048576,'YoY Summary'!$B$3,'Expenses - Raw Data'!$B$2:$B$1048576,'YoY Summary'!S$11,'Expenses - Raw Data'!$E$2:$E$1048576,'YoY Summary'!$D13,'Expenses - Raw Data'!$C$2:$C$1048576,"&gt;="&amp;'YoY Summary'!$B$6,'Expenses - Raw Data'!$C$2:$C$1048576,"&lt;="&amp;'YoY Summary'!$B$7),0)</f>
        <v>0</v>
      </c>
      <c r="T13" s="46">
        <f t="shared" ref="T13:T24" si="148">SUM(Q13:S13)</f>
        <v>0</v>
      </c>
      <c r="U13" s="46">
        <f t="shared" ref="U13:U26" si="149">IFERROR(AVERAGEIF(Q$4:S$4,"&lt;&gt;0",Q13:S13),0)</f>
        <v>0</v>
      </c>
      <c r="W13" s="22">
        <f>IFERROR(SUMIFS('Expenses - Raw Data'!$G$2:$G$1048576,'Expenses - Raw Data'!$A$2:$A$1048576,'YoY Summary'!$B$3,'Expenses - Raw Data'!$B$2:$B$1048576,'YoY Summary'!W$11,'Expenses - Raw Data'!$E$2:$E$1048576,'YoY Summary'!$D13,'Expenses - Raw Data'!$C$2:$C$1048576,"&gt;="&amp;'YoY Summary'!$B$6,'Expenses - Raw Data'!$C$2:$C$1048576,"&lt;="&amp;'YoY Summary'!$B$7),0)</f>
        <v>0</v>
      </c>
      <c r="X13" s="22">
        <f>IFERROR(SUMIFS('Expenses - Raw Data'!$G$2:$G$1048576,'Expenses - Raw Data'!$A$2:$A$1048576,'YoY Summary'!$B$3,'Expenses - Raw Data'!$B$2:$B$1048576,'YoY Summary'!X$11,'Expenses - Raw Data'!$E$2:$E$1048576,'YoY Summary'!$D13,'Expenses - Raw Data'!$C$2:$C$1048576,"&gt;="&amp;'YoY Summary'!$B$6,'Expenses - Raw Data'!$C$2:$C$1048576,"&lt;="&amp;'YoY Summary'!$B$7),0)</f>
        <v>0</v>
      </c>
      <c r="Y13" s="22">
        <f>IFERROR(SUMIFS('Expenses - Raw Data'!$G$2:$G$1048576,'Expenses - Raw Data'!$A$2:$A$1048576,'YoY Summary'!$B$3,'Expenses - Raw Data'!$B$2:$B$1048576,'YoY Summary'!Y$11,'Expenses - Raw Data'!$E$2:$E$1048576,'YoY Summary'!$D13,'Expenses - Raw Data'!$C$2:$C$1048576,"&gt;="&amp;'YoY Summary'!$B$6,'Expenses - Raw Data'!$C$2:$C$1048576,"&lt;="&amp;'YoY Summary'!$B$7),0)</f>
        <v>0</v>
      </c>
      <c r="Z13" s="46">
        <f t="shared" ref="Z13:Z24" si="150">SUM(W13:Y13)</f>
        <v>0</v>
      </c>
      <c r="AA13" s="46">
        <f t="shared" ref="AA13:AA26" si="151">IFERROR(AVERAGEIF(W$4:Y$4,"&lt;&gt;0",W13:Y13),0)</f>
        <v>0</v>
      </c>
      <c r="AC13" s="47">
        <f t="shared" ref="AC13:AC24" si="152">SUM(H13,N13,T13,Z13)</f>
        <v>460</v>
      </c>
      <c r="AD13" s="48">
        <f t="shared" ref="AD13:AD26" si="153">IFERROR(AC13/$AC$4,0)</f>
        <v>0.10222222222222223</v>
      </c>
      <c r="AE13" s="47">
        <f t="shared" ref="AE13:AE26" si="154">IFERROR(SUM(E13:G13,K13:M13,Q13:S13,W13:Y13)/SUM(COUNTIF(E$4:G$4,"&lt;&gt;0"),COUNTIF(K$4:M$4,"&lt;&gt;0"),COUNTIF(Q$4:S$4,"&lt;&gt;0"),COUNTIF(W$4:Y$4,"&lt;&gt;0")),0)</f>
        <v>460</v>
      </c>
      <c r="AG13" s="35" t="str">
        <f>Budget!$A7</f>
        <v>Groceries</v>
      </c>
      <c r="AH13" s="22">
        <f t="shared" si="99"/>
        <v>-190</v>
      </c>
      <c r="AI13" s="22">
        <f t="shared" si="100"/>
        <v>0</v>
      </c>
      <c r="AJ13" s="22">
        <f t="shared" si="101"/>
        <v>0</v>
      </c>
      <c r="AK13" s="46">
        <f t="shared" si="102"/>
        <v>-190</v>
      </c>
      <c r="AL13" s="46">
        <f t="shared" si="103"/>
        <v>-190</v>
      </c>
      <c r="AN13" s="22">
        <f t="shared" si="104"/>
        <v>0</v>
      </c>
      <c r="AO13" s="22">
        <f t="shared" si="105"/>
        <v>0</v>
      </c>
      <c r="AP13" s="22">
        <f t="shared" si="106"/>
        <v>0</v>
      </c>
      <c r="AQ13" s="46">
        <f t="shared" si="107"/>
        <v>0</v>
      </c>
      <c r="AR13" s="46">
        <f t="shared" si="108"/>
        <v>0</v>
      </c>
      <c r="AT13" s="22">
        <f t="shared" si="109"/>
        <v>0</v>
      </c>
      <c r="AU13" s="22">
        <f t="shared" si="110"/>
        <v>0</v>
      </c>
      <c r="AV13" s="22">
        <f t="shared" si="111"/>
        <v>0</v>
      </c>
      <c r="AW13" s="46">
        <f t="shared" si="112"/>
        <v>0</v>
      </c>
      <c r="AX13" s="46">
        <f t="shared" si="113"/>
        <v>0</v>
      </c>
      <c r="AZ13" s="22">
        <f t="shared" si="114"/>
        <v>0</v>
      </c>
      <c r="BA13" s="22">
        <f t="shared" si="115"/>
        <v>0</v>
      </c>
      <c r="BB13" s="22">
        <f t="shared" si="116"/>
        <v>0</v>
      </c>
      <c r="BC13" s="46">
        <f t="shared" si="117"/>
        <v>0</v>
      </c>
      <c r="BD13" s="46">
        <f t="shared" si="118"/>
        <v>0</v>
      </c>
      <c r="BF13" s="47">
        <f t="shared" si="119"/>
        <v>-190</v>
      </c>
      <c r="BG13" s="47">
        <f t="shared" si="120"/>
        <v>-190</v>
      </c>
      <c r="BI13" s="35" t="str">
        <f>Budget!$A7</f>
        <v>Groceries</v>
      </c>
      <c r="BJ13" s="24">
        <f t="shared" si="121"/>
        <v>-0.29230769230769227</v>
      </c>
      <c r="BK13" s="24">
        <f t="shared" si="122"/>
        <v>0</v>
      </c>
      <c r="BL13" s="24">
        <f t="shared" si="123"/>
        <v>0</v>
      </c>
      <c r="BM13" s="45">
        <f t="shared" si="124"/>
        <v>-0.29230769230769227</v>
      </c>
      <c r="BN13" s="45">
        <f t="shared" si="125"/>
        <v>-0.29230769230769227</v>
      </c>
      <c r="BP13" s="24">
        <f t="shared" si="126"/>
        <v>0</v>
      </c>
      <c r="BQ13" s="24">
        <f t="shared" si="127"/>
        <v>0</v>
      </c>
      <c r="BR13" s="24">
        <f t="shared" si="128"/>
        <v>0</v>
      </c>
      <c r="BS13" s="45">
        <f t="shared" si="129"/>
        <v>0</v>
      </c>
      <c r="BT13" s="45">
        <f t="shared" si="130"/>
        <v>0</v>
      </c>
      <c r="BV13" s="24">
        <f t="shared" si="131"/>
        <v>0</v>
      </c>
      <c r="BW13" s="24">
        <f t="shared" si="132"/>
        <v>0</v>
      </c>
      <c r="BX13" s="24">
        <f t="shared" si="133"/>
        <v>0</v>
      </c>
      <c r="BY13" s="45">
        <f t="shared" si="134"/>
        <v>0</v>
      </c>
      <c r="BZ13" s="45">
        <f t="shared" si="135"/>
        <v>0</v>
      </c>
      <c r="CB13" s="24">
        <f t="shared" si="136"/>
        <v>0</v>
      </c>
      <c r="CC13" s="24">
        <f t="shared" si="137"/>
        <v>0</v>
      </c>
      <c r="CD13" s="24">
        <f t="shared" si="138"/>
        <v>0</v>
      </c>
      <c r="CE13" s="45">
        <f t="shared" si="139"/>
        <v>0</v>
      </c>
      <c r="CF13" s="45">
        <f t="shared" si="140"/>
        <v>0</v>
      </c>
      <c r="CH13" s="48">
        <f t="shared" si="141"/>
        <v>-0.29230769230769227</v>
      </c>
      <c r="CI13" s="48">
        <f t="shared" si="142"/>
        <v>-2.6164874551971307E-3</v>
      </c>
      <c r="CK13" s="35" t="str">
        <f>Budget!$A7</f>
        <v>Groceries</v>
      </c>
      <c r="CL13" s="22">
        <f>IFERROR(SUMIFS('Expenses - Raw Data'!$G$2:$G$1048576,'Expenses - Raw Data'!$A$2:$A$1048576,'YoY Summary'!$B$4,'Expenses - Raw Data'!$B$2:$B$1048576,'YoY Summary'!CL$11,'Expenses - Raw Data'!$E$2:$E$1048576,'YoY Summary'!$CK13,'Expenses - Raw Data'!$C$2:$C$1048576,"&gt;="&amp;'YoY Summary'!$B$6,'Expenses - Raw Data'!$C$2:$C$1048576,"&lt;="&amp;'YoY Summary'!$B$7),0)</f>
        <v>650</v>
      </c>
      <c r="CM13" s="22">
        <f>IFERROR(SUMIFS('Expenses - Raw Data'!$G$2:$G$1048576,'Expenses - Raw Data'!$A$2:$A$1048576,'YoY Summary'!$B$4,'Expenses - Raw Data'!$B$2:$B$1048576,'YoY Summary'!CM$11,'Expenses - Raw Data'!$E$2:$E$1048576,'YoY Summary'!$CK13,'Expenses - Raw Data'!$C$2:$C$1048576,"&gt;="&amp;'YoY Summary'!$B$6,'Expenses - Raw Data'!$C$2:$C$1048576,"&lt;="&amp;'YoY Summary'!$B$7),0)</f>
        <v>0</v>
      </c>
      <c r="CN13" s="22">
        <f>IFERROR(SUMIFS('Expenses - Raw Data'!$G$2:$G$1048576,'Expenses - Raw Data'!$A$2:$A$1048576,'YoY Summary'!$B$4,'Expenses - Raw Data'!$B$2:$B$1048576,'YoY Summary'!CN$11,'Expenses - Raw Data'!$E$2:$E$1048576,'YoY Summary'!$CK13,'Expenses - Raw Data'!$C$2:$C$1048576,"&gt;="&amp;'YoY Summary'!$B$6,'Expenses - Raw Data'!$C$2:$C$1048576,"&lt;="&amp;'YoY Summary'!$B$7),0)</f>
        <v>0</v>
      </c>
      <c r="CO13" s="46">
        <f t="shared" ref="CO13:CO24" si="155">SUM(CL13:CN13)</f>
        <v>650</v>
      </c>
      <c r="CP13" s="46">
        <f t="shared" ref="CP13:CP26" si="156">IFERROR(AVERAGEIF(CL$4:CN$4,"&lt;&gt;0",CL13:CN13),0)</f>
        <v>650</v>
      </c>
      <c r="CR13" s="22">
        <f>IFERROR(SUMIFS('Expenses - Raw Data'!$G$2:$G$1048576,'Expenses - Raw Data'!$A$2:$A$1048576,'YoY Summary'!$B$4,'Expenses - Raw Data'!$B$2:$B$1048576,'YoY Summary'!CR$11,'Expenses - Raw Data'!$E$2:$E$1048576,'YoY Summary'!$CK13,'Expenses - Raw Data'!$C$2:$C$1048576,"&gt;="&amp;'YoY Summary'!$B$6,'Expenses - Raw Data'!$C$2:$C$1048576,"&lt;="&amp;'YoY Summary'!$B$7),0)</f>
        <v>0</v>
      </c>
      <c r="CS13" s="22">
        <f>IFERROR(SUMIFS('Expenses - Raw Data'!$G$2:$G$1048576,'Expenses - Raw Data'!$A$2:$A$1048576,'YoY Summary'!$B$4,'Expenses - Raw Data'!$B$2:$B$1048576,'YoY Summary'!CS$11,'Expenses - Raw Data'!$E$2:$E$1048576,'YoY Summary'!$CK13,'Expenses - Raw Data'!$C$2:$C$1048576,"&gt;="&amp;'YoY Summary'!$B$6,'Expenses - Raw Data'!$C$2:$C$1048576,"&lt;="&amp;'YoY Summary'!$B$7),0)</f>
        <v>0</v>
      </c>
      <c r="CT13" s="22">
        <f>IFERROR(SUMIFS('Expenses - Raw Data'!$G$2:$G$1048576,'Expenses - Raw Data'!$A$2:$A$1048576,'YoY Summary'!$B$4,'Expenses - Raw Data'!$B$2:$B$1048576,'YoY Summary'!CT$11,'Expenses - Raw Data'!$E$2:$E$1048576,'YoY Summary'!$CK13,'Expenses - Raw Data'!$C$2:$C$1048576,"&gt;="&amp;'YoY Summary'!$B$6,'Expenses - Raw Data'!$C$2:$C$1048576,"&lt;="&amp;'YoY Summary'!$B$7),0)</f>
        <v>0</v>
      </c>
      <c r="CU13" s="46">
        <f t="shared" ref="CU13:CU24" si="157">SUM(CR13:CT13)</f>
        <v>0</v>
      </c>
      <c r="CV13" s="46">
        <f t="shared" ref="CV13:CV26" si="158">IFERROR(AVERAGEIF(CR$4:CT$4,"&lt;&gt;0",CR13:CT13),0)</f>
        <v>0</v>
      </c>
      <c r="CX13" s="22">
        <f>IFERROR(SUMIFS('Expenses - Raw Data'!$G$2:$G$1048576,'Expenses - Raw Data'!$A$2:$A$1048576,'YoY Summary'!$B$4,'Expenses - Raw Data'!$B$2:$B$1048576,'YoY Summary'!CX$11,'Expenses - Raw Data'!$E$2:$E$1048576,'YoY Summary'!$CK13,'Expenses - Raw Data'!$C$2:$C$1048576,"&gt;="&amp;'YoY Summary'!$B$6,'Expenses - Raw Data'!$C$2:$C$1048576,"&lt;="&amp;'YoY Summary'!$B$7),0)</f>
        <v>0</v>
      </c>
      <c r="CY13" s="22">
        <f>IFERROR(SUMIFS('Expenses - Raw Data'!$G$2:$G$1048576,'Expenses - Raw Data'!$A$2:$A$1048576,'YoY Summary'!$B$4,'Expenses - Raw Data'!$B$2:$B$1048576,'YoY Summary'!CY$11,'Expenses - Raw Data'!$E$2:$E$1048576,'YoY Summary'!$CK13,'Expenses - Raw Data'!$C$2:$C$1048576,"&gt;="&amp;'YoY Summary'!$B$6,'Expenses - Raw Data'!$C$2:$C$1048576,"&lt;="&amp;'YoY Summary'!$B$7),0)</f>
        <v>0</v>
      </c>
      <c r="CZ13" s="22">
        <f>IFERROR(SUMIFS('Expenses - Raw Data'!$G$2:$G$1048576,'Expenses - Raw Data'!$A$2:$A$1048576,'YoY Summary'!$B$4,'Expenses - Raw Data'!$B$2:$B$1048576,'YoY Summary'!CZ$11,'Expenses - Raw Data'!$E$2:$E$1048576,'YoY Summary'!$CK13,'Expenses - Raw Data'!$C$2:$C$1048576,"&gt;="&amp;'YoY Summary'!$B$6,'Expenses - Raw Data'!$C$2:$C$1048576,"&lt;="&amp;'YoY Summary'!$B$7),0)</f>
        <v>0</v>
      </c>
      <c r="DA13" s="46">
        <f t="shared" ref="DA13:DA24" si="159">SUM(CX13:CZ13)</f>
        <v>0</v>
      </c>
      <c r="DB13" s="46">
        <f t="shared" ref="DB13:DB26" si="160">IFERROR(AVERAGEIF(CX$4:CZ$4,"&lt;&gt;0",CX13:CZ13),0)</f>
        <v>0</v>
      </c>
      <c r="DD13" s="22">
        <f>IFERROR(SUMIFS('Expenses - Raw Data'!$G$2:$G$1048576,'Expenses - Raw Data'!$A$2:$A$1048576,'YoY Summary'!$B$4,'Expenses - Raw Data'!$B$2:$B$1048576,'YoY Summary'!DD$11,'Expenses - Raw Data'!$E$2:$E$1048576,'YoY Summary'!$CK13,'Expenses - Raw Data'!$C$2:$C$1048576,"&gt;="&amp;'YoY Summary'!$B$6,'Expenses - Raw Data'!$C$2:$C$1048576,"&lt;="&amp;'YoY Summary'!$B$7),0)</f>
        <v>0</v>
      </c>
      <c r="DE13" s="22">
        <f>IFERROR(SUMIFS('Expenses - Raw Data'!$G$2:$G$1048576,'Expenses - Raw Data'!$A$2:$A$1048576,'YoY Summary'!$B$4,'Expenses - Raw Data'!$B$2:$B$1048576,'YoY Summary'!DE$11,'Expenses - Raw Data'!$E$2:$E$1048576,'YoY Summary'!$CK13,'Expenses - Raw Data'!$C$2:$C$1048576,"&gt;="&amp;'YoY Summary'!$B$6,'Expenses - Raw Data'!$C$2:$C$1048576,"&lt;="&amp;'YoY Summary'!$B$7),0)</f>
        <v>0</v>
      </c>
      <c r="DF13" s="22">
        <f>IFERROR(SUMIFS('Expenses - Raw Data'!$G$2:$G$1048576,'Expenses - Raw Data'!$A$2:$A$1048576,'YoY Summary'!$B$4,'Expenses - Raw Data'!$B$2:$B$1048576,'YoY Summary'!DF$11,'Expenses - Raw Data'!$E$2:$E$1048576,'YoY Summary'!$CK13,'Expenses - Raw Data'!$C$2:$C$1048576,"&gt;="&amp;'YoY Summary'!$B$6,'Expenses - Raw Data'!$C$2:$C$1048576,"&lt;="&amp;'YoY Summary'!$B$7),0)</f>
        <v>0</v>
      </c>
      <c r="DG13" s="46">
        <f t="shared" ref="DG13:DG24" si="161">SUM(DD13:DF13)</f>
        <v>0</v>
      </c>
      <c r="DH13" s="46">
        <f t="shared" ref="DH13:DH26" si="162">IFERROR(AVERAGEIF(DD$4:DF$4,"&lt;&gt;0",DD13:DF13),0)</f>
        <v>0</v>
      </c>
      <c r="DJ13" s="47">
        <f t="shared" ref="DJ13:DJ24" si="163">SUM(CO13,CU13,DA13,DG13)</f>
        <v>650</v>
      </c>
      <c r="DK13" s="48">
        <f t="shared" ref="DK13:DK26" si="164">IFERROR(DJ13/$DJ$4,0)</f>
        <v>0.10483870967741936</v>
      </c>
      <c r="DL13" s="47">
        <f t="shared" si="143"/>
        <v>650</v>
      </c>
    </row>
    <row r="14" spans="1:116" s="29" customFormat="1" x14ac:dyDescent="0.2">
      <c r="A14" s="113"/>
      <c r="B14" s="113"/>
      <c r="D14" s="35" t="str">
        <f>Budget!$A8</f>
        <v>Miscellaneous</v>
      </c>
      <c r="E14" s="22">
        <f>IFERROR(SUMIFS('Expenses - Raw Data'!$G$2:$G$1048576,'Expenses - Raw Data'!$A$2:$A$1048576,'YoY Summary'!$B$3,'Expenses - Raw Data'!$B$2:$B$1048576,'YoY Summary'!E$11,'Expenses - Raw Data'!$E$2:$E$1048576,'YoY Summary'!$D14,'Expenses - Raw Data'!$C$2:$C$1048576,"&gt;="&amp;'YoY Summary'!$B$6,'Expenses - Raw Data'!$C$2:$C$1048576,"&lt;="&amp;'YoY Summary'!$B$7),0)</f>
        <v>770</v>
      </c>
      <c r="F14" s="22">
        <f>IFERROR(SUMIFS('Expenses - Raw Data'!$G$2:$G$1048576,'Expenses - Raw Data'!$A$2:$A$1048576,'YoY Summary'!$B$3,'Expenses - Raw Data'!$B$2:$B$1048576,'YoY Summary'!F$11,'Expenses - Raw Data'!$E$2:$E$1048576,'YoY Summary'!$D14,'Expenses - Raw Data'!$C$2:$C$1048576,"&gt;="&amp;'YoY Summary'!$B$6,'Expenses - Raw Data'!$C$2:$C$1048576,"&lt;="&amp;'YoY Summary'!$B$7),0)</f>
        <v>0</v>
      </c>
      <c r="G14" s="22">
        <f>IFERROR(SUMIFS('Expenses - Raw Data'!$G$2:$G$1048576,'Expenses - Raw Data'!$A$2:$A$1048576,'YoY Summary'!$B$3,'Expenses - Raw Data'!$B$2:$B$1048576,'YoY Summary'!G$11,'Expenses - Raw Data'!$E$2:$E$1048576,'YoY Summary'!$D14,'Expenses - Raw Data'!$C$2:$C$1048576,"&gt;="&amp;'YoY Summary'!$B$6,'Expenses - Raw Data'!$C$2:$C$1048576,"&lt;="&amp;'YoY Summary'!$B$7),0)</f>
        <v>0</v>
      </c>
      <c r="H14" s="46">
        <f t="shared" si="144"/>
        <v>770</v>
      </c>
      <c r="I14" s="46">
        <f t="shared" si="145"/>
        <v>770</v>
      </c>
      <c r="K14" s="22">
        <f>IFERROR(SUMIFS('Expenses - Raw Data'!$G$2:$G$1048576,'Expenses - Raw Data'!$A$2:$A$1048576,'YoY Summary'!$B$3,'Expenses - Raw Data'!$B$2:$B$1048576,'YoY Summary'!K$11,'Expenses - Raw Data'!$E$2:$E$1048576,'YoY Summary'!$D14,'Expenses - Raw Data'!$C$2:$C$1048576,"&gt;="&amp;'YoY Summary'!$B$6,'Expenses - Raw Data'!$C$2:$C$1048576,"&lt;="&amp;'YoY Summary'!$B$7),0)</f>
        <v>0</v>
      </c>
      <c r="L14" s="22">
        <f>IFERROR(SUMIFS('Expenses - Raw Data'!$G$2:$G$1048576,'Expenses - Raw Data'!$A$2:$A$1048576,'YoY Summary'!$B$3,'Expenses - Raw Data'!$B$2:$B$1048576,'YoY Summary'!L$11,'Expenses - Raw Data'!$E$2:$E$1048576,'YoY Summary'!$D14,'Expenses - Raw Data'!$C$2:$C$1048576,"&gt;="&amp;'YoY Summary'!$B$6,'Expenses - Raw Data'!$C$2:$C$1048576,"&lt;="&amp;'YoY Summary'!$B$7),0)</f>
        <v>0</v>
      </c>
      <c r="M14" s="22">
        <f>IFERROR(SUMIFS('Expenses - Raw Data'!$G$2:$G$1048576,'Expenses - Raw Data'!$A$2:$A$1048576,'YoY Summary'!$B$3,'Expenses - Raw Data'!$B$2:$B$1048576,'YoY Summary'!M$11,'Expenses - Raw Data'!$E$2:$E$1048576,'YoY Summary'!$D14,'Expenses - Raw Data'!$C$2:$C$1048576,"&gt;="&amp;'YoY Summary'!$B$6,'Expenses - Raw Data'!$C$2:$C$1048576,"&lt;="&amp;'YoY Summary'!$B$7),0)</f>
        <v>0</v>
      </c>
      <c r="N14" s="46">
        <f t="shared" si="146"/>
        <v>0</v>
      </c>
      <c r="O14" s="46">
        <f t="shared" si="147"/>
        <v>0</v>
      </c>
      <c r="Q14" s="22">
        <f>IFERROR(SUMIFS('Expenses - Raw Data'!$G$2:$G$1048576,'Expenses - Raw Data'!$A$2:$A$1048576,'YoY Summary'!$B$3,'Expenses - Raw Data'!$B$2:$B$1048576,'YoY Summary'!Q$11,'Expenses - Raw Data'!$E$2:$E$1048576,'YoY Summary'!$D14,'Expenses - Raw Data'!$C$2:$C$1048576,"&gt;="&amp;'YoY Summary'!$B$6,'Expenses - Raw Data'!$C$2:$C$1048576,"&lt;="&amp;'YoY Summary'!$B$7),0)</f>
        <v>0</v>
      </c>
      <c r="R14" s="22">
        <f>IFERROR(SUMIFS('Expenses - Raw Data'!$G$2:$G$1048576,'Expenses - Raw Data'!$A$2:$A$1048576,'YoY Summary'!$B$3,'Expenses - Raw Data'!$B$2:$B$1048576,'YoY Summary'!R$11,'Expenses - Raw Data'!$E$2:$E$1048576,'YoY Summary'!$D14,'Expenses - Raw Data'!$C$2:$C$1048576,"&gt;="&amp;'YoY Summary'!$B$6,'Expenses - Raw Data'!$C$2:$C$1048576,"&lt;="&amp;'YoY Summary'!$B$7),0)</f>
        <v>0</v>
      </c>
      <c r="S14" s="22">
        <f>IFERROR(SUMIFS('Expenses - Raw Data'!$G$2:$G$1048576,'Expenses - Raw Data'!$A$2:$A$1048576,'YoY Summary'!$B$3,'Expenses - Raw Data'!$B$2:$B$1048576,'YoY Summary'!S$11,'Expenses - Raw Data'!$E$2:$E$1048576,'YoY Summary'!$D14,'Expenses - Raw Data'!$C$2:$C$1048576,"&gt;="&amp;'YoY Summary'!$B$6,'Expenses - Raw Data'!$C$2:$C$1048576,"&lt;="&amp;'YoY Summary'!$B$7),0)</f>
        <v>0</v>
      </c>
      <c r="T14" s="46">
        <f t="shared" si="148"/>
        <v>0</v>
      </c>
      <c r="U14" s="46">
        <f t="shared" si="149"/>
        <v>0</v>
      </c>
      <c r="W14" s="22">
        <f>IFERROR(SUMIFS('Expenses - Raw Data'!$G$2:$G$1048576,'Expenses - Raw Data'!$A$2:$A$1048576,'YoY Summary'!$B$3,'Expenses - Raw Data'!$B$2:$B$1048576,'YoY Summary'!W$11,'Expenses - Raw Data'!$E$2:$E$1048576,'YoY Summary'!$D14,'Expenses - Raw Data'!$C$2:$C$1048576,"&gt;="&amp;'YoY Summary'!$B$6,'Expenses - Raw Data'!$C$2:$C$1048576,"&lt;="&amp;'YoY Summary'!$B$7),0)</f>
        <v>0</v>
      </c>
      <c r="X14" s="22">
        <f>IFERROR(SUMIFS('Expenses - Raw Data'!$G$2:$G$1048576,'Expenses - Raw Data'!$A$2:$A$1048576,'YoY Summary'!$B$3,'Expenses - Raw Data'!$B$2:$B$1048576,'YoY Summary'!X$11,'Expenses - Raw Data'!$E$2:$E$1048576,'YoY Summary'!$D14,'Expenses - Raw Data'!$C$2:$C$1048576,"&gt;="&amp;'YoY Summary'!$B$6,'Expenses - Raw Data'!$C$2:$C$1048576,"&lt;="&amp;'YoY Summary'!$B$7),0)</f>
        <v>0</v>
      </c>
      <c r="Y14" s="22">
        <f>IFERROR(SUMIFS('Expenses - Raw Data'!$G$2:$G$1048576,'Expenses - Raw Data'!$A$2:$A$1048576,'YoY Summary'!$B$3,'Expenses - Raw Data'!$B$2:$B$1048576,'YoY Summary'!Y$11,'Expenses - Raw Data'!$E$2:$E$1048576,'YoY Summary'!$D14,'Expenses - Raw Data'!$C$2:$C$1048576,"&gt;="&amp;'YoY Summary'!$B$6,'Expenses - Raw Data'!$C$2:$C$1048576,"&lt;="&amp;'YoY Summary'!$B$7),0)</f>
        <v>0</v>
      </c>
      <c r="Z14" s="46">
        <f t="shared" si="150"/>
        <v>0</v>
      </c>
      <c r="AA14" s="46">
        <f t="shared" si="151"/>
        <v>0</v>
      </c>
      <c r="AC14" s="47">
        <f t="shared" si="152"/>
        <v>770</v>
      </c>
      <c r="AD14" s="48">
        <f t="shared" si="153"/>
        <v>0.1711111111111111</v>
      </c>
      <c r="AE14" s="47">
        <f t="shared" si="154"/>
        <v>770</v>
      </c>
      <c r="AG14" s="35" t="str">
        <f>Budget!$A8</f>
        <v>Miscellaneous</v>
      </c>
      <c r="AH14" s="22">
        <f t="shared" si="99"/>
        <v>70</v>
      </c>
      <c r="AI14" s="22">
        <f t="shared" si="100"/>
        <v>0</v>
      </c>
      <c r="AJ14" s="22">
        <f t="shared" si="101"/>
        <v>0</v>
      </c>
      <c r="AK14" s="46">
        <f t="shared" si="102"/>
        <v>70</v>
      </c>
      <c r="AL14" s="46">
        <f t="shared" si="103"/>
        <v>70</v>
      </c>
      <c r="AN14" s="22">
        <f t="shared" si="104"/>
        <v>0</v>
      </c>
      <c r="AO14" s="22">
        <f t="shared" si="105"/>
        <v>0</v>
      </c>
      <c r="AP14" s="22">
        <f t="shared" si="106"/>
        <v>0</v>
      </c>
      <c r="AQ14" s="46">
        <f t="shared" si="107"/>
        <v>0</v>
      </c>
      <c r="AR14" s="46">
        <f t="shared" si="108"/>
        <v>0</v>
      </c>
      <c r="AT14" s="22">
        <f t="shared" si="109"/>
        <v>0</v>
      </c>
      <c r="AU14" s="22">
        <f t="shared" si="110"/>
        <v>0</v>
      </c>
      <c r="AV14" s="22">
        <f t="shared" si="111"/>
        <v>0</v>
      </c>
      <c r="AW14" s="46">
        <f t="shared" si="112"/>
        <v>0</v>
      </c>
      <c r="AX14" s="46">
        <f t="shared" si="113"/>
        <v>0</v>
      </c>
      <c r="AZ14" s="22">
        <f t="shared" si="114"/>
        <v>0</v>
      </c>
      <c r="BA14" s="22">
        <f t="shared" si="115"/>
        <v>0</v>
      </c>
      <c r="BB14" s="22">
        <f t="shared" si="116"/>
        <v>0</v>
      </c>
      <c r="BC14" s="46">
        <f t="shared" si="117"/>
        <v>0</v>
      </c>
      <c r="BD14" s="46">
        <f t="shared" si="118"/>
        <v>0</v>
      </c>
      <c r="BF14" s="47">
        <f t="shared" si="119"/>
        <v>70</v>
      </c>
      <c r="BG14" s="47">
        <f t="shared" si="120"/>
        <v>70</v>
      </c>
      <c r="BI14" s="35" t="str">
        <f>Budget!$A8</f>
        <v>Miscellaneous</v>
      </c>
      <c r="BJ14" s="24">
        <f t="shared" si="121"/>
        <v>0.10000000000000009</v>
      </c>
      <c r="BK14" s="24">
        <f t="shared" si="122"/>
        <v>0</v>
      </c>
      <c r="BL14" s="24">
        <f t="shared" si="123"/>
        <v>0</v>
      </c>
      <c r="BM14" s="45">
        <f t="shared" si="124"/>
        <v>0.10000000000000009</v>
      </c>
      <c r="BN14" s="45">
        <f t="shared" si="125"/>
        <v>0.10000000000000009</v>
      </c>
      <c r="BP14" s="24">
        <f t="shared" si="126"/>
        <v>0</v>
      </c>
      <c r="BQ14" s="24">
        <f t="shared" si="127"/>
        <v>0</v>
      </c>
      <c r="BR14" s="24">
        <f t="shared" si="128"/>
        <v>0</v>
      </c>
      <c r="BS14" s="45">
        <f t="shared" si="129"/>
        <v>0</v>
      </c>
      <c r="BT14" s="45">
        <f t="shared" si="130"/>
        <v>0</v>
      </c>
      <c r="BV14" s="24">
        <f t="shared" si="131"/>
        <v>0</v>
      </c>
      <c r="BW14" s="24">
        <f t="shared" si="132"/>
        <v>0</v>
      </c>
      <c r="BX14" s="24">
        <f t="shared" si="133"/>
        <v>0</v>
      </c>
      <c r="BY14" s="45">
        <f t="shared" si="134"/>
        <v>0</v>
      </c>
      <c r="BZ14" s="45">
        <f t="shared" si="135"/>
        <v>0</v>
      </c>
      <c r="CB14" s="24">
        <f t="shared" si="136"/>
        <v>0</v>
      </c>
      <c r="CC14" s="24">
        <f t="shared" si="137"/>
        <v>0</v>
      </c>
      <c r="CD14" s="24">
        <f t="shared" si="138"/>
        <v>0</v>
      </c>
      <c r="CE14" s="45">
        <f t="shared" si="139"/>
        <v>0</v>
      </c>
      <c r="CF14" s="45">
        <f t="shared" si="140"/>
        <v>0</v>
      </c>
      <c r="CH14" s="48">
        <f t="shared" si="141"/>
        <v>0.10000000000000009</v>
      </c>
      <c r="CI14" s="48">
        <f t="shared" si="142"/>
        <v>5.8207885304659493E-2</v>
      </c>
      <c r="CK14" s="35" t="str">
        <f>Budget!$A8</f>
        <v>Miscellaneous</v>
      </c>
      <c r="CL14" s="22">
        <f>IFERROR(SUMIFS('Expenses - Raw Data'!$G$2:$G$1048576,'Expenses - Raw Data'!$A$2:$A$1048576,'YoY Summary'!$B$4,'Expenses - Raw Data'!$B$2:$B$1048576,'YoY Summary'!CL$11,'Expenses - Raw Data'!$E$2:$E$1048576,'YoY Summary'!$CK14,'Expenses - Raw Data'!$C$2:$C$1048576,"&gt;="&amp;'YoY Summary'!$B$6,'Expenses - Raw Data'!$C$2:$C$1048576,"&lt;="&amp;'YoY Summary'!$B$7),0)</f>
        <v>700</v>
      </c>
      <c r="CM14" s="22">
        <f>IFERROR(SUMIFS('Expenses - Raw Data'!$G$2:$G$1048576,'Expenses - Raw Data'!$A$2:$A$1048576,'YoY Summary'!$B$4,'Expenses - Raw Data'!$B$2:$B$1048576,'YoY Summary'!CM$11,'Expenses - Raw Data'!$E$2:$E$1048576,'YoY Summary'!$CK14,'Expenses - Raw Data'!$C$2:$C$1048576,"&gt;="&amp;'YoY Summary'!$B$6,'Expenses - Raw Data'!$C$2:$C$1048576,"&lt;="&amp;'YoY Summary'!$B$7),0)</f>
        <v>0</v>
      </c>
      <c r="CN14" s="22">
        <f>IFERROR(SUMIFS('Expenses - Raw Data'!$G$2:$G$1048576,'Expenses - Raw Data'!$A$2:$A$1048576,'YoY Summary'!$B$4,'Expenses - Raw Data'!$B$2:$B$1048576,'YoY Summary'!CN$11,'Expenses - Raw Data'!$E$2:$E$1048576,'YoY Summary'!$CK14,'Expenses - Raw Data'!$C$2:$C$1048576,"&gt;="&amp;'YoY Summary'!$B$6,'Expenses - Raw Data'!$C$2:$C$1048576,"&lt;="&amp;'YoY Summary'!$B$7),0)</f>
        <v>0</v>
      </c>
      <c r="CO14" s="46">
        <f t="shared" si="155"/>
        <v>700</v>
      </c>
      <c r="CP14" s="46">
        <f t="shared" si="156"/>
        <v>700</v>
      </c>
      <c r="CR14" s="22">
        <f>IFERROR(SUMIFS('Expenses - Raw Data'!$G$2:$G$1048576,'Expenses - Raw Data'!$A$2:$A$1048576,'YoY Summary'!$B$4,'Expenses - Raw Data'!$B$2:$B$1048576,'YoY Summary'!CR$11,'Expenses - Raw Data'!$E$2:$E$1048576,'YoY Summary'!$CK14,'Expenses - Raw Data'!$C$2:$C$1048576,"&gt;="&amp;'YoY Summary'!$B$6,'Expenses - Raw Data'!$C$2:$C$1048576,"&lt;="&amp;'YoY Summary'!$B$7),0)</f>
        <v>0</v>
      </c>
      <c r="CS14" s="22">
        <f>IFERROR(SUMIFS('Expenses - Raw Data'!$G$2:$G$1048576,'Expenses - Raw Data'!$A$2:$A$1048576,'YoY Summary'!$B$4,'Expenses - Raw Data'!$B$2:$B$1048576,'YoY Summary'!CS$11,'Expenses - Raw Data'!$E$2:$E$1048576,'YoY Summary'!$CK14,'Expenses - Raw Data'!$C$2:$C$1048576,"&gt;="&amp;'YoY Summary'!$B$6,'Expenses - Raw Data'!$C$2:$C$1048576,"&lt;="&amp;'YoY Summary'!$B$7),0)</f>
        <v>0</v>
      </c>
      <c r="CT14" s="22">
        <f>IFERROR(SUMIFS('Expenses - Raw Data'!$G$2:$G$1048576,'Expenses - Raw Data'!$A$2:$A$1048576,'YoY Summary'!$B$4,'Expenses - Raw Data'!$B$2:$B$1048576,'YoY Summary'!CT$11,'Expenses - Raw Data'!$E$2:$E$1048576,'YoY Summary'!$CK14,'Expenses - Raw Data'!$C$2:$C$1048576,"&gt;="&amp;'YoY Summary'!$B$6,'Expenses - Raw Data'!$C$2:$C$1048576,"&lt;="&amp;'YoY Summary'!$B$7),0)</f>
        <v>0</v>
      </c>
      <c r="CU14" s="46">
        <f t="shared" si="157"/>
        <v>0</v>
      </c>
      <c r="CV14" s="46">
        <f t="shared" si="158"/>
        <v>0</v>
      </c>
      <c r="CX14" s="22">
        <f>IFERROR(SUMIFS('Expenses - Raw Data'!$G$2:$G$1048576,'Expenses - Raw Data'!$A$2:$A$1048576,'YoY Summary'!$B$4,'Expenses - Raw Data'!$B$2:$B$1048576,'YoY Summary'!CX$11,'Expenses - Raw Data'!$E$2:$E$1048576,'YoY Summary'!$CK14,'Expenses - Raw Data'!$C$2:$C$1048576,"&gt;="&amp;'YoY Summary'!$B$6,'Expenses - Raw Data'!$C$2:$C$1048576,"&lt;="&amp;'YoY Summary'!$B$7),0)</f>
        <v>0</v>
      </c>
      <c r="CY14" s="22">
        <f>IFERROR(SUMIFS('Expenses - Raw Data'!$G$2:$G$1048576,'Expenses - Raw Data'!$A$2:$A$1048576,'YoY Summary'!$B$4,'Expenses - Raw Data'!$B$2:$B$1048576,'YoY Summary'!CY$11,'Expenses - Raw Data'!$E$2:$E$1048576,'YoY Summary'!$CK14,'Expenses - Raw Data'!$C$2:$C$1048576,"&gt;="&amp;'YoY Summary'!$B$6,'Expenses - Raw Data'!$C$2:$C$1048576,"&lt;="&amp;'YoY Summary'!$B$7),0)</f>
        <v>0</v>
      </c>
      <c r="CZ14" s="22">
        <f>IFERROR(SUMIFS('Expenses - Raw Data'!$G$2:$G$1048576,'Expenses - Raw Data'!$A$2:$A$1048576,'YoY Summary'!$B$4,'Expenses - Raw Data'!$B$2:$B$1048576,'YoY Summary'!CZ$11,'Expenses - Raw Data'!$E$2:$E$1048576,'YoY Summary'!$CK14,'Expenses - Raw Data'!$C$2:$C$1048576,"&gt;="&amp;'YoY Summary'!$B$6,'Expenses - Raw Data'!$C$2:$C$1048576,"&lt;="&amp;'YoY Summary'!$B$7),0)</f>
        <v>0</v>
      </c>
      <c r="DA14" s="46">
        <f t="shared" si="159"/>
        <v>0</v>
      </c>
      <c r="DB14" s="46">
        <f t="shared" si="160"/>
        <v>0</v>
      </c>
      <c r="DD14" s="22">
        <f>IFERROR(SUMIFS('Expenses - Raw Data'!$G$2:$G$1048576,'Expenses - Raw Data'!$A$2:$A$1048576,'YoY Summary'!$B$4,'Expenses - Raw Data'!$B$2:$B$1048576,'YoY Summary'!DD$11,'Expenses - Raw Data'!$E$2:$E$1048576,'YoY Summary'!$CK14,'Expenses - Raw Data'!$C$2:$C$1048576,"&gt;="&amp;'YoY Summary'!$B$6,'Expenses - Raw Data'!$C$2:$C$1048576,"&lt;="&amp;'YoY Summary'!$B$7),0)</f>
        <v>0</v>
      </c>
      <c r="DE14" s="22">
        <f>IFERROR(SUMIFS('Expenses - Raw Data'!$G$2:$G$1048576,'Expenses - Raw Data'!$A$2:$A$1048576,'YoY Summary'!$B$4,'Expenses - Raw Data'!$B$2:$B$1048576,'YoY Summary'!DE$11,'Expenses - Raw Data'!$E$2:$E$1048576,'YoY Summary'!$CK14,'Expenses - Raw Data'!$C$2:$C$1048576,"&gt;="&amp;'YoY Summary'!$B$6,'Expenses - Raw Data'!$C$2:$C$1048576,"&lt;="&amp;'YoY Summary'!$B$7),0)</f>
        <v>0</v>
      </c>
      <c r="DF14" s="22">
        <f>IFERROR(SUMIFS('Expenses - Raw Data'!$G$2:$G$1048576,'Expenses - Raw Data'!$A$2:$A$1048576,'YoY Summary'!$B$4,'Expenses - Raw Data'!$B$2:$B$1048576,'YoY Summary'!DF$11,'Expenses - Raw Data'!$E$2:$E$1048576,'YoY Summary'!$CK14,'Expenses - Raw Data'!$C$2:$C$1048576,"&gt;="&amp;'YoY Summary'!$B$6,'Expenses - Raw Data'!$C$2:$C$1048576,"&lt;="&amp;'YoY Summary'!$B$7),0)</f>
        <v>0</v>
      </c>
      <c r="DG14" s="46">
        <f t="shared" si="161"/>
        <v>0</v>
      </c>
      <c r="DH14" s="46">
        <f t="shared" si="162"/>
        <v>0</v>
      </c>
      <c r="DJ14" s="47">
        <f t="shared" si="163"/>
        <v>700</v>
      </c>
      <c r="DK14" s="48">
        <f t="shared" si="164"/>
        <v>0.11290322580645161</v>
      </c>
      <c r="DL14" s="47">
        <f t="shared" si="143"/>
        <v>700</v>
      </c>
    </row>
    <row r="15" spans="1:116" s="29" customFormat="1" x14ac:dyDescent="0.2">
      <c r="A15" s="113"/>
      <c r="B15" s="113"/>
      <c r="D15" s="35" t="str">
        <f>Budget!$A9</f>
        <v>Hobby</v>
      </c>
      <c r="E15" s="22">
        <f>IFERROR(SUMIFS('Expenses - Raw Data'!$G$2:$G$1048576,'Expenses - Raw Data'!$A$2:$A$1048576,'YoY Summary'!$B$3,'Expenses - Raw Data'!$B$2:$B$1048576,'YoY Summary'!E$11,'Expenses - Raw Data'!$E$2:$E$1048576,'YoY Summary'!$D15,'Expenses - Raw Data'!$C$2:$C$1048576,"&gt;="&amp;'YoY Summary'!$B$6,'Expenses - Raw Data'!$C$2:$C$1048576,"&lt;="&amp;'YoY Summary'!$B$7),0)</f>
        <v>220</v>
      </c>
      <c r="F15" s="22">
        <f>IFERROR(SUMIFS('Expenses - Raw Data'!$G$2:$G$1048576,'Expenses - Raw Data'!$A$2:$A$1048576,'YoY Summary'!$B$3,'Expenses - Raw Data'!$B$2:$B$1048576,'YoY Summary'!F$11,'Expenses - Raw Data'!$E$2:$E$1048576,'YoY Summary'!$D15,'Expenses - Raw Data'!$C$2:$C$1048576,"&gt;="&amp;'YoY Summary'!$B$6,'Expenses - Raw Data'!$C$2:$C$1048576,"&lt;="&amp;'YoY Summary'!$B$7),0)</f>
        <v>0</v>
      </c>
      <c r="G15" s="22">
        <f>IFERROR(SUMIFS('Expenses - Raw Data'!$G$2:$G$1048576,'Expenses - Raw Data'!$A$2:$A$1048576,'YoY Summary'!$B$3,'Expenses - Raw Data'!$B$2:$B$1048576,'YoY Summary'!G$11,'Expenses - Raw Data'!$E$2:$E$1048576,'YoY Summary'!$D15,'Expenses - Raw Data'!$C$2:$C$1048576,"&gt;="&amp;'YoY Summary'!$B$6,'Expenses - Raw Data'!$C$2:$C$1048576,"&lt;="&amp;'YoY Summary'!$B$7),0)</f>
        <v>0</v>
      </c>
      <c r="H15" s="46">
        <f t="shared" si="144"/>
        <v>220</v>
      </c>
      <c r="I15" s="46">
        <f t="shared" si="145"/>
        <v>220</v>
      </c>
      <c r="K15" s="22">
        <f>IFERROR(SUMIFS('Expenses - Raw Data'!$G$2:$G$1048576,'Expenses - Raw Data'!$A$2:$A$1048576,'YoY Summary'!$B$3,'Expenses - Raw Data'!$B$2:$B$1048576,'YoY Summary'!K$11,'Expenses - Raw Data'!$E$2:$E$1048576,'YoY Summary'!$D15,'Expenses - Raw Data'!$C$2:$C$1048576,"&gt;="&amp;'YoY Summary'!$B$6,'Expenses - Raw Data'!$C$2:$C$1048576,"&lt;="&amp;'YoY Summary'!$B$7),0)</f>
        <v>0</v>
      </c>
      <c r="L15" s="22">
        <f>IFERROR(SUMIFS('Expenses - Raw Data'!$G$2:$G$1048576,'Expenses - Raw Data'!$A$2:$A$1048576,'YoY Summary'!$B$3,'Expenses - Raw Data'!$B$2:$B$1048576,'YoY Summary'!L$11,'Expenses - Raw Data'!$E$2:$E$1048576,'YoY Summary'!$D15,'Expenses - Raw Data'!$C$2:$C$1048576,"&gt;="&amp;'YoY Summary'!$B$6,'Expenses - Raw Data'!$C$2:$C$1048576,"&lt;="&amp;'YoY Summary'!$B$7),0)</f>
        <v>0</v>
      </c>
      <c r="M15" s="22">
        <f>IFERROR(SUMIFS('Expenses - Raw Data'!$G$2:$G$1048576,'Expenses - Raw Data'!$A$2:$A$1048576,'YoY Summary'!$B$3,'Expenses - Raw Data'!$B$2:$B$1048576,'YoY Summary'!M$11,'Expenses - Raw Data'!$E$2:$E$1048576,'YoY Summary'!$D15,'Expenses - Raw Data'!$C$2:$C$1048576,"&gt;="&amp;'YoY Summary'!$B$6,'Expenses - Raw Data'!$C$2:$C$1048576,"&lt;="&amp;'YoY Summary'!$B$7),0)</f>
        <v>0</v>
      </c>
      <c r="N15" s="46">
        <f t="shared" si="146"/>
        <v>0</v>
      </c>
      <c r="O15" s="46">
        <f t="shared" si="147"/>
        <v>0</v>
      </c>
      <c r="Q15" s="22">
        <f>IFERROR(SUMIFS('Expenses - Raw Data'!$G$2:$G$1048576,'Expenses - Raw Data'!$A$2:$A$1048576,'YoY Summary'!$B$3,'Expenses - Raw Data'!$B$2:$B$1048576,'YoY Summary'!Q$11,'Expenses - Raw Data'!$E$2:$E$1048576,'YoY Summary'!$D15,'Expenses - Raw Data'!$C$2:$C$1048576,"&gt;="&amp;'YoY Summary'!$B$6,'Expenses - Raw Data'!$C$2:$C$1048576,"&lt;="&amp;'YoY Summary'!$B$7),0)</f>
        <v>0</v>
      </c>
      <c r="R15" s="22">
        <f>IFERROR(SUMIFS('Expenses - Raw Data'!$G$2:$G$1048576,'Expenses - Raw Data'!$A$2:$A$1048576,'YoY Summary'!$B$3,'Expenses - Raw Data'!$B$2:$B$1048576,'YoY Summary'!R$11,'Expenses - Raw Data'!$E$2:$E$1048576,'YoY Summary'!$D15,'Expenses - Raw Data'!$C$2:$C$1048576,"&gt;="&amp;'YoY Summary'!$B$6,'Expenses - Raw Data'!$C$2:$C$1048576,"&lt;="&amp;'YoY Summary'!$B$7),0)</f>
        <v>0</v>
      </c>
      <c r="S15" s="22">
        <f>IFERROR(SUMIFS('Expenses - Raw Data'!$G$2:$G$1048576,'Expenses - Raw Data'!$A$2:$A$1048576,'YoY Summary'!$B$3,'Expenses - Raw Data'!$B$2:$B$1048576,'YoY Summary'!S$11,'Expenses - Raw Data'!$E$2:$E$1048576,'YoY Summary'!$D15,'Expenses - Raw Data'!$C$2:$C$1048576,"&gt;="&amp;'YoY Summary'!$B$6,'Expenses - Raw Data'!$C$2:$C$1048576,"&lt;="&amp;'YoY Summary'!$B$7),0)</f>
        <v>0</v>
      </c>
      <c r="T15" s="46">
        <f t="shared" si="148"/>
        <v>0</v>
      </c>
      <c r="U15" s="46">
        <f t="shared" si="149"/>
        <v>0</v>
      </c>
      <c r="W15" s="22">
        <f>IFERROR(SUMIFS('Expenses - Raw Data'!$G$2:$G$1048576,'Expenses - Raw Data'!$A$2:$A$1048576,'YoY Summary'!$B$3,'Expenses - Raw Data'!$B$2:$B$1048576,'YoY Summary'!W$11,'Expenses - Raw Data'!$E$2:$E$1048576,'YoY Summary'!$D15,'Expenses - Raw Data'!$C$2:$C$1048576,"&gt;="&amp;'YoY Summary'!$B$6,'Expenses - Raw Data'!$C$2:$C$1048576,"&lt;="&amp;'YoY Summary'!$B$7),0)</f>
        <v>0</v>
      </c>
      <c r="X15" s="22">
        <f>IFERROR(SUMIFS('Expenses - Raw Data'!$G$2:$G$1048576,'Expenses - Raw Data'!$A$2:$A$1048576,'YoY Summary'!$B$3,'Expenses - Raw Data'!$B$2:$B$1048576,'YoY Summary'!X$11,'Expenses - Raw Data'!$E$2:$E$1048576,'YoY Summary'!$D15,'Expenses - Raw Data'!$C$2:$C$1048576,"&gt;="&amp;'YoY Summary'!$B$6,'Expenses - Raw Data'!$C$2:$C$1048576,"&lt;="&amp;'YoY Summary'!$B$7),0)</f>
        <v>0</v>
      </c>
      <c r="Y15" s="22">
        <f>IFERROR(SUMIFS('Expenses - Raw Data'!$G$2:$G$1048576,'Expenses - Raw Data'!$A$2:$A$1048576,'YoY Summary'!$B$3,'Expenses - Raw Data'!$B$2:$B$1048576,'YoY Summary'!Y$11,'Expenses - Raw Data'!$E$2:$E$1048576,'YoY Summary'!$D15,'Expenses - Raw Data'!$C$2:$C$1048576,"&gt;="&amp;'YoY Summary'!$B$6,'Expenses - Raw Data'!$C$2:$C$1048576,"&lt;="&amp;'YoY Summary'!$B$7),0)</f>
        <v>0</v>
      </c>
      <c r="Z15" s="46">
        <f t="shared" si="150"/>
        <v>0</v>
      </c>
      <c r="AA15" s="46">
        <f t="shared" si="151"/>
        <v>0</v>
      </c>
      <c r="AC15" s="47">
        <f t="shared" si="152"/>
        <v>220</v>
      </c>
      <c r="AD15" s="48">
        <f t="shared" si="153"/>
        <v>4.8888888888888891E-2</v>
      </c>
      <c r="AE15" s="47">
        <f t="shared" si="154"/>
        <v>220</v>
      </c>
      <c r="AG15" s="35" t="str">
        <f>Budget!$A9</f>
        <v>Hobby</v>
      </c>
      <c r="AH15" s="22">
        <f t="shared" si="99"/>
        <v>-80</v>
      </c>
      <c r="AI15" s="22">
        <f t="shared" si="100"/>
        <v>0</v>
      </c>
      <c r="AJ15" s="22">
        <f t="shared" si="101"/>
        <v>0</v>
      </c>
      <c r="AK15" s="46">
        <f t="shared" si="102"/>
        <v>-80</v>
      </c>
      <c r="AL15" s="46">
        <f t="shared" si="103"/>
        <v>-80</v>
      </c>
      <c r="AN15" s="22">
        <f t="shared" si="104"/>
        <v>0</v>
      </c>
      <c r="AO15" s="22">
        <f t="shared" si="105"/>
        <v>0</v>
      </c>
      <c r="AP15" s="22">
        <f t="shared" si="106"/>
        <v>0</v>
      </c>
      <c r="AQ15" s="46">
        <f t="shared" si="107"/>
        <v>0</v>
      </c>
      <c r="AR15" s="46">
        <f t="shared" si="108"/>
        <v>0</v>
      </c>
      <c r="AT15" s="22">
        <f t="shared" si="109"/>
        <v>0</v>
      </c>
      <c r="AU15" s="22">
        <f t="shared" si="110"/>
        <v>0</v>
      </c>
      <c r="AV15" s="22">
        <f t="shared" si="111"/>
        <v>0</v>
      </c>
      <c r="AW15" s="46">
        <f t="shared" si="112"/>
        <v>0</v>
      </c>
      <c r="AX15" s="46">
        <f t="shared" si="113"/>
        <v>0</v>
      </c>
      <c r="AZ15" s="22">
        <f t="shared" si="114"/>
        <v>0</v>
      </c>
      <c r="BA15" s="22">
        <f t="shared" si="115"/>
        <v>0</v>
      </c>
      <c r="BB15" s="22">
        <f t="shared" si="116"/>
        <v>0</v>
      </c>
      <c r="BC15" s="46">
        <f t="shared" si="117"/>
        <v>0</v>
      </c>
      <c r="BD15" s="46">
        <f t="shared" si="118"/>
        <v>0</v>
      </c>
      <c r="BF15" s="47">
        <f t="shared" si="119"/>
        <v>-80</v>
      </c>
      <c r="BG15" s="47">
        <f t="shared" si="120"/>
        <v>-80</v>
      </c>
      <c r="BI15" s="35" t="str">
        <f>Budget!$A9</f>
        <v>Hobby</v>
      </c>
      <c r="BJ15" s="24">
        <f t="shared" si="121"/>
        <v>-0.26666666666666672</v>
      </c>
      <c r="BK15" s="24">
        <f t="shared" si="122"/>
        <v>0</v>
      </c>
      <c r="BL15" s="24">
        <f t="shared" si="123"/>
        <v>0</v>
      </c>
      <c r="BM15" s="45">
        <f t="shared" si="124"/>
        <v>-0.26666666666666672</v>
      </c>
      <c r="BN15" s="45">
        <f t="shared" si="125"/>
        <v>-0.26666666666666672</v>
      </c>
      <c r="BP15" s="24">
        <f t="shared" si="126"/>
        <v>0</v>
      </c>
      <c r="BQ15" s="24">
        <f t="shared" si="127"/>
        <v>0</v>
      </c>
      <c r="BR15" s="24">
        <f t="shared" si="128"/>
        <v>0</v>
      </c>
      <c r="BS15" s="45">
        <f t="shared" si="129"/>
        <v>0</v>
      </c>
      <c r="BT15" s="45">
        <f t="shared" si="130"/>
        <v>0</v>
      </c>
      <c r="BV15" s="24">
        <f t="shared" si="131"/>
        <v>0</v>
      </c>
      <c r="BW15" s="24">
        <f t="shared" si="132"/>
        <v>0</v>
      </c>
      <c r="BX15" s="24">
        <f t="shared" si="133"/>
        <v>0</v>
      </c>
      <c r="BY15" s="45">
        <f t="shared" si="134"/>
        <v>0</v>
      </c>
      <c r="BZ15" s="45">
        <f t="shared" si="135"/>
        <v>0</v>
      </c>
      <c r="CB15" s="24">
        <f t="shared" si="136"/>
        <v>0</v>
      </c>
      <c r="CC15" s="24">
        <f t="shared" si="137"/>
        <v>0</v>
      </c>
      <c r="CD15" s="24">
        <f t="shared" si="138"/>
        <v>0</v>
      </c>
      <c r="CE15" s="45">
        <f t="shared" si="139"/>
        <v>0</v>
      </c>
      <c r="CF15" s="45">
        <f t="shared" si="140"/>
        <v>0</v>
      </c>
      <c r="CH15" s="48">
        <f t="shared" si="141"/>
        <v>-0.26666666666666672</v>
      </c>
      <c r="CI15" s="48">
        <f t="shared" si="142"/>
        <v>5.017921146953444E-4</v>
      </c>
      <c r="CK15" s="35" t="str">
        <f>Budget!$A9</f>
        <v>Hobby</v>
      </c>
      <c r="CL15" s="22">
        <f>IFERROR(SUMIFS('Expenses - Raw Data'!$G$2:$G$1048576,'Expenses - Raw Data'!$A$2:$A$1048576,'YoY Summary'!$B$4,'Expenses - Raw Data'!$B$2:$B$1048576,'YoY Summary'!CL$11,'Expenses - Raw Data'!$E$2:$E$1048576,'YoY Summary'!$CK15,'Expenses - Raw Data'!$C$2:$C$1048576,"&gt;="&amp;'YoY Summary'!$B$6,'Expenses - Raw Data'!$C$2:$C$1048576,"&lt;="&amp;'YoY Summary'!$B$7),0)</f>
        <v>300</v>
      </c>
      <c r="CM15" s="22">
        <f>IFERROR(SUMIFS('Expenses - Raw Data'!$G$2:$G$1048576,'Expenses - Raw Data'!$A$2:$A$1048576,'YoY Summary'!$B$4,'Expenses - Raw Data'!$B$2:$B$1048576,'YoY Summary'!CM$11,'Expenses - Raw Data'!$E$2:$E$1048576,'YoY Summary'!$CK15,'Expenses - Raw Data'!$C$2:$C$1048576,"&gt;="&amp;'YoY Summary'!$B$6,'Expenses - Raw Data'!$C$2:$C$1048576,"&lt;="&amp;'YoY Summary'!$B$7),0)</f>
        <v>0</v>
      </c>
      <c r="CN15" s="22">
        <f>IFERROR(SUMIFS('Expenses - Raw Data'!$G$2:$G$1048576,'Expenses - Raw Data'!$A$2:$A$1048576,'YoY Summary'!$B$4,'Expenses - Raw Data'!$B$2:$B$1048576,'YoY Summary'!CN$11,'Expenses - Raw Data'!$E$2:$E$1048576,'YoY Summary'!$CK15,'Expenses - Raw Data'!$C$2:$C$1048576,"&gt;="&amp;'YoY Summary'!$B$6,'Expenses - Raw Data'!$C$2:$C$1048576,"&lt;="&amp;'YoY Summary'!$B$7),0)</f>
        <v>0</v>
      </c>
      <c r="CO15" s="46">
        <f t="shared" si="155"/>
        <v>300</v>
      </c>
      <c r="CP15" s="46">
        <f t="shared" si="156"/>
        <v>300</v>
      </c>
      <c r="CR15" s="22">
        <f>IFERROR(SUMIFS('Expenses - Raw Data'!$G$2:$G$1048576,'Expenses - Raw Data'!$A$2:$A$1048576,'YoY Summary'!$B$4,'Expenses - Raw Data'!$B$2:$B$1048576,'YoY Summary'!CR$11,'Expenses - Raw Data'!$E$2:$E$1048576,'YoY Summary'!$CK15,'Expenses - Raw Data'!$C$2:$C$1048576,"&gt;="&amp;'YoY Summary'!$B$6,'Expenses - Raw Data'!$C$2:$C$1048576,"&lt;="&amp;'YoY Summary'!$B$7),0)</f>
        <v>0</v>
      </c>
      <c r="CS15" s="22">
        <f>IFERROR(SUMIFS('Expenses - Raw Data'!$G$2:$G$1048576,'Expenses - Raw Data'!$A$2:$A$1048576,'YoY Summary'!$B$4,'Expenses - Raw Data'!$B$2:$B$1048576,'YoY Summary'!CS$11,'Expenses - Raw Data'!$E$2:$E$1048576,'YoY Summary'!$CK15,'Expenses - Raw Data'!$C$2:$C$1048576,"&gt;="&amp;'YoY Summary'!$B$6,'Expenses - Raw Data'!$C$2:$C$1048576,"&lt;="&amp;'YoY Summary'!$B$7),0)</f>
        <v>0</v>
      </c>
      <c r="CT15" s="22">
        <f>IFERROR(SUMIFS('Expenses - Raw Data'!$G$2:$G$1048576,'Expenses - Raw Data'!$A$2:$A$1048576,'YoY Summary'!$B$4,'Expenses - Raw Data'!$B$2:$B$1048576,'YoY Summary'!CT$11,'Expenses - Raw Data'!$E$2:$E$1048576,'YoY Summary'!$CK15,'Expenses - Raw Data'!$C$2:$C$1048576,"&gt;="&amp;'YoY Summary'!$B$6,'Expenses - Raw Data'!$C$2:$C$1048576,"&lt;="&amp;'YoY Summary'!$B$7),0)</f>
        <v>0</v>
      </c>
      <c r="CU15" s="46">
        <f t="shared" si="157"/>
        <v>0</v>
      </c>
      <c r="CV15" s="46">
        <f t="shared" si="158"/>
        <v>0</v>
      </c>
      <c r="CX15" s="22">
        <f>IFERROR(SUMIFS('Expenses - Raw Data'!$G$2:$G$1048576,'Expenses - Raw Data'!$A$2:$A$1048576,'YoY Summary'!$B$4,'Expenses - Raw Data'!$B$2:$B$1048576,'YoY Summary'!CX$11,'Expenses - Raw Data'!$E$2:$E$1048576,'YoY Summary'!$CK15,'Expenses - Raw Data'!$C$2:$C$1048576,"&gt;="&amp;'YoY Summary'!$B$6,'Expenses - Raw Data'!$C$2:$C$1048576,"&lt;="&amp;'YoY Summary'!$B$7),0)</f>
        <v>0</v>
      </c>
      <c r="CY15" s="22">
        <f>IFERROR(SUMIFS('Expenses - Raw Data'!$G$2:$G$1048576,'Expenses - Raw Data'!$A$2:$A$1048576,'YoY Summary'!$B$4,'Expenses - Raw Data'!$B$2:$B$1048576,'YoY Summary'!CY$11,'Expenses - Raw Data'!$E$2:$E$1048576,'YoY Summary'!$CK15,'Expenses - Raw Data'!$C$2:$C$1048576,"&gt;="&amp;'YoY Summary'!$B$6,'Expenses - Raw Data'!$C$2:$C$1048576,"&lt;="&amp;'YoY Summary'!$B$7),0)</f>
        <v>0</v>
      </c>
      <c r="CZ15" s="22">
        <f>IFERROR(SUMIFS('Expenses - Raw Data'!$G$2:$G$1048576,'Expenses - Raw Data'!$A$2:$A$1048576,'YoY Summary'!$B$4,'Expenses - Raw Data'!$B$2:$B$1048576,'YoY Summary'!CZ$11,'Expenses - Raw Data'!$E$2:$E$1048576,'YoY Summary'!$CK15,'Expenses - Raw Data'!$C$2:$C$1048576,"&gt;="&amp;'YoY Summary'!$B$6,'Expenses - Raw Data'!$C$2:$C$1048576,"&lt;="&amp;'YoY Summary'!$B$7),0)</f>
        <v>0</v>
      </c>
      <c r="DA15" s="46">
        <f t="shared" si="159"/>
        <v>0</v>
      </c>
      <c r="DB15" s="46">
        <f t="shared" si="160"/>
        <v>0</v>
      </c>
      <c r="DD15" s="22">
        <f>IFERROR(SUMIFS('Expenses - Raw Data'!$G$2:$G$1048576,'Expenses - Raw Data'!$A$2:$A$1048576,'YoY Summary'!$B$4,'Expenses - Raw Data'!$B$2:$B$1048576,'YoY Summary'!DD$11,'Expenses - Raw Data'!$E$2:$E$1048576,'YoY Summary'!$CK15,'Expenses - Raw Data'!$C$2:$C$1048576,"&gt;="&amp;'YoY Summary'!$B$6,'Expenses - Raw Data'!$C$2:$C$1048576,"&lt;="&amp;'YoY Summary'!$B$7),0)</f>
        <v>0</v>
      </c>
      <c r="DE15" s="22">
        <f>IFERROR(SUMIFS('Expenses - Raw Data'!$G$2:$G$1048576,'Expenses - Raw Data'!$A$2:$A$1048576,'YoY Summary'!$B$4,'Expenses - Raw Data'!$B$2:$B$1048576,'YoY Summary'!DE$11,'Expenses - Raw Data'!$E$2:$E$1048576,'YoY Summary'!$CK15,'Expenses - Raw Data'!$C$2:$C$1048576,"&gt;="&amp;'YoY Summary'!$B$6,'Expenses - Raw Data'!$C$2:$C$1048576,"&lt;="&amp;'YoY Summary'!$B$7),0)</f>
        <v>0</v>
      </c>
      <c r="DF15" s="22">
        <f>IFERROR(SUMIFS('Expenses - Raw Data'!$G$2:$G$1048576,'Expenses - Raw Data'!$A$2:$A$1048576,'YoY Summary'!$B$4,'Expenses - Raw Data'!$B$2:$B$1048576,'YoY Summary'!DF$11,'Expenses - Raw Data'!$E$2:$E$1048576,'YoY Summary'!$CK15,'Expenses - Raw Data'!$C$2:$C$1048576,"&gt;="&amp;'YoY Summary'!$B$6,'Expenses - Raw Data'!$C$2:$C$1048576,"&lt;="&amp;'YoY Summary'!$B$7),0)</f>
        <v>0</v>
      </c>
      <c r="DG15" s="46">
        <f t="shared" si="161"/>
        <v>0</v>
      </c>
      <c r="DH15" s="46">
        <f t="shared" si="162"/>
        <v>0</v>
      </c>
      <c r="DJ15" s="47">
        <f t="shared" si="163"/>
        <v>300</v>
      </c>
      <c r="DK15" s="48">
        <f t="shared" si="164"/>
        <v>4.8387096774193547E-2</v>
      </c>
      <c r="DL15" s="47">
        <f t="shared" si="143"/>
        <v>300</v>
      </c>
    </row>
    <row r="16" spans="1:116" s="29" customFormat="1" x14ac:dyDescent="0.2">
      <c r="A16" s="113"/>
      <c r="B16" s="113"/>
      <c r="D16" s="35" t="str">
        <f>Budget!$A10</f>
        <v>Traveling</v>
      </c>
      <c r="E16" s="22">
        <f>IFERROR(SUMIFS('Expenses - Raw Data'!$G$2:$G$1048576,'Expenses - Raw Data'!$A$2:$A$1048576,'YoY Summary'!$B$3,'Expenses - Raw Data'!$B$2:$B$1048576,'YoY Summary'!E$11,'Expenses - Raw Data'!$E$2:$E$1048576,'YoY Summary'!$D16,'Expenses - Raw Data'!$C$2:$C$1048576,"&gt;="&amp;'YoY Summary'!$B$6,'Expenses - Raw Data'!$C$2:$C$1048576,"&lt;="&amp;'YoY Summary'!$B$7),0)</f>
        <v>400</v>
      </c>
      <c r="F16" s="22">
        <f>IFERROR(SUMIFS('Expenses - Raw Data'!$G$2:$G$1048576,'Expenses - Raw Data'!$A$2:$A$1048576,'YoY Summary'!$B$3,'Expenses - Raw Data'!$B$2:$B$1048576,'YoY Summary'!F$11,'Expenses - Raw Data'!$E$2:$E$1048576,'YoY Summary'!$D16,'Expenses - Raw Data'!$C$2:$C$1048576,"&gt;="&amp;'YoY Summary'!$B$6,'Expenses - Raw Data'!$C$2:$C$1048576,"&lt;="&amp;'YoY Summary'!$B$7),0)</f>
        <v>0</v>
      </c>
      <c r="G16" s="22">
        <f>IFERROR(SUMIFS('Expenses - Raw Data'!$G$2:$G$1048576,'Expenses - Raw Data'!$A$2:$A$1048576,'YoY Summary'!$B$3,'Expenses - Raw Data'!$B$2:$B$1048576,'YoY Summary'!G$11,'Expenses - Raw Data'!$E$2:$E$1048576,'YoY Summary'!$D16,'Expenses - Raw Data'!$C$2:$C$1048576,"&gt;="&amp;'YoY Summary'!$B$6,'Expenses - Raw Data'!$C$2:$C$1048576,"&lt;="&amp;'YoY Summary'!$B$7),0)</f>
        <v>0</v>
      </c>
      <c r="H16" s="46">
        <f t="shared" si="144"/>
        <v>400</v>
      </c>
      <c r="I16" s="46">
        <f t="shared" si="145"/>
        <v>400</v>
      </c>
      <c r="K16" s="22">
        <f>IFERROR(SUMIFS('Expenses - Raw Data'!$G$2:$G$1048576,'Expenses - Raw Data'!$A$2:$A$1048576,'YoY Summary'!$B$3,'Expenses - Raw Data'!$B$2:$B$1048576,'YoY Summary'!K$11,'Expenses - Raw Data'!$E$2:$E$1048576,'YoY Summary'!$D16,'Expenses - Raw Data'!$C$2:$C$1048576,"&gt;="&amp;'YoY Summary'!$B$6,'Expenses - Raw Data'!$C$2:$C$1048576,"&lt;="&amp;'YoY Summary'!$B$7),0)</f>
        <v>0</v>
      </c>
      <c r="L16" s="22">
        <f>IFERROR(SUMIFS('Expenses - Raw Data'!$G$2:$G$1048576,'Expenses - Raw Data'!$A$2:$A$1048576,'YoY Summary'!$B$3,'Expenses - Raw Data'!$B$2:$B$1048576,'YoY Summary'!L$11,'Expenses - Raw Data'!$E$2:$E$1048576,'YoY Summary'!$D16,'Expenses - Raw Data'!$C$2:$C$1048576,"&gt;="&amp;'YoY Summary'!$B$6,'Expenses - Raw Data'!$C$2:$C$1048576,"&lt;="&amp;'YoY Summary'!$B$7),0)</f>
        <v>0</v>
      </c>
      <c r="M16" s="22">
        <f>IFERROR(SUMIFS('Expenses - Raw Data'!$G$2:$G$1048576,'Expenses - Raw Data'!$A$2:$A$1048576,'YoY Summary'!$B$3,'Expenses - Raw Data'!$B$2:$B$1048576,'YoY Summary'!M$11,'Expenses - Raw Data'!$E$2:$E$1048576,'YoY Summary'!$D16,'Expenses - Raw Data'!$C$2:$C$1048576,"&gt;="&amp;'YoY Summary'!$B$6,'Expenses - Raw Data'!$C$2:$C$1048576,"&lt;="&amp;'YoY Summary'!$B$7),0)</f>
        <v>0</v>
      </c>
      <c r="N16" s="46">
        <f t="shared" si="146"/>
        <v>0</v>
      </c>
      <c r="O16" s="46">
        <f t="shared" si="147"/>
        <v>0</v>
      </c>
      <c r="Q16" s="22">
        <f>IFERROR(SUMIFS('Expenses - Raw Data'!$G$2:$G$1048576,'Expenses - Raw Data'!$A$2:$A$1048576,'YoY Summary'!$B$3,'Expenses - Raw Data'!$B$2:$B$1048576,'YoY Summary'!Q$11,'Expenses - Raw Data'!$E$2:$E$1048576,'YoY Summary'!$D16,'Expenses - Raw Data'!$C$2:$C$1048576,"&gt;="&amp;'YoY Summary'!$B$6,'Expenses - Raw Data'!$C$2:$C$1048576,"&lt;="&amp;'YoY Summary'!$B$7),0)</f>
        <v>0</v>
      </c>
      <c r="R16" s="22">
        <f>IFERROR(SUMIFS('Expenses - Raw Data'!$G$2:$G$1048576,'Expenses - Raw Data'!$A$2:$A$1048576,'YoY Summary'!$B$3,'Expenses - Raw Data'!$B$2:$B$1048576,'YoY Summary'!R$11,'Expenses - Raw Data'!$E$2:$E$1048576,'YoY Summary'!$D16,'Expenses - Raw Data'!$C$2:$C$1048576,"&gt;="&amp;'YoY Summary'!$B$6,'Expenses - Raw Data'!$C$2:$C$1048576,"&lt;="&amp;'YoY Summary'!$B$7),0)</f>
        <v>0</v>
      </c>
      <c r="S16" s="22">
        <f>IFERROR(SUMIFS('Expenses - Raw Data'!$G$2:$G$1048576,'Expenses - Raw Data'!$A$2:$A$1048576,'YoY Summary'!$B$3,'Expenses - Raw Data'!$B$2:$B$1048576,'YoY Summary'!S$11,'Expenses - Raw Data'!$E$2:$E$1048576,'YoY Summary'!$D16,'Expenses - Raw Data'!$C$2:$C$1048576,"&gt;="&amp;'YoY Summary'!$B$6,'Expenses - Raw Data'!$C$2:$C$1048576,"&lt;="&amp;'YoY Summary'!$B$7),0)</f>
        <v>0</v>
      </c>
      <c r="T16" s="46">
        <f t="shared" si="148"/>
        <v>0</v>
      </c>
      <c r="U16" s="46">
        <f t="shared" si="149"/>
        <v>0</v>
      </c>
      <c r="W16" s="22">
        <f>IFERROR(SUMIFS('Expenses - Raw Data'!$G$2:$G$1048576,'Expenses - Raw Data'!$A$2:$A$1048576,'YoY Summary'!$B$3,'Expenses - Raw Data'!$B$2:$B$1048576,'YoY Summary'!W$11,'Expenses - Raw Data'!$E$2:$E$1048576,'YoY Summary'!$D16,'Expenses - Raw Data'!$C$2:$C$1048576,"&gt;="&amp;'YoY Summary'!$B$6,'Expenses - Raw Data'!$C$2:$C$1048576,"&lt;="&amp;'YoY Summary'!$B$7),0)</f>
        <v>0</v>
      </c>
      <c r="X16" s="22">
        <f>IFERROR(SUMIFS('Expenses - Raw Data'!$G$2:$G$1048576,'Expenses - Raw Data'!$A$2:$A$1048576,'YoY Summary'!$B$3,'Expenses - Raw Data'!$B$2:$B$1048576,'YoY Summary'!X$11,'Expenses - Raw Data'!$E$2:$E$1048576,'YoY Summary'!$D16,'Expenses - Raw Data'!$C$2:$C$1048576,"&gt;="&amp;'YoY Summary'!$B$6,'Expenses - Raw Data'!$C$2:$C$1048576,"&lt;="&amp;'YoY Summary'!$B$7),0)</f>
        <v>0</v>
      </c>
      <c r="Y16" s="22">
        <f>IFERROR(SUMIFS('Expenses - Raw Data'!$G$2:$G$1048576,'Expenses - Raw Data'!$A$2:$A$1048576,'YoY Summary'!$B$3,'Expenses - Raw Data'!$B$2:$B$1048576,'YoY Summary'!Y$11,'Expenses - Raw Data'!$E$2:$E$1048576,'YoY Summary'!$D16,'Expenses - Raw Data'!$C$2:$C$1048576,"&gt;="&amp;'YoY Summary'!$B$6,'Expenses - Raw Data'!$C$2:$C$1048576,"&lt;="&amp;'YoY Summary'!$B$7),0)</f>
        <v>0</v>
      </c>
      <c r="Z16" s="46">
        <f t="shared" si="150"/>
        <v>0</v>
      </c>
      <c r="AA16" s="46">
        <f t="shared" si="151"/>
        <v>0</v>
      </c>
      <c r="AC16" s="47">
        <f t="shared" si="152"/>
        <v>400</v>
      </c>
      <c r="AD16" s="48">
        <f t="shared" si="153"/>
        <v>8.8888888888888892E-2</v>
      </c>
      <c r="AE16" s="47">
        <f t="shared" si="154"/>
        <v>400</v>
      </c>
      <c r="AG16" s="35" t="str">
        <f>Budget!$A10</f>
        <v>Traveling</v>
      </c>
      <c r="AH16" s="22">
        <f t="shared" si="99"/>
        <v>100</v>
      </c>
      <c r="AI16" s="22">
        <f t="shared" si="100"/>
        <v>0</v>
      </c>
      <c r="AJ16" s="22">
        <f t="shared" si="101"/>
        <v>0</v>
      </c>
      <c r="AK16" s="46">
        <f t="shared" si="102"/>
        <v>100</v>
      </c>
      <c r="AL16" s="46">
        <f t="shared" si="103"/>
        <v>100</v>
      </c>
      <c r="AN16" s="22">
        <f t="shared" si="104"/>
        <v>0</v>
      </c>
      <c r="AO16" s="22">
        <f t="shared" si="105"/>
        <v>0</v>
      </c>
      <c r="AP16" s="22">
        <f t="shared" si="106"/>
        <v>0</v>
      </c>
      <c r="AQ16" s="46">
        <f t="shared" si="107"/>
        <v>0</v>
      </c>
      <c r="AR16" s="46">
        <f t="shared" si="108"/>
        <v>0</v>
      </c>
      <c r="AT16" s="22">
        <f t="shared" si="109"/>
        <v>0</v>
      </c>
      <c r="AU16" s="22">
        <f t="shared" si="110"/>
        <v>0</v>
      </c>
      <c r="AV16" s="22">
        <f t="shared" si="111"/>
        <v>0</v>
      </c>
      <c r="AW16" s="46">
        <f t="shared" si="112"/>
        <v>0</v>
      </c>
      <c r="AX16" s="46">
        <f t="shared" si="113"/>
        <v>0</v>
      </c>
      <c r="AZ16" s="22">
        <f t="shared" si="114"/>
        <v>0</v>
      </c>
      <c r="BA16" s="22">
        <f t="shared" si="115"/>
        <v>0</v>
      </c>
      <c r="BB16" s="22">
        <f t="shared" si="116"/>
        <v>0</v>
      </c>
      <c r="BC16" s="46">
        <f t="shared" si="117"/>
        <v>0</v>
      </c>
      <c r="BD16" s="46">
        <f t="shared" si="118"/>
        <v>0</v>
      </c>
      <c r="BF16" s="47">
        <f t="shared" si="119"/>
        <v>100</v>
      </c>
      <c r="BG16" s="47">
        <f t="shared" si="120"/>
        <v>100</v>
      </c>
      <c r="BI16" s="35" t="str">
        <f>Budget!$A10</f>
        <v>Traveling</v>
      </c>
      <c r="BJ16" s="24">
        <f t="shared" si="121"/>
        <v>0.33333333333333326</v>
      </c>
      <c r="BK16" s="24">
        <f t="shared" si="122"/>
        <v>0</v>
      </c>
      <c r="BL16" s="24">
        <f t="shared" si="123"/>
        <v>0</v>
      </c>
      <c r="BM16" s="45">
        <f t="shared" si="124"/>
        <v>0.33333333333333326</v>
      </c>
      <c r="BN16" s="45">
        <f t="shared" si="125"/>
        <v>0.33333333333333326</v>
      </c>
      <c r="BP16" s="24">
        <f t="shared" si="126"/>
        <v>0</v>
      </c>
      <c r="BQ16" s="24">
        <f t="shared" si="127"/>
        <v>0</v>
      </c>
      <c r="BR16" s="24">
        <f t="shared" si="128"/>
        <v>0</v>
      </c>
      <c r="BS16" s="45">
        <f t="shared" si="129"/>
        <v>0</v>
      </c>
      <c r="BT16" s="45">
        <f t="shared" si="130"/>
        <v>0</v>
      </c>
      <c r="BV16" s="24">
        <f t="shared" si="131"/>
        <v>0</v>
      </c>
      <c r="BW16" s="24">
        <f t="shared" si="132"/>
        <v>0</v>
      </c>
      <c r="BX16" s="24">
        <f t="shared" si="133"/>
        <v>0</v>
      </c>
      <c r="BY16" s="45">
        <f t="shared" si="134"/>
        <v>0</v>
      </c>
      <c r="BZ16" s="45">
        <f t="shared" si="135"/>
        <v>0</v>
      </c>
      <c r="CB16" s="24">
        <f t="shared" si="136"/>
        <v>0</v>
      </c>
      <c r="CC16" s="24">
        <f t="shared" si="137"/>
        <v>0</v>
      </c>
      <c r="CD16" s="24">
        <f t="shared" si="138"/>
        <v>0</v>
      </c>
      <c r="CE16" s="45">
        <f t="shared" si="139"/>
        <v>0</v>
      </c>
      <c r="CF16" s="45">
        <f t="shared" si="140"/>
        <v>0</v>
      </c>
      <c r="CH16" s="48">
        <f t="shared" si="141"/>
        <v>0.33333333333333326</v>
      </c>
      <c r="CI16" s="48">
        <f t="shared" si="142"/>
        <v>4.0501792114695345E-2</v>
      </c>
      <c r="CK16" s="35" t="str">
        <f>Budget!$A10</f>
        <v>Traveling</v>
      </c>
      <c r="CL16" s="22">
        <f>IFERROR(SUMIFS('Expenses - Raw Data'!$G$2:$G$1048576,'Expenses - Raw Data'!$A$2:$A$1048576,'YoY Summary'!$B$4,'Expenses - Raw Data'!$B$2:$B$1048576,'YoY Summary'!CL$11,'Expenses - Raw Data'!$E$2:$E$1048576,'YoY Summary'!$CK16,'Expenses - Raw Data'!$C$2:$C$1048576,"&gt;="&amp;'YoY Summary'!$B$6,'Expenses - Raw Data'!$C$2:$C$1048576,"&lt;="&amp;'YoY Summary'!$B$7),0)</f>
        <v>300</v>
      </c>
      <c r="CM16" s="22">
        <f>IFERROR(SUMIFS('Expenses - Raw Data'!$G$2:$G$1048576,'Expenses - Raw Data'!$A$2:$A$1048576,'YoY Summary'!$B$4,'Expenses - Raw Data'!$B$2:$B$1048576,'YoY Summary'!CM$11,'Expenses - Raw Data'!$E$2:$E$1048576,'YoY Summary'!$CK16,'Expenses - Raw Data'!$C$2:$C$1048576,"&gt;="&amp;'YoY Summary'!$B$6,'Expenses - Raw Data'!$C$2:$C$1048576,"&lt;="&amp;'YoY Summary'!$B$7),0)</f>
        <v>0</v>
      </c>
      <c r="CN16" s="22">
        <f>IFERROR(SUMIFS('Expenses - Raw Data'!$G$2:$G$1048576,'Expenses - Raw Data'!$A$2:$A$1048576,'YoY Summary'!$B$4,'Expenses - Raw Data'!$B$2:$B$1048576,'YoY Summary'!CN$11,'Expenses - Raw Data'!$E$2:$E$1048576,'YoY Summary'!$CK16,'Expenses - Raw Data'!$C$2:$C$1048576,"&gt;="&amp;'YoY Summary'!$B$6,'Expenses - Raw Data'!$C$2:$C$1048576,"&lt;="&amp;'YoY Summary'!$B$7),0)</f>
        <v>0</v>
      </c>
      <c r="CO16" s="46">
        <f t="shared" si="155"/>
        <v>300</v>
      </c>
      <c r="CP16" s="46">
        <f t="shared" si="156"/>
        <v>300</v>
      </c>
      <c r="CR16" s="22">
        <f>IFERROR(SUMIFS('Expenses - Raw Data'!$G$2:$G$1048576,'Expenses - Raw Data'!$A$2:$A$1048576,'YoY Summary'!$B$4,'Expenses - Raw Data'!$B$2:$B$1048576,'YoY Summary'!CR$11,'Expenses - Raw Data'!$E$2:$E$1048576,'YoY Summary'!$CK16,'Expenses - Raw Data'!$C$2:$C$1048576,"&gt;="&amp;'YoY Summary'!$B$6,'Expenses - Raw Data'!$C$2:$C$1048576,"&lt;="&amp;'YoY Summary'!$B$7),0)</f>
        <v>0</v>
      </c>
      <c r="CS16" s="22">
        <f>IFERROR(SUMIFS('Expenses - Raw Data'!$G$2:$G$1048576,'Expenses - Raw Data'!$A$2:$A$1048576,'YoY Summary'!$B$4,'Expenses - Raw Data'!$B$2:$B$1048576,'YoY Summary'!CS$11,'Expenses - Raw Data'!$E$2:$E$1048576,'YoY Summary'!$CK16,'Expenses - Raw Data'!$C$2:$C$1048576,"&gt;="&amp;'YoY Summary'!$B$6,'Expenses - Raw Data'!$C$2:$C$1048576,"&lt;="&amp;'YoY Summary'!$B$7),0)</f>
        <v>0</v>
      </c>
      <c r="CT16" s="22">
        <f>IFERROR(SUMIFS('Expenses - Raw Data'!$G$2:$G$1048576,'Expenses - Raw Data'!$A$2:$A$1048576,'YoY Summary'!$B$4,'Expenses - Raw Data'!$B$2:$B$1048576,'YoY Summary'!CT$11,'Expenses - Raw Data'!$E$2:$E$1048576,'YoY Summary'!$CK16,'Expenses - Raw Data'!$C$2:$C$1048576,"&gt;="&amp;'YoY Summary'!$B$6,'Expenses - Raw Data'!$C$2:$C$1048576,"&lt;="&amp;'YoY Summary'!$B$7),0)</f>
        <v>0</v>
      </c>
      <c r="CU16" s="46">
        <f t="shared" si="157"/>
        <v>0</v>
      </c>
      <c r="CV16" s="46">
        <f t="shared" si="158"/>
        <v>0</v>
      </c>
      <c r="CX16" s="22">
        <f>IFERROR(SUMIFS('Expenses - Raw Data'!$G$2:$G$1048576,'Expenses - Raw Data'!$A$2:$A$1048576,'YoY Summary'!$B$4,'Expenses - Raw Data'!$B$2:$B$1048576,'YoY Summary'!CX$11,'Expenses - Raw Data'!$E$2:$E$1048576,'YoY Summary'!$CK16,'Expenses - Raw Data'!$C$2:$C$1048576,"&gt;="&amp;'YoY Summary'!$B$6,'Expenses - Raw Data'!$C$2:$C$1048576,"&lt;="&amp;'YoY Summary'!$B$7),0)</f>
        <v>0</v>
      </c>
      <c r="CY16" s="22">
        <f>IFERROR(SUMIFS('Expenses - Raw Data'!$G$2:$G$1048576,'Expenses - Raw Data'!$A$2:$A$1048576,'YoY Summary'!$B$4,'Expenses - Raw Data'!$B$2:$B$1048576,'YoY Summary'!CY$11,'Expenses - Raw Data'!$E$2:$E$1048576,'YoY Summary'!$CK16,'Expenses - Raw Data'!$C$2:$C$1048576,"&gt;="&amp;'YoY Summary'!$B$6,'Expenses - Raw Data'!$C$2:$C$1048576,"&lt;="&amp;'YoY Summary'!$B$7),0)</f>
        <v>0</v>
      </c>
      <c r="CZ16" s="22">
        <f>IFERROR(SUMIFS('Expenses - Raw Data'!$G$2:$G$1048576,'Expenses - Raw Data'!$A$2:$A$1048576,'YoY Summary'!$B$4,'Expenses - Raw Data'!$B$2:$B$1048576,'YoY Summary'!CZ$11,'Expenses - Raw Data'!$E$2:$E$1048576,'YoY Summary'!$CK16,'Expenses - Raw Data'!$C$2:$C$1048576,"&gt;="&amp;'YoY Summary'!$B$6,'Expenses - Raw Data'!$C$2:$C$1048576,"&lt;="&amp;'YoY Summary'!$B$7),0)</f>
        <v>0</v>
      </c>
      <c r="DA16" s="46">
        <f t="shared" si="159"/>
        <v>0</v>
      </c>
      <c r="DB16" s="46">
        <f t="shared" si="160"/>
        <v>0</v>
      </c>
      <c r="DD16" s="22">
        <f>IFERROR(SUMIFS('Expenses - Raw Data'!$G$2:$G$1048576,'Expenses - Raw Data'!$A$2:$A$1048576,'YoY Summary'!$B$4,'Expenses - Raw Data'!$B$2:$B$1048576,'YoY Summary'!DD$11,'Expenses - Raw Data'!$E$2:$E$1048576,'YoY Summary'!$CK16,'Expenses - Raw Data'!$C$2:$C$1048576,"&gt;="&amp;'YoY Summary'!$B$6,'Expenses - Raw Data'!$C$2:$C$1048576,"&lt;="&amp;'YoY Summary'!$B$7),0)</f>
        <v>0</v>
      </c>
      <c r="DE16" s="22">
        <f>IFERROR(SUMIFS('Expenses - Raw Data'!$G$2:$G$1048576,'Expenses - Raw Data'!$A$2:$A$1048576,'YoY Summary'!$B$4,'Expenses - Raw Data'!$B$2:$B$1048576,'YoY Summary'!DE$11,'Expenses - Raw Data'!$E$2:$E$1048576,'YoY Summary'!$CK16,'Expenses - Raw Data'!$C$2:$C$1048576,"&gt;="&amp;'YoY Summary'!$B$6,'Expenses - Raw Data'!$C$2:$C$1048576,"&lt;="&amp;'YoY Summary'!$B$7),0)</f>
        <v>0</v>
      </c>
      <c r="DF16" s="22">
        <f>IFERROR(SUMIFS('Expenses - Raw Data'!$G$2:$G$1048576,'Expenses - Raw Data'!$A$2:$A$1048576,'YoY Summary'!$B$4,'Expenses - Raw Data'!$B$2:$B$1048576,'YoY Summary'!DF$11,'Expenses - Raw Data'!$E$2:$E$1048576,'YoY Summary'!$CK16,'Expenses - Raw Data'!$C$2:$C$1048576,"&gt;="&amp;'YoY Summary'!$B$6,'Expenses - Raw Data'!$C$2:$C$1048576,"&lt;="&amp;'YoY Summary'!$B$7),0)</f>
        <v>0</v>
      </c>
      <c r="DG16" s="46">
        <f t="shared" si="161"/>
        <v>0</v>
      </c>
      <c r="DH16" s="46">
        <f t="shared" si="162"/>
        <v>0</v>
      </c>
      <c r="DJ16" s="47">
        <f t="shared" si="163"/>
        <v>300</v>
      </c>
      <c r="DK16" s="48">
        <f t="shared" si="164"/>
        <v>4.8387096774193547E-2</v>
      </c>
      <c r="DL16" s="47">
        <f t="shared" si="143"/>
        <v>300</v>
      </c>
    </row>
    <row r="17" spans="1:116" s="29" customFormat="1" x14ac:dyDescent="0.2">
      <c r="A17" s="113"/>
      <c r="B17" s="113"/>
      <c r="D17" s="35" t="str">
        <f>Budget!$A11</f>
        <v>Food Out</v>
      </c>
      <c r="E17" s="22">
        <f>IFERROR(SUMIFS('Expenses - Raw Data'!$G$2:$G$1048576,'Expenses - Raw Data'!$A$2:$A$1048576,'YoY Summary'!$B$3,'Expenses - Raw Data'!$B$2:$B$1048576,'YoY Summary'!E$11,'Expenses - Raw Data'!$E$2:$E$1048576,'YoY Summary'!$D17,'Expenses - Raw Data'!$C$2:$C$1048576,"&gt;="&amp;'YoY Summary'!$B$6,'Expenses - Raw Data'!$C$2:$C$1048576,"&lt;="&amp;'YoY Summary'!$B$7),0)</f>
        <v>260</v>
      </c>
      <c r="F17" s="22">
        <f>IFERROR(SUMIFS('Expenses - Raw Data'!$G$2:$G$1048576,'Expenses - Raw Data'!$A$2:$A$1048576,'YoY Summary'!$B$3,'Expenses - Raw Data'!$B$2:$B$1048576,'YoY Summary'!F$11,'Expenses - Raw Data'!$E$2:$E$1048576,'YoY Summary'!$D17,'Expenses - Raw Data'!$C$2:$C$1048576,"&gt;="&amp;'YoY Summary'!$B$6,'Expenses - Raw Data'!$C$2:$C$1048576,"&lt;="&amp;'YoY Summary'!$B$7),0)</f>
        <v>0</v>
      </c>
      <c r="G17" s="22">
        <f>IFERROR(SUMIFS('Expenses - Raw Data'!$G$2:$G$1048576,'Expenses - Raw Data'!$A$2:$A$1048576,'YoY Summary'!$B$3,'Expenses - Raw Data'!$B$2:$B$1048576,'YoY Summary'!G$11,'Expenses - Raw Data'!$E$2:$E$1048576,'YoY Summary'!$D17,'Expenses - Raw Data'!$C$2:$C$1048576,"&gt;="&amp;'YoY Summary'!$B$6,'Expenses - Raw Data'!$C$2:$C$1048576,"&lt;="&amp;'YoY Summary'!$B$7),0)</f>
        <v>0</v>
      </c>
      <c r="H17" s="46">
        <f t="shared" si="144"/>
        <v>260</v>
      </c>
      <c r="I17" s="46">
        <f t="shared" si="145"/>
        <v>260</v>
      </c>
      <c r="K17" s="22">
        <f>IFERROR(SUMIFS('Expenses - Raw Data'!$G$2:$G$1048576,'Expenses - Raw Data'!$A$2:$A$1048576,'YoY Summary'!$B$3,'Expenses - Raw Data'!$B$2:$B$1048576,'YoY Summary'!K$11,'Expenses - Raw Data'!$E$2:$E$1048576,'YoY Summary'!$D17,'Expenses - Raw Data'!$C$2:$C$1048576,"&gt;="&amp;'YoY Summary'!$B$6,'Expenses - Raw Data'!$C$2:$C$1048576,"&lt;="&amp;'YoY Summary'!$B$7),0)</f>
        <v>0</v>
      </c>
      <c r="L17" s="22">
        <f>IFERROR(SUMIFS('Expenses - Raw Data'!$G$2:$G$1048576,'Expenses - Raw Data'!$A$2:$A$1048576,'YoY Summary'!$B$3,'Expenses - Raw Data'!$B$2:$B$1048576,'YoY Summary'!L$11,'Expenses - Raw Data'!$E$2:$E$1048576,'YoY Summary'!$D17,'Expenses - Raw Data'!$C$2:$C$1048576,"&gt;="&amp;'YoY Summary'!$B$6,'Expenses - Raw Data'!$C$2:$C$1048576,"&lt;="&amp;'YoY Summary'!$B$7),0)</f>
        <v>0</v>
      </c>
      <c r="M17" s="22">
        <f>IFERROR(SUMIFS('Expenses - Raw Data'!$G$2:$G$1048576,'Expenses - Raw Data'!$A$2:$A$1048576,'YoY Summary'!$B$3,'Expenses - Raw Data'!$B$2:$B$1048576,'YoY Summary'!M$11,'Expenses - Raw Data'!$E$2:$E$1048576,'YoY Summary'!$D17,'Expenses - Raw Data'!$C$2:$C$1048576,"&gt;="&amp;'YoY Summary'!$B$6,'Expenses - Raw Data'!$C$2:$C$1048576,"&lt;="&amp;'YoY Summary'!$B$7),0)</f>
        <v>0</v>
      </c>
      <c r="N17" s="46">
        <f t="shared" si="146"/>
        <v>0</v>
      </c>
      <c r="O17" s="46">
        <f t="shared" si="147"/>
        <v>0</v>
      </c>
      <c r="Q17" s="22">
        <f>IFERROR(SUMIFS('Expenses - Raw Data'!$G$2:$G$1048576,'Expenses - Raw Data'!$A$2:$A$1048576,'YoY Summary'!$B$3,'Expenses - Raw Data'!$B$2:$B$1048576,'YoY Summary'!Q$11,'Expenses - Raw Data'!$E$2:$E$1048576,'YoY Summary'!$D17,'Expenses - Raw Data'!$C$2:$C$1048576,"&gt;="&amp;'YoY Summary'!$B$6,'Expenses - Raw Data'!$C$2:$C$1048576,"&lt;="&amp;'YoY Summary'!$B$7),0)</f>
        <v>0</v>
      </c>
      <c r="R17" s="22">
        <f>IFERROR(SUMIFS('Expenses - Raw Data'!$G$2:$G$1048576,'Expenses - Raw Data'!$A$2:$A$1048576,'YoY Summary'!$B$3,'Expenses - Raw Data'!$B$2:$B$1048576,'YoY Summary'!R$11,'Expenses - Raw Data'!$E$2:$E$1048576,'YoY Summary'!$D17,'Expenses - Raw Data'!$C$2:$C$1048576,"&gt;="&amp;'YoY Summary'!$B$6,'Expenses - Raw Data'!$C$2:$C$1048576,"&lt;="&amp;'YoY Summary'!$B$7),0)</f>
        <v>0</v>
      </c>
      <c r="S17" s="22">
        <f>IFERROR(SUMIFS('Expenses - Raw Data'!$G$2:$G$1048576,'Expenses - Raw Data'!$A$2:$A$1048576,'YoY Summary'!$B$3,'Expenses - Raw Data'!$B$2:$B$1048576,'YoY Summary'!S$11,'Expenses - Raw Data'!$E$2:$E$1048576,'YoY Summary'!$D17,'Expenses - Raw Data'!$C$2:$C$1048576,"&gt;="&amp;'YoY Summary'!$B$6,'Expenses - Raw Data'!$C$2:$C$1048576,"&lt;="&amp;'YoY Summary'!$B$7),0)</f>
        <v>0</v>
      </c>
      <c r="T17" s="46">
        <f t="shared" si="148"/>
        <v>0</v>
      </c>
      <c r="U17" s="46">
        <f t="shared" si="149"/>
        <v>0</v>
      </c>
      <c r="W17" s="22">
        <f>IFERROR(SUMIFS('Expenses - Raw Data'!$G$2:$G$1048576,'Expenses - Raw Data'!$A$2:$A$1048576,'YoY Summary'!$B$3,'Expenses - Raw Data'!$B$2:$B$1048576,'YoY Summary'!W$11,'Expenses - Raw Data'!$E$2:$E$1048576,'YoY Summary'!$D17,'Expenses - Raw Data'!$C$2:$C$1048576,"&gt;="&amp;'YoY Summary'!$B$6,'Expenses - Raw Data'!$C$2:$C$1048576,"&lt;="&amp;'YoY Summary'!$B$7),0)</f>
        <v>0</v>
      </c>
      <c r="X17" s="22">
        <f>IFERROR(SUMIFS('Expenses - Raw Data'!$G$2:$G$1048576,'Expenses - Raw Data'!$A$2:$A$1048576,'YoY Summary'!$B$3,'Expenses - Raw Data'!$B$2:$B$1048576,'YoY Summary'!X$11,'Expenses - Raw Data'!$E$2:$E$1048576,'YoY Summary'!$D17,'Expenses - Raw Data'!$C$2:$C$1048576,"&gt;="&amp;'YoY Summary'!$B$6,'Expenses - Raw Data'!$C$2:$C$1048576,"&lt;="&amp;'YoY Summary'!$B$7),0)</f>
        <v>0</v>
      </c>
      <c r="Y17" s="22">
        <f>IFERROR(SUMIFS('Expenses - Raw Data'!$G$2:$G$1048576,'Expenses - Raw Data'!$A$2:$A$1048576,'YoY Summary'!$B$3,'Expenses - Raw Data'!$B$2:$B$1048576,'YoY Summary'!Y$11,'Expenses - Raw Data'!$E$2:$E$1048576,'YoY Summary'!$D17,'Expenses - Raw Data'!$C$2:$C$1048576,"&gt;="&amp;'YoY Summary'!$B$6,'Expenses - Raw Data'!$C$2:$C$1048576,"&lt;="&amp;'YoY Summary'!$B$7),0)</f>
        <v>0</v>
      </c>
      <c r="Z17" s="46">
        <f t="shared" si="150"/>
        <v>0</v>
      </c>
      <c r="AA17" s="46">
        <f t="shared" si="151"/>
        <v>0</v>
      </c>
      <c r="AC17" s="47">
        <f t="shared" si="152"/>
        <v>260</v>
      </c>
      <c r="AD17" s="48">
        <f t="shared" si="153"/>
        <v>5.7777777777777775E-2</v>
      </c>
      <c r="AE17" s="47">
        <f t="shared" si="154"/>
        <v>260</v>
      </c>
      <c r="AG17" s="35" t="str">
        <f>Budget!$A11</f>
        <v>Food Out</v>
      </c>
      <c r="AH17" s="22">
        <f t="shared" si="99"/>
        <v>-10</v>
      </c>
      <c r="AI17" s="22">
        <f t="shared" si="100"/>
        <v>0</v>
      </c>
      <c r="AJ17" s="22">
        <f t="shared" si="101"/>
        <v>0</v>
      </c>
      <c r="AK17" s="46">
        <f t="shared" si="102"/>
        <v>-10</v>
      </c>
      <c r="AL17" s="46">
        <f t="shared" si="103"/>
        <v>-10</v>
      </c>
      <c r="AN17" s="22">
        <f t="shared" si="104"/>
        <v>0</v>
      </c>
      <c r="AO17" s="22">
        <f t="shared" si="105"/>
        <v>0</v>
      </c>
      <c r="AP17" s="22">
        <f t="shared" si="106"/>
        <v>0</v>
      </c>
      <c r="AQ17" s="46">
        <f t="shared" si="107"/>
        <v>0</v>
      </c>
      <c r="AR17" s="46">
        <f t="shared" si="108"/>
        <v>0</v>
      </c>
      <c r="AT17" s="22">
        <f t="shared" si="109"/>
        <v>0</v>
      </c>
      <c r="AU17" s="22">
        <f t="shared" si="110"/>
        <v>0</v>
      </c>
      <c r="AV17" s="22">
        <f t="shared" si="111"/>
        <v>0</v>
      </c>
      <c r="AW17" s="46">
        <f t="shared" si="112"/>
        <v>0</v>
      </c>
      <c r="AX17" s="46">
        <f t="shared" si="113"/>
        <v>0</v>
      </c>
      <c r="AZ17" s="22">
        <f t="shared" si="114"/>
        <v>0</v>
      </c>
      <c r="BA17" s="22">
        <f t="shared" si="115"/>
        <v>0</v>
      </c>
      <c r="BB17" s="22">
        <f t="shared" si="116"/>
        <v>0</v>
      </c>
      <c r="BC17" s="46">
        <f t="shared" si="117"/>
        <v>0</v>
      </c>
      <c r="BD17" s="46">
        <f t="shared" si="118"/>
        <v>0</v>
      </c>
      <c r="BF17" s="47">
        <f t="shared" si="119"/>
        <v>-10</v>
      </c>
      <c r="BG17" s="47">
        <f t="shared" si="120"/>
        <v>-10</v>
      </c>
      <c r="BI17" s="35" t="str">
        <f>Budget!$A11</f>
        <v>Food Out</v>
      </c>
      <c r="BJ17" s="24">
        <f t="shared" si="121"/>
        <v>-3.703703703703709E-2</v>
      </c>
      <c r="BK17" s="24">
        <f t="shared" si="122"/>
        <v>0</v>
      </c>
      <c r="BL17" s="24">
        <f t="shared" si="123"/>
        <v>0</v>
      </c>
      <c r="BM17" s="45">
        <f t="shared" si="124"/>
        <v>-3.703703703703709E-2</v>
      </c>
      <c r="BN17" s="45">
        <f t="shared" si="125"/>
        <v>-3.703703703703709E-2</v>
      </c>
      <c r="BP17" s="24">
        <f t="shared" si="126"/>
        <v>0</v>
      </c>
      <c r="BQ17" s="24">
        <f t="shared" si="127"/>
        <v>0</v>
      </c>
      <c r="BR17" s="24">
        <f t="shared" si="128"/>
        <v>0</v>
      </c>
      <c r="BS17" s="45">
        <f t="shared" si="129"/>
        <v>0</v>
      </c>
      <c r="BT17" s="45">
        <f t="shared" si="130"/>
        <v>0</v>
      </c>
      <c r="BV17" s="24">
        <f t="shared" si="131"/>
        <v>0</v>
      </c>
      <c r="BW17" s="24">
        <f t="shared" si="132"/>
        <v>0</v>
      </c>
      <c r="BX17" s="24">
        <f t="shared" si="133"/>
        <v>0</v>
      </c>
      <c r="BY17" s="45">
        <f t="shared" si="134"/>
        <v>0</v>
      </c>
      <c r="BZ17" s="45">
        <f t="shared" si="135"/>
        <v>0</v>
      </c>
      <c r="CB17" s="24">
        <f t="shared" si="136"/>
        <v>0</v>
      </c>
      <c r="CC17" s="24">
        <f t="shared" si="137"/>
        <v>0</v>
      </c>
      <c r="CD17" s="24">
        <f t="shared" si="138"/>
        <v>0</v>
      </c>
      <c r="CE17" s="45">
        <f t="shared" si="139"/>
        <v>0</v>
      </c>
      <c r="CF17" s="45">
        <f t="shared" si="140"/>
        <v>0</v>
      </c>
      <c r="CH17" s="48">
        <f t="shared" si="141"/>
        <v>-3.703703703703709E-2</v>
      </c>
      <c r="CI17" s="48">
        <f t="shared" si="142"/>
        <v>1.4229390681003581E-2</v>
      </c>
      <c r="CK17" s="35" t="str">
        <f>Budget!$A11</f>
        <v>Food Out</v>
      </c>
      <c r="CL17" s="22">
        <f>IFERROR(SUMIFS('Expenses - Raw Data'!$G$2:$G$1048576,'Expenses - Raw Data'!$A$2:$A$1048576,'YoY Summary'!$B$4,'Expenses - Raw Data'!$B$2:$B$1048576,'YoY Summary'!CL$11,'Expenses - Raw Data'!$E$2:$E$1048576,'YoY Summary'!$CK17,'Expenses - Raw Data'!$C$2:$C$1048576,"&gt;="&amp;'YoY Summary'!$B$6,'Expenses - Raw Data'!$C$2:$C$1048576,"&lt;="&amp;'YoY Summary'!$B$7),0)</f>
        <v>270</v>
      </c>
      <c r="CM17" s="22">
        <f>IFERROR(SUMIFS('Expenses - Raw Data'!$G$2:$G$1048576,'Expenses - Raw Data'!$A$2:$A$1048576,'YoY Summary'!$B$4,'Expenses - Raw Data'!$B$2:$B$1048576,'YoY Summary'!CM$11,'Expenses - Raw Data'!$E$2:$E$1048576,'YoY Summary'!$CK17,'Expenses - Raw Data'!$C$2:$C$1048576,"&gt;="&amp;'YoY Summary'!$B$6,'Expenses - Raw Data'!$C$2:$C$1048576,"&lt;="&amp;'YoY Summary'!$B$7),0)</f>
        <v>0</v>
      </c>
      <c r="CN17" s="22">
        <f>IFERROR(SUMIFS('Expenses - Raw Data'!$G$2:$G$1048576,'Expenses - Raw Data'!$A$2:$A$1048576,'YoY Summary'!$B$4,'Expenses - Raw Data'!$B$2:$B$1048576,'YoY Summary'!CN$11,'Expenses - Raw Data'!$E$2:$E$1048576,'YoY Summary'!$CK17,'Expenses - Raw Data'!$C$2:$C$1048576,"&gt;="&amp;'YoY Summary'!$B$6,'Expenses - Raw Data'!$C$2:$C$1048576,"&lt;="&amp;'YoY Summary'!$B$7),0)</f>
        <v>0</v>
      </c>
      <c r="CO17" s="46">
        <f t="shared" si="155"/>
        <v>270</v>
      </c>
      <c r="CP17" s="46">
        <f t="shared" si="156"/>
        <v>270</v>
      </c>
      <c r="CR17" s="22">
        <f>IFERROR(SUMIFS('Expenses - Raw Data'!$G$2:$G$1048576,'Expenses - Raw Data'!$A$2:$A$1048576,'YoY Summary'!$B$4,'Expenses - Raw Data'!$B$2:$B$1048576,'YoY Summary'!CR$11,'Expenses - Raw Data'!$E$2:$E$1048576,'YoY Summary'!$CK17,'Expenses - Raw Data'!$C$2:$C$1048576,"&gt;="&amp;'YoY Summary'!$B$6,'Expenses - Raw Data'!$C$2:$C$1048576,"&lt;="&amp;'YoY Summary'!$B$7),0)</f>
        <v>0</v>
      </c>
      <c r="CS17" s="22">
        <f>IFERROR(SUMIFS('Expenses - Raw Data'!$G$2:$G$1048576,'Expenses - Raw Data'!$A$2:$A$1048576,'YoY Summary'!$B$4,'Expenses - Raw Data'!$B$2:$B$1048576,'YoY Summary'!CS$11,'Expenses - Raw Data'!$E$2:$E$1048576,'YoY Summary'!$CK17,'Expenses - Raw Data'!$C$2:$C$1048576,"&gt;="&amp;'YoY Summary'!$B$6,'Expenses - Raw Data'!$C$2:$C$1048576,"&lt;="&amp;'YoY Summary'!$B$7),0)</f>
        <v>0</v>
      </c>
      <c r="CT17" s="22">
        <f>IFERROR(SUMIFS('Expenses - Raw Data'!$G$2:$G$1048576,'Expenses - Raw Data'!$A$2:$A$1048576,'YoY Summary'!$B$4,'Expenses - Raw Data'!$B$2:$B$1048576,'YoY Summary'!CT$11,'Expenses - Raw Data'!$E$2:$E$1048576,'YoY Summary'!$CK17,'Expenses - Raw Data'!$C$2:$C$1048576,"&gt;="&amp;'YoY Summary'!$B$6,'Expenses - Raw Data'!$C$2:$C$1048576,"&lt;="&amp;'YoY Summary'!$B$7),0)</f>
        <v>0</v>
      </c>
      <c r="CU17" s="46">
        <f t="shared" si="157"/>
        <v>0</v>
      </c>
      <c r="CV17" s="46">
        <f t="shared" si="158"/>
        <v>0</v>
      </c>
      <c r="CX17" s="22">
        <f>IFERROR(SUMIFS('Expenses - Raw Data'!$G$2:$G$1048576,'Expenses - Raw Data'!$A$2:$A$1048576,'YoY Summary'!$B$4,'Expenses - Raw Data'!$B$2:$B$1048576,'YoY Summary'!CX$11,'Expenses - Raw Data'!$E$2:$E$1048576,'YoY Summary'!$CK17,'Expenses - Raw Data'!$C$2:$C$1048576,"&gt;="&amp;'YoY Summary'!$B$6,'Expenses - Raw Data'!$C$2:$C$1048576,"&lt;="&amp;'YoY Summary'!$B$7),0)</f>
        <v>0</v>
      </c>
      <c r="CY17" s="22">
        <f>IFERROR(SUMIFS('Expenses - Raw Data'!$G$2:$G$1048576,'Expenses - Raw Data'!$A$2:$A$1048576,'YoY Summary'!$B$4,'Expenses - Raw Data'!$B$2:$B$1048576,'YoY Summary'!CY$11,'Expenses - Raw Data'!$E$2:$E$1048576,'YoY Summary'!$CK17,'Expenses - Raw Data'!$C$2:$C$1048576,"&gt;="&amp;'YoY Summary'!$B$6,'Expenses - Raw Data'!$C$2:$C$1048576,"&lt;="&amp;'YoY Summary'!$B$7),0)</f>
        <v>0</v>
      </c>
      <c r="CZ17" s="22">
        <f>IFERROR(SUMIFS('Expenses - Raw Data'!$G$2:$G$1048576,'Expenses - Raw Data'!$A$2:$A$1048576,'YoY Summary'!$B$4,'Expenses - Raw Data'!$B$2:$B$1048576,'YoY Summary'!CZ$11,'Expenses - Raw Data'!$E$2:$E$1048576,'YoY Summary'!$CK17,'Expenses - Raw Data'!$C$2:$C$1048576,"&gt;="&amp;'YoY Summary'!$B$6,'Expenses - Raw Data'!$C$2:$C$1048576,"&lt;="&amp;'YoY Summary'!$B$7),0)</f>
        <v>0</v>
      </c>
      <c r="DA17" s="46">
        <f t="shared" si="159"/>
        <v>0</v>
      </c>
      <c r="DB17" s="46">
        <f t="shared" si="160"/>
        <v>0</v>
      </c>
      <c r="DD17" s="22">
        <f>IFERROR(SUMIFS('Expenses - Raw Data'!$G$2:$G$1048576,'Expenses - Raw Data'!$A$2:$A$1048576,'YoY Summary'!$B$4,'Expenses - Raw Data'!$B$2:$B$1048576,'YoY Summary'!DD$11,'Expenses - Raw Data'!$E$2:$E$1048576,'YoY Summary'!$CK17,'Expenses - Raw Data'!$C$2:$C$1048576,"&gt;="&amp;'YoY Summary'!$B$6,'Expenses - Raw Data'!$C$2:$C$1048576,"&lt;="&amp;'YoY Summary'!$B$7),0)</f>
        <v>0</v>
      </c>
      <c r="DE17" s="22">
        <f>IFERROR(SUMIFS('Expenses - Raw Data'!$G$2:$G$1048576,'Expenses - Raw Data'!$A$2:$A$1048576,'YoY Summary'!$B$4,'Expenses - Raw Data'!$B$2:$B$1048576,'YoY Summary'!DE$11,'Expenses - Raw Data'!$E$2:$E$1048576,'YoY Summary'!$CK17,'Expenses - Raw Data'!$C$2:$C$1048576,"&gt;="&amp;'YoY Summary'!$B$6,'Expenses - Raw Data'!$C$2:$C$1048576,"&lt;="&amp;'YoY Summary'!$B$7),0)</f>
        <v>0</v>
      </c>
      <c r="DF17" s="22">
        <f>IFERROR(SUMIFS('Expenses - Raw Data'!$G$2:$G$1048576,'Expenses - Raw Data'!$A$2:$A$1048576,'YoY Summary'!$B$4,'Expenses - Raw Data'!$B$2:$B$1048576,'YoY Summary'!DF$11,'Expenses - Raw Data'!$E$2:$E$1048576,'YoY Summary'!$CK17,'Expenses - Raw Data'!$C$2:$C$1048576,"&gt;="&amp;'YoY Summary'!$B$6,'Expenses - Raw Data'!$C$2:$C$1048576,"&lt;="&amp;'YoY Summary'!$B$7),0)</f>
        <v>0</v>
      </c>
      <c r="DG17" s="46">
        <f t="shared" si="161"/>
        <v>0</v>
      </c>
      <c r="DH17" s="46">
        <f t="shared" si="162"/>
        <v>0</v>
      </c>
      <c r="DJ17" s="47">
        <f t="shared" si="163"/>
        <v>270</v>
      </c>
      <c r="DK17" s="48">
        <f t="shared" si="164"/>
        <v>4.3548387096774194E-2</v>
      </c>
      <c r="DL17" s="47">
        <f t="shared" si="143"/>
        <v>270</v>
      </c>
    </row>
    <row r="18" spans="1:116" s="29" customFormat="1" x14ac:dyDescent="0.2">
      <c r="A18" s="113"/>
      <c r="B18" s="113"/>
      <c r="D18" s="35" t="str">
        <f>Budget!$A12</f>
        <v>Drinks/Activities</v>
      </c>
      <c r="E18" s="22">
        <f>IFERROR(SUMIFS('Expenses - Raw Data'!$G$2:$G$1048576,'Expenses - Raw Data'!$A$2:$A$1048576,'YoY Summary'!$B$3,'Expenses - Raw Data'!$B$2:$B$1048576,'YoY Summary'!E$11,'Expenses - Raw Data'!$E$2:$E$1048576,'YoY Summary'!$D18,'Expenses - Raw Data'!$C$2:$C$1048576,"&gt;="&amp;'YoY Summary'!$B$6,'Expenses - Raw Data'!$C$2:$C$1048576,"&lt;="&amp;'YoY Summary'!$B$7),0)</f>
        <v>200</v>
      </c>
      <c r="F18" s="22">
        <f>IFERROR(SUMIFS('Expenses - Raw Data'!$G$2:$G$1048576,'Expenses - Raw Data'!$A$2:$A$1048576,'YoY Summary'!$B$3,'Expenses - Raw Data'!$B$2:$B$1048576,'YoY Summary'!F$11,'Expenses - Raw Data'!$E$2:$E$1048576,'YoY Summary'!$D18,'Expenses - Raw Data'!$C$2:$C$1048576,"&gt;="&amp;'YoY Summary'!$B$6,'Expenses - Raw Data'!$C$2:$C$1048576,"&lt;="&amp;'YoY Summary'!$B$7),0)</f>
        <v>0</v>
      </c>
      <c r="G18" s="22">
        <f>IFERROR(SUMIFS('Expenses - Raw Data'!$G$2:$G$1048576,'Expenses - Raw Data'!$A$2:$A$1048576,'YoY Summary'!$B$3,'Expenses - Raw Data'!$B$2:$B$1048576,'YoY Summary'!G$11,'Expenses - Raw Data'!$E$2:$E$1048576,'YoY Summary'!$D18,'Expenses - Raw Data'!$C$2:$C$1048576,"&gt;="&amp;'YoY Summary'!$B$6,'Expenses - Raw Data'!$C$2:$C$1048576,"&lt;="&amp;'YoY Summary'!$B$7),0)</f>
        <v>0</v>
      </c>
      <c r="H18" s="46">
        <f t="shared" si="144"/>
        <v>200</v>
      </c>
      <c r="I18" s="46">
        <f t="shared" si="145"/>
        <v>200</v>
      </c>
      <c r="K18" s="22">
        <f>IFERROR(SUMIFS('Expenses - Raw Data'!$G$2:$G$1048576,'Expenses - Raw Data'!$A$2:$A$1048576,'YoY Summary'!$B$3,'Expenses - Raw Data'!$B$2:$B$1048576,'YoY Summary'!K$11,'Expenses - Raw Data'!$E$2:$E$1048576,'YoY Summary'!$D18,'Expenses - Raw Data'!$C$2:$C$1048576,"&gt;="&amp;'YoY Summary'!$B$6,'Expenses - Raw Data'!$C$2:$C$1048576,"&lt;="&amp;'YoY Summary'!$B$7),0)</f>
        <v>0</v>
      </c>
      <c r="L18" s="22">
        <f>IFERROR(SUMIFS('Expenses - Raw Data'!$G$2:$G$1048576,'Expenses - Raw Data'!$A$2:$A$1048576,'YoY Summary'!$B$3,'Expenses - Raw Data'!$B$2:$B$1048576,'YoY Summary'!L$11,'Expenses - Raw Data'!$E$2:$E$1048576,'YoY Summary'!$D18,'Expenses - Raw Data'!$C$2:$C$1048576,"&gt;="&amp;'YoY Summary'!$B$6,'Expenses - Raw Data'!$C$2:$C$1048576,"&lt;="&amp;'YoY Summary'!$B$7),0)</f>
        <v>0</v>
      </c>
      <c r="M18" s="22">
        <f>IFERROR(SUMIFS('Expenses - Raw Data'!$G$2:$G$1048576,'Expenses - Raw Data'!$A$2:$A$1048576,'YoY Summary'!$B$3,'Expenses - Raw Data'!$B$2:$B$1048576,'YoY Summary'!M$11,'Expenses - Raw Data'!$E$2:$E$1048576,'YoY Summary'!$D18,'Expenses - Raw Data'!$C$2:$C$1048576,"&gt;="&amp;'YoY Summary'!$B$6,'Expenses - Raw Data'!$C$2:$C$1048576,"&lt;="&amp;'YoY Summary'!$B$7),0)</f>
        <v>0</v>
      </c>
      <c r="N18" s="46">
        <f t="shared" si="146"/>
        <v>0</v>
      </c>
      <c r="O18" s="46">
        <f t="shared" si="147"/>
        <v>0</v>
      </c>
      <c r="Q18" s="22">
        <f>IFERROR(SUMIFS('Expenses - Raw Data'!$G$2:$G$1048576,'Expenses - Raw Data'!$A$2:$A$1048576,'YoY Summary'!$B$3,'Expenses - Raw Data'!$B$2:$B$1048576,'YoY Summary'!Q$11,'Expenses - Raw Data'!$E$2:$E$1048576,'YoY Summary'!$D18,'Expenses - Raw Data'!$C$2:$C$1048576,"&gt;="&amp;'YoY Summary'!$B$6,'Expenses - Raw Data'!$C$2:$C$1048576,"&lt;="&amp;'YoY Summary'!$B$7),0)</f>
        <v>0</v>
      </c>
      <c r="R18" s="22">
        <f>IFERROR(SUMIFS('Expenses - Raw Data'!$G$2:$G$1048576,'Expenses - Raw Data'!$A$2:$A$1048576,'YoY Summary'!$B$3,'Expenses - Raw Data'!$B$2:$B$1048576,'YoY Summary'!R$11,'Expenses - Raw Data'!$E$2:$E$1048576,'YoY Summary'!$D18,'Expenses - Raw Data'!$C$2:$C$1048576,"&gt;="&amp;'YoY Summary'!$B$6,'Expenses - Raw Data'!$C$2:$C$1048576,"&lt;="&amp;'YoY Summary'!$B$7),0)</f>
        <v>0</v>
      </c>
      <c r="S18" s="22">
        <f>IFERROR(SUMIFS('Expenses - Raw Data'!$G$2:$G$1048576,'Expenses - Raw Data'!$A$2:$A$1048576,'YoY Summary'!$B$3,'Expenses - Raw Data'!$B$2:$B$1048576,'YoY Summary'!S$11,'Expenses - Raw Data'!$E$2:$E$1048576,'YoY Summary'!$D18,'Expenses - Raw Data'!$C$2:$C$1048576,"&gt;="&amp;'YoY Summary'!$B$6,'Expenses - Raw Data'!$C$2:$C$1048576,"&lt;="&amp;'YoY Summary'!$B$7),0)</f>
        <v>0</v>
      </c>
      <c r="T18" s="46">
        <f t="shared" si="148"/>
        <v>0</v>
      </c>
      <c r="U18" s="46">
        <f t="shared" si="149"/>
        <v>0</v>
      </c>
      <c r="W18" s="22">
        <f>IFERROR(SUMIFS('Expenses - Raw Data'!$G$2:$G$1048576,'Expenses - Raw Data'!$A$2:$A$1048576,'YoY Summary'!$B$3,'Expenses - Raw Data'!$B$2:$B$1048576,'YoY Summary'!W$11,'Expenses - Raw Data'!$E$2:$E$1048576,'YoY Summary'!$D18,'Expenses - Raw Data'!$C$2:$C$1048576,"&gt;="&amp;'YoY Summary'!$B$6,'Expenses - Raw Data'!$C$2:$C$1048576,"&lt;="&amp;'YoY Summary'!$B$7),0)</f>
        <v>0</v>
      </c>
      <c r="X18" s="22">
        <f>IFERROR(SUMIFS('Expenses - Raw Data'!$G$2:$G$1048576,'Expenses - Raw Data'!$A$2:$A$1048576,'YoY Summary'!$B$3,'Expenses - Raw Data'!$B$2:$B$1048576,'YoY Summary'!X$11,'Expenses - Raw Data'!$E$2:$E$1048576,'YoY Summary'!$D18,'Expenses - Raw Data'!$C$2:$C$1048576,"&gt;="&amp;'YoY Summary'!$B$6,'Expenses - Raw Data'!$C$2:$C$1048576,"&lt;="&amp;'YoY Summary'!$B$7),0)</f>
        <v>0</v>
      </c>
      <c r="Y18" s="22">
        <f>IFERROR(SUMIFS('Expenses - Raw Data'!$G$2:$G$1048576,'Expenses - Raw Data'!$A$2:$A$1048576,'YoY Summary'!$B$3,'Expenses - Raw Data'!$B$2:$B$1048576,'YoY Summary'!Y$11,'Expenses - Raw Data'!$E$2:$E$1048576,'YoY Summary'!$D18,'Expenses - Raw Data'!$C$2:$C$1048576,"&gt;="&amp;'YoY Summary'!$B$6,'Expenses - Raw Data'!$C$2:$C$1048576,"&lt;="&amp;'YoY Summary'!$B$7),0)</f>
        <v>0</v>
      </c>
      <c r="Z18" s="46">
        <f t="shared" si="150"/>
        <v>0</v>
      </c>
      <c r="AA18" s="46">
        <f t="shared" si="151"/>
        <v>0</v>
      </c>
      <c r="AC18" s="47">
        <f t="shared" si="152"/>
        <v>200</v>
      </c>
      <c r="AD18" s="48">
        <f t="shared" si="153"/>
        <v>4.4444444444444446E-2</v>
      </c>
      <c r="AE18" s="47">
        <f t="shared" si="154"/>
        <v>200</v>
      </c>
      <c r="AG18" s="35" t="str">
        <f>Budget!$A12</f>
        <v>Drinks/Activities</v>
      </c>
      <c r="AH18" s="22">
        <f t="shared" si="99"/>
        <v>-200</v>
      </c>
      <c r="AI18" s="22">
        <f t="shared" si="100"/>
        <v>0</v>
      </c>
      <c r="AJ18" s="22">
        <f t="shared" si="101"/>
        <v>0</v>
      </c>
      <c r="AK18" s="46">
        <f t="shared" si="102"/>
        <v>-200</v>
      </c>
      <c r="AL18" s="46">
        <f t="shared" si="103"/>
        <v>-200</v>
      </c>
      <c r="AN18" s="22">
        <f t="shared" si="104"/>
        <v>0</v>
      </c>
      <c r="AO18" s="22">
        <f t="shared" si="105"/>
        <v>0</v>
      </c>
      <c r="AP18" s="22">
        <f t="shared" si="106"/>
        <v>0</v>
      </c>
      <c r="AQ18" s="46">
        <f t="shared" si="107"/>
        <v>0</v>
      </c>
      <c r="AR18" s="46">
        <f t="shared" si="108"/>
        <v>0</v>
      </c>
      <c r="AT18" s="22">
        <f t="shared" si="109"/>
        <v>0</v>
      </c>
      <c r="AU18" s="22">
        <f t="shared" si="110"/>
        <v>0</v>
      </c>
      <c r="AV18" s="22">
        <f t="shared" si="111"/>
        <v>0</v>
      </c>
      <c r="AW18" s="46">
        <f t="shared" si="112"/>
        <v>0</v>
      </c>
      <c r="AX18" s="46">
        <f t="shared" si="113"/>
        <v>0</v>
      </c>
      <c r="AZ18" s="22">
        <f t="shared" si="114"/>
        <v>0</v>
      </c>
      <c r="BA18" s="22">
        <f t="shared" si="115"/>
        <v>0</v>
      </c>
      <c r="BB18" s="22">
        <f t="shared" si="116"/>
        <v>0</v>
      </c>
      <c r="BC18" s="46">
        <f t="shared" si="117"/>
        <v>0</v>
      </c>
      <c r="BD18" s="46">
        <f t="shared" si="118"/>
        <v>0</v>
      </c>
      <c r="BF18" s="47">
        <f t="shared" si="119"/>
        <v>-200</v>
      </c>
      <c r="BG18" s="47">
        <f t="shared" si="120"/>
        <v>-200</v>
      </c>
      <c r="BI18" s="35" t="str">
        <f>Budget!$A12</f>
        <v>Drinks/Activities</v>
      </c>
      <c r="BJ18" s="24">
        <f t="shared" si="121"/>
        <v>-0.5</v>
      </c>
      <c r="BK18" s="24">
        <f t="shared" si="122"/>
        <v>0</v>
      </c>
      <c r="BL18" s="24">
        <f t="shared" si="123"/>
        <v>0</v>
      </c>
      <c r="BM18" s="45">
        <f t="shared" si="124"/>
        <v>-0.5</v>
      </c>
      <c r="BN18" s="45">
        <f t="shared" si="125"/>
        <v>-0.5</v>
      </c>
      <c r="BP18" s="24">
        <f t="shared" si="126"/>
        <v>0</v>
      </c>
      <c r="BQ18" s="24">
        <f t="shared" si="127"/>
        <v>0</v>
      </c>
      <c r="BR18" s="24">
        <f t="shared" si="128"/>
        <v>0</v>
      </c>
      <c r="BS18" s="45">
        <f t="shared" si="129"/>
        <v>0</v>
      </c>
      <c r="BT18" s="45">
        <f t="shared" si="130"/>
        <v>0</v>
      </c>
      <c r="BV18" s="24">
        <f t="shared" si="131"/>
        <v>0</v>
      </c>
      <c r="BW18" s="24">
        <f t="shared" si="132"/>
        <v>0</v>
      </c>
      <c r="BX18" s="24">
        <f t="shared" si="133"/>
        <v>0</v>
      </c>
      <c r="BY18" s="45">
        <f t="shared" si="134"/>
        <v>0</v>
      </c>
      <c r="BZ18" s="45">
        <f t="shared" si="135"/>
        <v>0</v>
      </c>
      <c r="CB18" s="24">
        <f t="shared" si="136"/>
        <v>0</v>
      </c>
      <c r="CC18" s="24">
        <f t="shared" si="137"/>
        <v>0</v>
      </c>
      <c r="CD18" s="24">
        <f t="shared" si="138"/>
        <v>0</v>
      </c>
      <c r="CE18" s="45">
        <f t="shared" si="139"/>
        <v>0</v>
      </c>
      <c r="CF18" s="45">
        <f t="shared" si="140"/>
        <v>0</v>
      </c>
      <c r="CH18" s="48">
        <f t="shared" si="141"/>
        <v>-0.5</v>
      </c>
      <c r="CI18" s="48">
        <f t="shared" si="142"/>
        <v>-2.0071684587813617E-2</v>
      </c>
      <c r="CK18" s="35" t="str">
        <f>Budget!$A12</f>
        <v>Drinks/Activities</v>
      </c>
      <c r="CL18" s="22">
        <f>IFERROR(SUMIFS('Expenses - Raw Data'!$G$2:$G$1048576,'Expenses - Raw Data'!$A$2:$A$1048576,'YoY Summary'!$B$4,'Expenses - Raw Data'!$B$2:$B$1048576,'YoY Summary'!CL$11,'Expenses - Raw Data'!$E$2:$E$1048576,'YoY Summary'!$CK18,'Expenses - Raw Data'!$C$2:$C$1048576,"&gt;="&amp;'YoY Summary'!$B$6,'Expenses - Raw Data'!$C$2:$C$1048576,"&lt;="&amp;'YoY Summary'!$B$7),0)</f>
        <v>400</v>
      </c>
      <c r="CM18" s="22">
        <f>IFERROR(SUMIFS('Expenses - Raw Data'!$G$2:$G$1048576,'Expenses - Raw Data'!$A$2:$A$1048576,'YoY Summary'!$B$4,'Expenses - Raw Data'!$B$2:$B$1048576,'YoY Summary'!CM$11,'Expenses - Raw Data'!$E$2:$E$1048576,'YoY Summary'!$CK18,'Expenses - Raw Data'!$C$2:$C$1048576,"&gt;="&amp;'YoY Summary'!$B$6,'Expenses - Raw Data'!$C$2:$C$1048576,"&lt;="&amp;'YoY Summary'!$B$7),0)</f>
        <v>0</v>
      </c>
      <c r="CN18" s="22">
        <f>IFERROR(SUMIFS('Expenses - Raw Data'!$G$2:$G$1048576,'Expenses - Raw Data'!$A$2:$A$1048576,'YoY Summary'!$B$4,'Expenses - Raw Data'!$B$2:$B$1048576,'YoY Summary'!CN$11,'Expenses - Raw Data'!$E$2:$E$1048576,'YoY Summary'!$CK18,'Expenses - Raw Data'!$C$2:$C$1048576,"&gt;="&amp;'YoY Summary'!$B$6,'Expenses - Raw Data'!$C$2:$C$1048576,"&lt;="&amp;'YoY Summary'!$B$7),0)</f>
        <v>0</v>
      </c>
      <c r="CO18" s="46">
        <f t="shared" si="155"/>
        <v>400</v>
      </c>
      <c r="CP18" s="46">
        <f t="shared" si="156"/>
        <v>400</v>
      </c>
      <c r="CR18" s="22">
        <f>IFERROR(SUMIFS('Expenses - Raw Data'!$G$2:$G$1048576,'Expenses - Raw Data'!$A$2:$A$1048576,'YoY Summary'!$B$4,'Expenses - Raw Data'!$B$2:$B$1048576,'YoY Summary'!CR$11,'Expenses - Raw Data'!$E$2:$E$1048576,'YoY Summary'!$CK18,'Expenses - Raw Data'!$C$2:$C$1048576,"&gt;="&amp;'YoY Summary'!$B$6,'Expenses - Raw Data'!$C$2:$C$1048576,"&lt;="&amp;'YoY Summary'!$B$7),0)</f>
        <v>0</v>
      </c>
      <c r="CS18" s="22">
        <f>IFERROR(SUMIFS('Expenses - Raw Data'!$G$2:$G$1048576,'Expenses - Raw Data'!$A$2:$A$1048576,'YoY Summary'!$B$4,'Expenses - Raw Data'!$B$2:$B$1048576,'YoY Summary'!CS$11,'Expenses - Raw Data'!$E$2:$E$1048576,'YoY Summary'!$CK18,'Expenses - Raw Data'!$C$2:$C$1048576,"&gt;="&amp;'YoY Summary'!$B$6,'Expenses - Raw Data'!$C$2:$C$1048576,"&lt;="&amp;'YoY Summary'!$B$7),0)</f>
        <v>0</v>
      </c>
      <c r="CT18" s="22">
        <f>IFERROR(SUMIFS('Expenses - Raw Data'!$G$2:$G$1048576,'Expenses - Raw Data'!$A$2:$A$1048576,'YoY Summary'!$B$4,'Expenses - Raw Data'!$B$2:$B$1048576,'YoY Summary'!CT$11,'Expenses - Raw Data'!$E$2:$E$1048576,'YoY Summary'!$CK18,'Expenses - Raw Data'!$C$2:$C$1048576,"&gt;="&amp;'YoY Summary'!$B$6,'Expenses - Raw Data'!$C$2:$C$1048576,"&lt;="&amp;'YoY Summary'!$B$7),0)</f>
        <v>0</v>
      </c>
      <c r="CU18" s="46">
        <f t="shared" si="157"/>
        <v>0</v>
      </c>
      <c r="CV18" s="46">
        <f t="shared" si="158"/>
        <v>0</v>
      </c>
      <c r="CX18" s="22">
        <f>IFERROR(SUMIFS('Expenses - Raw Data'!$G$2:$G$1048576,'Expenses - Raw Data'!$A$2:$A$1048576,'YoY Summary'!$B$4,'Expenses - Raw Data'!$B$2:$B$1048576,'YoY Summary'!CX$11,'Expenses - Raw Data'!$E$2:$E$1048576,'YoY Summary'!$CK18,'Expenses - Raw Data'!$C$2:$C$1048576,"&gt;="&amp;'YoY Summary'!$B$6,'Expenses - Raw Data'!$C$2:$C$1048576,"&lt;="&amp;'YoY Summary'!$B$7),0)</f>
        <v>0</v>
      </c>
      <c r="CY18" s="22">
        <f>IFERROR(SUMIFS('Expenses - Raw Data'!$G$2:$G$1048576,'Expenses - Raw Data'!$A$2:$A$1048576,'YoY Summary'!$B$4,'Expenses - Raw Data'!$B$2:$B$1048576,'YoY Summary'!CY$11,'Expenses - Raw Data'!$E$2:$E$1048576,'YoY Summary'!$CK18,'Expenses - Raw Data'!$C$2:$C$1048576,"&gt;="&amp;'YoY Summary'!$B$6,'Expenses - Raw Data'!$C$2:$C$1048576,"&lt;="&amp;'YoY Summary'!$B$7),0)</f>
        <v>0</v>
      </c>
      <c r="CZ18" s="22">
        <f>IFERROR(SUMIFS('Expenses - Raw Data'!$G$2:$G$1048576,'Expenses - Raw Data'!$A$2:$A$1048576,'YoY Summary'!$B$4,'Expenses - Raw Data'!$B$2:$B$1048576,'YoY Summary'!CZ$11,'Expenses - Raw Data'!$E$2:$E$1048576,'YoY Summary'!$CK18,'Expenses - Raw Data'!$C$2:$C$1048576,"&gt;="&amp;'YoY Summary'!$B$6,'Expenses - Raw Data'!$C$2:$C$1048576,"&lt;="&amp;'YoY Summary'!$B$7),0)</f>
        <v>0</v>
      </c>
      <c r="DA18" s="46">
        <f t="shared" si="159"/>
        <v>0</v>
      </c>
      <c r="DB18" s="46">
        <f t="shared" si="160"/>
        <v>0</v>
      </c>
      <c r="DD18" s="22">
        <f>IFERROR(SUMIFS('Expenses - Raw Data'!$G$2:$G$1048576,'Expenses - Raw Data'!$A$2:$A$1048576,'YoY Summary'!$B$4,'Expenses - Raw Data'!$B$2:$B$1048576,'YoY Summary'!DD$11,'Expenses - Raw Data'!$E$2:$E$1048576,'YoY Summary'!$CK18,'Expenses - Raw Data'!$C$2:$C$1048576,"&gt;="&amp;'YoY Summary'!$B$6,'Expenses - Raw Data'!$C$2:$C$1048576,"&lt;="&amp;'YoY Summary'!$B$7),0)</f>
        <v>0</v>
      </c>
      <c r="DE18" s="22">
        <f>IFERROR(SUMIFS('Expenses - Raw Data'!$G$2:$G$1048576,'Expenses - Raw Data'!$A$2:$A$1048576,'YoY Summary'!$B$4,'Expenses - Raw Data'!$B$2:$B$1048576,'YoY Summary'!DE$11,'Expenses - Raw Data'!$E$2:$E$1048576,'YoY Summary'!$CK18,'Expenses - Raw Data'!$C$2:$C$1048576,"&gt;="&amp;'YoY Summary'!$B$6,'Expenses - Raw Data'!$C$2:$C$1048576,"&lt;="&amp;'YoY Summary'!$B$7),0)</f>
        <v>0</v>
      </c>
      <c r="DF18" s="22">
        <f>IFERROR(SUMIFS('Expenses - Raw Data'!$G$2:$G$1048576,'Expenses - Raw Data'!$A$2:$A$1048576,'YoY Summary'!$B$4,'Expenses - Raw Data'!$B$2:$B$1048576,'YoY Summary'!DF$11,'Expenses - Raw Data'!$E$2:$E$1048576,'YoY Summary'!$CK18,'Expenses - Raw Data'!$C$2:$C$1048576,"&gt;="&amp;'YoY Summary'!$B$6,'Expenses - Raw Data'!$C$2:$C$1048576,"&lt;="&amp;'YoY Summary'!$B$7),0)</f>
        <v>0</v>
      </c>
      <c r="DG18" s="46">
        <f t="shared" si="161"/>
        <v>0</v>
      </c>
      <c r="DH18" s="46">
        <f t="shared" si="162"/>
        <v>0</v>
      </c>
      <c r="DJ18" s="47">
        <f t="shared" si="163"/>
        <v>400</v>
      </c>
      <c r="DK18" s="48">
        <f t="shared" si="164"/>
        <v>6.4516129032258063E-2</v>
      </c>
      <c r="DL18" s="47">
        <f t="shared" si="143"/>
        <v>400</v>
      </c>
    </row>
    <row r="19" spans="1:116" s="29" customFormat="1" x14ac:dyDescent="0.2">
      <c r="A19" s="113"/>
      <c r="B19" s="113"/>
      <c r="D19" s="35" t="str">
        <f>Budget!$A13</f>
        <v>Transport</v>
      </c>
      <c r="E19" s="22">
        <f>IFERROR(SUMIFS('Expenses - Raw Data'!$G$2:$G$1048576,'Expenses - Raw Data'!$A$2:$A$1048576,'YoY Summary'!$B$3,'Expenses - Raw Data'!$B$2:$B$1048576,'YoY Summary'!E$11,'Expenses - Raw Data'!$E$2:$E$1048576,'YoY Summary'!$D19,'Expenses - Raw Data'!$C$2:$C$1048576,"&gt;="&amp;'YoY Summary'!$B$6,'Expenses - Raw Data'!$C$2:$C$1048576,"&lt;="&amp;'YoY Summary'!$B$7),0)</f>
        <v>97</v>
      </c>
      <c r="F19" s="22">
        <f>IFERROR(SUMIFS('Expenses - Raw Data'!$G$2:$G$1048576,'Expenses - Raw Data'!$A$2:$A$1048576,'YoY Summary'!$B$3,'Expenses - Raw Data'!$B$2:$B$1048576,'YoY Summary'!F$11,'Expenses - Raw Data'!$E$2:$E$1048576,'YoY Summary'!$D19,'Expenses - Raw Data'!$C$2:$C$1048576,"&gt;="&amp;'YoY Summary'!$B$6,'Expenses - Raw Data'!$C$2:$C$1048576,"&lt;="&amp;'YoY Summary'!$B$7),0)</f>
        <v>0</v>
      </c>
      <c r="G19" s="22">
        <f>IFERROR(SUMIFS('Expenses - Raw Data'!$G$2:$G$1048576,'Expenses - Raw Data'!$A$2:$A$1048576,'YoY Summary'!$B$3,'Expenses - Raw Data'!$B$2:$B$1048576,'YoY Summary'!G$11,'Expenses - Raw Data'!$E$2:$E$1048576,'YoY Summary'!$D19,'Expenses - Raw Data'!$C$2:$C$1048576,"&gt;="&amp;'YoY Summary'!$B$6,'Expenses - Raw Data'!$C$2:$C$1048576,"&lt;="&amp;'YoY Summary'!$B$7),0)</f>
        <v>0</v>
      </c>
      <c r="H19" s="46">
        <f t="shared" si="144"/>
        <v>97</v>
      </c>
      <c r="I19" s="46">
        <f t="shared" si="145"/>
        <v>97</v>
      </c>
      <c r="K19" s="22">
        <f>IFERROR(SUMIFS('Expenses - Raw Data'!$G$2:$G$1048576,'Expenses - Raw Data'!$A$2:$A$1048576,'YoY Summary'!$B$3,'Expenses - Raw Data'!$B$2:$B$1048576,'YoY Summary'!K$11,'Expenses - Raw Data'!$E$2:$E$1048576,'YoY Summary'!$D19,'Expenses - Raw Data'!$C$2:$C$1048576,"&gt;="&amp;'YoY Summary'!$B$6,'Expenses - Raw Data'!$C$2:$C$1048576,"&lt;="&amp;'YoY Summary'!$B$7),0)</f>
        <v>0</v>
      </c>
      <c r="L19" s="22">
        <f>IFERROR(SUMIFS('Expenses - Raw Data'!$G$2:$G$1048576,'Expenses - Raw Data'!$A$2:$A$1048576,'YoY Summary'!$B$3,'Expenses - Raw Data'!$B$2:$B$1048576,'YoY Summary'!L$11,'Expenses - Raw Data'!$E$2:$E$1048576,'YoY Summary'!$D19,'Expenses - Raw Data'!$C$2:$C$1048576,"&gt;="&amp;'YoY Summary'!$B$6,'Expenses - Raw Data'!$C$2:$C$1048576,"&lt;="&amp;'YoY Summary'!$B$7),0)</f>
        <v>0</v>
      </c>
      <c r="M19" s="22">
        <f>IFERROR(SUMIFS('Expenses - Raw Data'!$G$2:$G$1048576,'Expenses - Raw Data'!$A$2:$A$1048576,'YoY Summary'!$B$3,'Expenses - Raw Data'!$B$2:$B$1048576,'YoY Summary'!M$11,'Expenses - Raw Data'!$E$2:$E$1048576,'YoY Summary'!$D19,'Expenses - Raw Data'!$C$2:$C$1048576,"&gt;="&amp;'YoY Summary'!$B$6,'Expenses - Raw Data'!$C$2:$C$1048576,"&lt;="&amp;'YoY Summary'!$B$7),0)</f>
        <v>0</v>
      </c>
      <c r="N19" s="46">
        <f t="shared" si="146"/>
        <v>0</v>
      </c>
      <c r="O19" s="46">
        <f t="shared" si="147"/>
        <v>0</v>
      </c>
      <c r="Q19" s="22">
        <f>IFERROR(SUMIFS('Expenses - Raw Data'!$G$2:$G$1048576,'Expenses - Raw Data'!$A$2:$A$1048576,'YoY Summary'!$B$3,'Expenses - Raw Data'!$B$2:$B$1048576,'YoY Summary'!Q$11,'Expenses - Raw Data'!$E$2:$E$1048576,'YoY Summary'!$D19,'Expenses - Raw Data'!$C$2:$C$1048576,"&gt;="&amp;'YoY Summary'!$B$6,'Expenses - Raw Data'!$C$2:$C$1048576,"&lt;="&amp;'YoY Summary'!$B$7),0)</f>
        <v>0</v>
      </c>
      <c r="R19" s="22">
        <f>IFERROR(SUMIFS('Expenses - Raw Data'!$G$2:$G$1048576,'Expenses - Raw Data'!$A$2:$A$1048576,'YoY Summary'!$B$3,'Expenses - Raw Data'!$B$2:$B$1048576,'YoY Summary'!R$11,'Expenses - Raw Data'!$E$2:$E$1048576,'YoY Summary'!$D19,'Expenses - Raw Data'!$C$2:$C$1048576,"&gt;="&amp;'YoY Summary'!$B$6,'Expenses - Raw Data'!$C$2:$C$1048576,"&lt;="&amp;'YoY Summary'!$B$7),0)</f>
        <v>0</v>
      </c>
      <c r="S19" s="22">
        <f>IFERROR(SUMIFS('Expenses - Raw Data'!$G$2:$G$1048576,'Expenses - Raw Data'!$A$2:$A$1048576,'YoY Summary'!$B$3,'Expenses - Raw Data'!$B$2:$B$1048576,'YoY Summary'!S$11,'Expenses - Raw Data'!$E$2:$E$1048576,'YoY Summary'!$D19,'Expenses - Raw Data'!$C$2:$C$1048576,"&gt;="&amp;'YoY Summary'!$B$6,'Expenses - Raw Data'!$C$2:$C$1048576,"&lt;="&amp;'YoY Summary'!$B$7),0)</f>
        <v>0</v>
      </c>
      <c r="T19" s="46">
        <f t="shared" si="148"/>
        <v>0</v>
      </c>
      <c r="U19" s="46">
        <f t="shared" si="149"/>
        <v>0</v>
      </c>
      <c r="W19" s="22">
        <f>IFERROR(SUMIFS('Expenses - Raw Data'!$G$2:$G$1048576,'Expenses - Raw Data'!$A$2:$A$1048576,'YoY Summary'!$B$3,'Expenses - Raw Data'!$B$2:$B$1048576,'YoY Summary'!W$11,'Expenses - Raw Data'!$E$2:$E$1048576,'YoY Summary'!$D19,'Expenses - Raw Data'!$C$2:$C$1048576,"&gt;="&amp;'YoY Summary'!$B$6,'Expenses - Raw Data'!$C$2:$C$1048576,"&lt;="&amp;'YoY Summary'!$B$7),0)</f>
        <v>0</v>
      </c>
      <c r="X19" s="22">
        <f>IFERROR(SUMIFS('Expenses - Raw Data'!$G$2:$G$1048576,'Expenses - Raw Data'!$A$2:$A$1048576,'YoY Summary'!$B$3,'Expenses - Raw Data'!$B$2:$B$1048576,'YoY Summary'!X$11,'Expenses - Raw Data'!$E$2:$E$1048576,'YoY Summary'!$D19,'Expenses - Raw Data'!$C$2:$C$1048576,"&gt;="&amp;'YoY Summary'!$B$6,'Expenses - Raw Data'!$C$2:$C$1048576,"&lt;="&amp;'YoY Summary'!$B$7),0)</f>
        <v>0</v>
      </c>
      <c r="Y19" s="22">
        <f>IFERROR(SUMIFS('Expenses - Raw Data'!$G$2:$G$1048576,'Expenses - Raw Data'!$A$2:$A$1048576,'YoY Summary'!$B$3,'Expenses - Raw Data'!$B$2:$B$1048576,'YoY Summary'!Y$11,'Expenses - Raw Data'!$E$2:$E$1048576,'YoY Summary'!$D19,'Expenses - Raw Data'!$C$2:$C$1048576,"&gt;="&amp;'YoY Summary'!$B$6,'Expenses - Raw Data'!$C$2:$C$1048576,"&lt;="&amp;'YoY Summary'!$B$7),0)</f>
        <v>0</v>
      </c>
      <c r="Z19" s="46">
        <f t="shared" si="150"/>
        <v>0</v>
      </c>
      <c r="AA19" s="46">
        <f t="shared" si="151"/>
        <v>0</v>
      </c>
      <c r="AC19" s="47">
        <f t="shared" si="152"/>
        <v>97</v>
      </c>
      <c r="AD19" s="48">
        <f t="shared" si="153"/>
        <v>2.1555555555555557E-2</v>
      </c>
      <c r="AE19" s="47">
        <f t="shared" si="154"/>
        <v>97</v>
      </c>
      <c r="AG19" s="35" t="str">
        <f>Budget!$A13</f>
        <v>Transport</v>
      </c>
      <c r="AH19" s="22">
        <f t="shared" si="99"/>
        <v>-33</v>
      </c>
      <c r="AI19" s="22">
        <f t="shared" si="100"/>
        <v>0</v>
      </c>
      <c r="AJ19" s="22">
        <f t="shared" si="101"/>
        <v>0</v>
      </c>
      <c r="AK19" s="46">
        <f t="shared" si="102"/>
        <v>-33</v>
      </c>
      <c r="AL19" s="46">
        <f t="shared" si="103"/>
        <v>-33</v>
      </c>
      <c r="AN19" s="22">
        <f t="shared" si="104"/>
        <v>0</v>
      </c>
      <c r="AO19" s="22">
        <f t="shared" si="105"/>
        <v>0</v>
      </c>
      <c r="AP19" s="22">
        <f t="shared" si="106"/>
        <v>0</v>
      </c>
      <c r="AQ19" s="46">
        <f t="shared" si="107"/>
        <v>0</v>
      </c>
      <c r="AR19" s="46">
        <f t="shared" si="108"/>
        <v>0</v>
      </c>
      <c r="AT19" s="22">
        <f t="shared" si="109"/>
        <v>0</v>
      </c>
      <c r="AU19" s="22">
        <f t="shared" si="110"/>
        <v>0</v>
      </c>
      <c r="AV19" s="22">
        <f t="shared" si="111"/>
        <v>0</v>
      </c>
      <c r="AW19" s="46">
        <f t="shared" si="112"/>
        <v>0</v>
      </c>
      <c r="AX19" s="46">
        <f t="shared" si="113"/>
        <v>0</v>
      </c>
      <c r="AZ19" s="22">
        <f t="shared" si="114"/>
        <v>0</v>
      </c>
      <c r="BA19" s="22">
        <f t="shared" si="115"/>
        <v>0</v>
      </c>
      <c r="BB19" s="22">
        <f t="shared" si="116"/>
        <v>0</v>
      </c>
      <c r="BC19" s="46">
        <f t="shared" si="117"/>
        <v>0</v>
      </c>
      <c r="BD19" s="46">
        <f t="shared" si="118"/>
        <v>0</v>
      </c>
      <c r="BF19" s="47">
        <f t="shared" si="119"/>
        <v>-33</v>
      </c>
      <c r="BG19" s="47">
        <f t="shared" si="120"/>
        <v>-33</v>
      </c>
      <c r="BI19" s="35" t="str">
        <f>Budget!$A13</f>
        <v>Transport</v>
      </c>
      <c r="BJ19" s="24">
        <f t="shared" si="121"/>
        <v>-0.25384615384615383</v>
      </c>
      <c r="BK19" s="24">
        <f t="shared" si="122"/>
        <v>0</v>
      </c>
      <c r="BL19" s="24">
        <f t="shared" si="123"/>
        <v>0</v>
      </c>
      <c r="BM19" s="45">
        <f t="shared" si="124"/>
        <v>-0.25384615384615383</v>
      </c>
      <c r="BN19" s="45">
        <f t="shared" si="125"/>
        <v>-0.25384615384615383</v>
      </c>
      <c r="BP19" s="24">
        <f t="shared" si="126"/>
        <v>0</v>
      </c>
      <c r="BQ19" s="24">
        <f t="shared" si="127"/>
        <v>0</v>
      </c>
      <c r="BR19" s="24">
        <f t="shared" si="128"/>
        <v>0</v>
      </c>
      <c r="BS19" s="45">
        <f t="shared" si="129"/>
        <v>0</v>
      </c>
      <c r="BT19" s="45">
        <f t="shared" si="130"/>
        <v>0</v>
      </c>
      <c r="BV19" s="24">
        <f t="shared" si="131"/>
        <v>0</v>
      </c>
      <c r="BW19" s="24">
        <f t="shared" si="132"/>
        <v>0</v>
      </c>
      <c r="BX19" s="24">
        <f t="shared" si="133"/>
        <v>0</v>
      </c>
      <c r="BY19" s="45">
        <f t="shared" si="134"/>
        <v>0</v>
      </c>
      <c r="BZ19" s="45">
        <f t="shared" si="135"/>
        <v>0</v>
      </c>
      <c r="CB19" s="24">
        <f t="shared" si="136"/>
        <v>0</v>
      </c>
      <c r="CC19" s="24">
        <f t="shared" si="137"/>
        <v>0</v>
      </c>
      <c r="CD19" s="24">
        <f t="shared" si="138"/>
        <v>0</v>
      </c>
      <c r="CE19" s="45">
        <f t="shared" si="139"/>
        <v>0</v>
      </c>
      <c r="CF19" s="45">
        <f t="shared" si="140"/>
        <v>0</v>
      </c>
      <c r="CH19" s="48">
        <f t="shared" si="141"/>
        <v>-0.25384615384615383</v>
      </c>
      <c r="CI19" s="48">
        <f t="shared" si="142"/>
        <v>5.878136200716845E-4</v>
      </c>
      <c r="CK19" s="35" t="str">
        <f>Budget!$A13</f>
        <v>Transport</v>
      </c>
      <c r="CL19" s="22">
        <f>IFERROR(SUMIFS('Expenses - Raw Data'!$G$2:$G$1048576,'Expenses - Raw Data'!$A$2:$A$1048576,'YoY Summary'!$B$4,'Expenses - Raw Data'!$B$2:$B$1048576,'YoY Summary'!CL$11,'Expenses - Raw Data'!$E$2:$E$1048576,'YoY Summary'!$CK19,'Expenses - Raw Data'!$C$2:$C$1048576,"&gt;="&amp;'YoY Summary'!$B$6,'Expenses - Raw Data'!$C$2:$C$1048576,"&lt;="&amp;'YoY Summary'!$B$7),0)</f>
        <v>130</v>
      </c>
      <c r="CM19" s="22">
        <f>IFERROR(SUMIFS('Expenses - Raw Data'!$G$2:$G$1048576,'Expenses - Raw Data'!$A$2:$A$1048576,'YoY Summary'!$B$4,'Expenses - Raw Data'!$B$2:$B$1048576,'YoY Summary'!CM$11,'Expenses - Raw Data'!$E$2:$E$1048576,'YoY Summary'!$CK19,'Expenses - Raw Data'!$C$2:$C$1048576,"&gt;="&amp;'YoY Summary'!$B$6,'Expenses - Raw Data'!$C$2:$C$1048576,"&lt;="&amp;'YoY Summary'!$B$7),0)</f>
        <v>0</v>
      </c>
      <c r="CN19" s="22">
        <f>IFERROR(SUMIFS('Expenses - Raw Data'!$G$2:$G$1048576,'Expenses - Raw Data'!$A$2:$A$1048576,'YoY Summary'!$B$4,'Expenses - Raw Data'!$B$2:$B$1048576,'YoY Summary'!CN$11,'Expenses - Raw Data'!$E$2:$E$1048576,'YoY Summary'!$CK19,'Expenses - Raw Data'!$C$2:$C$1048576,"&gt;="&amp;'YoY Summary'!$B$6,'Expenses - Raw Data'!$C$2:$C$1048576,"&lt;="&amp;'YoY Summary'!$B$7),0)</f>
        <v>0</v>
      </c>
      <c r="CO19" s="46">
        <f t="shared" si="155"/>
        <v>130</v>
      </c>
      <c r="CP19" s="46">
        <f t="shared" si="156"/>
        <v>130</v>
      </c>
      <c r="CR19" s="22">
        <f>IFERROR(SUMIFS('Expenses - Raw Data'!$G$2:$G$1048576,'Expenses - Raw Data'!$A$2:$A$1048576,'YoY Summary'!$B$4,'Expenses - Raw Data'!$B$2:$B$1048576,'YoY Summary'!CR$11,'Expenses - Raw Data'!$E$2:$E$1048576,'YoY Summary'!$CK19,'Expenses - Raw Data'!$C$2:$C$1048576,"&gt;="&amp;'YoY Summary'!$B$6,'Expenses - Raw Data'!$C$2:$C$1048576,"&lt;="&amp;'YoY Summary'!$B$7),0)</f>
        <v>0</v>
      </c>
      <c r="CS19" s="22">
        <f>IFERROR(SUMIFS('Expenses - Raw Data'!$G$2:$G$1048576,'Expenses - Raw Data'!$A$2:$A$1048576,'YoY Summary'!$B$4,'Expenses - Raw Data'!$B$2:$B$1048576,'YoY Summary'!CS$11,'Expenses - Raw Data'!$E$2:$E$1048576,'YoY Summary'!$CK19,'Expenses - Raw Data'!$C$2:$C$1048576,"&gt;="&amp;'YoY Summary'!$B$6,'Expenses - Raw Data'!$C$2:$C$1048576,"&lt;="&amp;'YoY Summary'!$B$7),0)</f>
        <v>0</v>
      </c>
      <c r="CT19" s="22">
        <f>IFERROR(SUMIFS('Expenses - Raw Data'!$G$2:$G$1048576,'Expenses - Raw Data'!$A$2:$A$1048576,'YoY Summary'!$B$4,'Expenses - Raw Data'!$B$2:$B$1048576,'YoY Summary'!CT$11,'Expenses - Raw Data'!$E$2:$E$1048576,'YoY Summary'!$CK19,'Expenses - Raw Data'!$C$2:$C$1048576,"&gt;="&amp;'YoY Summary'!$B$6,'Expenses - Raw Data'!$C$2:$C$1048576,"&lt;="&amp;'YoY Summary'!$B$7),0)</f>
        <v>0</v>
      </c>
      <c r="CU19" s="46">
        <f t="shared" si="157"/>
        <v>0</v>
      </c>
      <c r="CV19" s="46">
        <f t="shared" si="158"/>
        <v>0</v>
      </c>
      <c r="CX19" s="22">
        <f>IFERROR(SUMIFS('Expenses - Raw Data'!$G$2:$G$1048576,'Expenses - Raw Data'!$A$2:$A$1048576,'YoY Summary'!$B$4,'Expenses - Raw Data'!$B$2:$B$1048576,'YoY Summary'!CX$11,'Expenses - Raw Data'!$E$2:$E$1048576,'YoY Summary'!$CK19,'Expenses - Raw Data'!$C$2:$C$1048576,"&gt;="&amp;'YoY Summary'!$B$6,'Expenses - Raw Data'!$C$2:$C$1048576,"&lt;="&amp;'YoY Summary'!$B$7),0)</f>
        <v>0</v>
      </c>
      <c r="CY19" s="22">
        <f>IFERROR(SUMIFS('Expenses - Raw Data'!$G$2:$G$1048576,'Expenses - Raw Data'!$A$2:$A$1048576,'YoY Summary'!$B$4,'Expenses - Raw Data'!$B$2:$B$1048576,'YoY Summary'!CY$11,'Expenses - Raw Data'!$E$2:$E$1048576,'YoY Summary'!$CK19,'Expenses - Raw Data'!$C$2:$C$1048576,"&gt;="&amp;'YoY Summary'!$B$6,'Expenses - Raw Data'!$C$2:$C$1048576,"&lt;="&amp;'YoY Summary'!$B$7),0)</f>
        <v>0</v>
      </c>
      <c r="CZ19" s="22">
        <f>IFERROR(SUMIFS('Expenses - Raw Data'!$G$2:$G$1048576,'Expenses - Raw Data'!$A$2:$A$1048576,'YoY Summary'!$B$4,'Expenses - Raw Data'!$B$2:$B$1048576,'YoY Summary'!CZ$11,'Expenses - Raw Data'!$E$2:$E$1048576,'YoY Summary'!$CK19,'Expenses - Raw Data'!$C$2:$C$1048576,"&gt;="&amp;'YoY Summary'!$B$6,'Expenses - Raw Data'!$C$2:$C$1048576,"&lt;="&amp;'YoY Summary'!$B$7),0)</f>
        <v>0</v>
      </c>
      <c r="DA19" s="46">
        <f t="shared" si="159"/>
        <v>0</v>
      </c>
      <c r="DB19" s="46">
        <f t="shared" si="160"/>
        <v>0</v>
      </c>
      <c r="DD19" s="22">
        <f>IFERROR(SUMIFS('Expenses - Raw Data'!$G$2:$G$1048576,'Expenses - Raw Data'!$A$2:$A$1048576,'YoY Summary'!$B$4,'Expenses - Raw Data'!$B$2:$B$1048576,'YoY Summary'!DD$11,'Expenses - Raw Data'!$E$2:$E$1048576,'YoY Summary'!$CK19,'Expenses - Raw Data'!$C$2:$C$1048576,"&gt;="&amp;'YoY Summary'!$B$6,'Expenses - Raw Data'!$C$2:$C$1048576,"&lt;="&amp;'YoY Summary'!$B$7),0)</f>
        <v>0</v>
      </c>
      <c r="DE19" s="22">
        <f>IFERROR(SUMIFS('Expenses - Raw Data'!$G$2:$G$1048576,'Expenses - Raw Data'!$A$2:$A$1048576,'YoY Summary'!$B$4,'Expenses - Raw Data'!$B$2:$B$1048576,'YoY Summary'!DE$11,'Expenses - Raw Data'!$E$2:$E$1048576,'YoY Summary'!$CK19,'Expenses - Raw Data'!$C$2:$C$1048576,"&gt;="&amp;'YoY Summary'!$B$6,'Expenses - Raw Data'!$C$2:$C$1048576,"&lt;="&amp;'YoY Summary'!$B$7),0)</f>
        <v>0</v>
      </c>
      <c r="DF19" s="22">
        <f>IFERROR(SUMIFS('Expenses - Raw Data'!$G$2:$G$1048576,'Expenses - Raw Data'!$A$2:$A$1048576,'YoY Summary'!$B$4,'Expenses - Raw Data'!$B$2:$B$1048576,'YoY Summary'!DF$11,'Expenses - Raw Data'!$E$2:$E$1048576,'YoY Summary'!$CK19,'Expenses - Raw Data'!$C$2:$C$1048576,"&gt;="&amp;'YoY Summary'!$B$6,'Expenses - Raw Data'!$C$2:$C$1048576,"&lt;="&amp;'YoY Summary'!$B$7),0)</f>
        <v>0</v>
      </c>
      <c r="DG19" s="46">
        <f t="shared" si="161"/>
        <v>0</v>
      </c>
      <c r="DH19" s="46">
        <f t="shared" si="162"/>
        <v>0</v>
      </c>
      <c r="DJ19" s="47">
        <f t="shared" si="163"/>
        <v>130</v>
      </c>
      <c r="DK19" s="48">
        <f t="shared" si="164"/>
        <v>2.0967741935483872E-2</v>
      </c>
      <c r="DL19" s="47">
        <f t="shared" si="143"/>
        <v>130</v>
      </c>
    </row>
    <row r="20" spans="1:116" s="29" customFormat="1" x14ac:dyDescent="0.2">
      <c r="A20" s="113"/>
      <c r="B20" s="113"/>
      <c r="D20" s="35" t="str">
        <f>Budget!$A14</f>
        <v>Barber</v>
      </c>
      <c r="E20" s="22">
        <f>IFERROR(SUMIFS('Expenses - Raw Data'!$G$2:$G$1048576,'Expenses - Raw Data'!$A$2:$A$1048576,'YoY Summary'!$B$3,'Expenses - Raw Data'!$B$2:$B$1048576,'YoY Summary'!E$11,'Expenses - Raw Data'!$E$2:$E$1048576,'YoY Summary'!$D20,'Expenses - Raw Data'!$C$2:$C$1048576,"&gt;="&amp;'YoY Summary'!$B$6,'Expenses - Raw Data'!$C$2:$C$1048576,"&lt;="&amp;'YoY Summary'!$B$7),0)</f>
        <v>40</v>
      </c>
      <c r="F20" s="22">
        <f>IFERROR(SUMIFS('Expenses - Raw Data'!$G$2:$G$1048576,'Expenses - Raw Data'!$A$2:$A$1048576,'YoY Summary'!$B$3,'Expenses - Raw Data'!$B$2:$B$1048576,'YoY Summary'!F$11,'Expenses - Raw Data'!$E$2:$E$1048576,'YoY Summary'!$D20,'Expenses - Raw Data'!$C$2:$C$1048576,"&gt;="&amp;'YoY Summary'!$B$6,'Expenses - Raw Data'!$C$2:$C$1048576,"&lt;="&amp;'YoY Summary'!$B$7),0)</f>
        <v>0</v>
      </c>
      <c r="G20" s="22">
        <f>IFERROR(SUMIFS('Expenses - Raw Data'!$G$2:$G$1048576,'Expenses - Raw Data'!$A$2:$A$1048576,'YoY Summary'!$B$3,'Expenses - Raw Data'!$B$2:$B$1048576,'YoY Summary'!G$11,'Expenses - Raw Data'!$E$2:$E$1048576,'YoY Summary'!$D20,'Expenses - Raw Data'!$C$2:$C$1048576,"&gt;="&amp;'YoY Summary'!$B$6,'Expenses - Raw Data'!$C$2:$C$1048576,"&lt;="&amp;'YoY Summary'!$B$7),0)</f>
        <v>0</v>
      </c>
      <c r="H20" s="46">
        <f t="shared" si="144"/>
        <v>40</v>
      </c>
      <c r="I20" s="46">
        <f t="shared" si="145"/>
        <v>40</v>
      </c>
      <c r="K20" s="22">
        <f>IFERROR(SUMIFS('Expenses - Raw Data'!$G$2:$G$1048576,'Expenses - Raw Data'!$A$2:$A$1048576,'YoY Summary'!$B$3,'Expenses - Raw Data'!$B$2:$B$1048576,'YoY Summary'!K$11,'Expenses - Raw Data'!$E$2:$E$1048576,'YoY Summary'!$D20,'Expenses - Raw Data'!$C$2:$C$1048576,"&gt;="&amp;'YoY Summary'!$B$6,'Expenses - Raw Data'!$C$2:$C$1048576,"&lt;="&amp;'YoY Summary'!$B$7),0)</f>
        <v>0</v>
      </c>
      <c r="L20" s="22">
        <f>IFERROR(SUMIFS('Expenses - Raw Data'!$G$2:$G$1048576,'Expenses - Raw Data'!$A$2:$A$1048576,'YoY Summary'!$B$3,'Expenses - Raw Data'!$B$2:$B$1048576,'YoY Summary'!L$11,'Expenses - Raw Data'!$E$2:$E$1048576,'YoY Summary'!$D20,'Expenses - Raw Data'!$C$2:$C$1048576,"&gt;="&amp;'YoY Summary'!$B$6,'Expenses - Raw Data'!$C$2:$C$1048576,"&lt;="&amp;'YoY Summary'!$B$7),0)</f>
        <v>0</v>
      </c>
      <c r="M20" s="22">
        <f>IFERROR(SUMIFS('Expenses - Raw Data'!$G$2:$G$1048576,'Expenses - Raw Data'!$A$2:$A$1048576,'YoY Summary'!$B$3,'Expenses - Raw Data'!$B$2:$B$1048576,'YoY Summary'!M$11,'Expenses - Raw Data'!$E$2:$E$1048576,'YoY Summary'!$D20,'Expenses - Raw Data'!$C$2:$C$1048576,"&gt;="&amp;'YoY Summary'!$B$6,'Expenses - Raw Data'!$C$2:$C$1048576,"&lt;="&amp;'YoY Summary'!$B$7),0)</f>
        <v>0</v>
      </c>
      <c r="N20" s="46">
        <f t="shared" si="146"/>
        <v>0</v>
      </c>
      <c r="O20" s="46">
        <f t="shared" si="147"/>
        <v>0</v>
      </c>
      <c r="Q20" s="22">
        <f>IFERROR(SUMIFS('Expenses - Raw Data'!$G$2:$G$1048576,'Expenses - Raw Data'!$A$2:$A$1048576,'YoY Summary'!$B$3,'Expenses - Raw Data'!$B$2:$B$1048576,'YoY Summary'!Q$11,'Expenses - Raw Data'!$E$2:$E$1048576,'YoY Summary'!$D20,'Expenses - Raw Data'!$C$2:$C$1048576,"&gt;="&amp;'YoY Summary'!$B$6,'Expenses - Raw Data'!$C$2:$C$1048576,"&lt;="&amp;'YoY Summary'!$B$7),0)</f>
        <v>0</v>
      </c>
      <c r="R20" s="22">
        <f>IFERROR(SUMIFS('Expenses - Raw Data'!$G$2:$G$1048576,'Expenses - Raw Data'!$A$2:$A$1048576,'YoY Summary'!$B$3,'Expenses - Raw Data'!$B$2:$B$1048576,'YoY Summary'!R$11,'Expenses - Raw Data'!$E$2:$E$1048576,'YoY Summary'!$D20,'Expenses - Raw Data'!$C$2:$C$1048576,"&gt;="&amp;'YoY Summary'!$B$6,'Expenses - Raw Data'!$C$2:$C$1048576,"&lt;="&amp;'YoY Summary'!$B$7),0)</f>
        <v>0</v>
      </c>
      <c r="S20" s="22">
        <f>IFERROR(SUMIFS('Expenses - Raw Data'!$G$2:$G$1048576,'Expenses - Raw Data'!$A$2:$A$1048576,'YoY Summary'!$B$3,'Expenses - Raw Data'!$B$2:$B$1048576,'YoY Summary'!S$11,'Expenses - Raw Data'!$E$2:$E$1048576,'YoY Summary'!$D20,'Expenses - Raw Data'!$C$2:$C$1048576,"&gt;="&amp;'YoY Summary'!$B$6,'Expenses - Raw Data'!$C$2:$C$1048576,"&lt;="&amp;'YoY Summary'!$B$7),0)</f>
        <v>0</v>
      </c>
      <c r="T20" s="46">
        <f t="shared" si="148"/>
        <v>0</v>
      </c>
      <c r="U20" s="46">
        <f t="shared" si="149"/>
        <v>0</v>
      </c>
      <c r="W20" s="22">
        <f>IFERROR(SUMIFS('Expenses - Raw Data'!$G$2:$G$1048576,'Expenses - Raw Data'!$A$2:$A$1048576,'YoY Summary'!$B$3,'Expenses - Raw Data'!$B$2:$B$1048576,'YoY Summary'!W$11,'Expenses - Raw Data'!$E$2:$E$1048576,'YoY Summary'!$D20,'Expenses - Raw Data'!$C$2:$C$1048576,"&gt;="&amp;'YoY Summary'!$B$6,'Expenses - Raw Data'!$C$2:$C$1048576,"&lt;="&amp;'YoY Summary'!$B$7),0)</f>
        <v>0</v>
      </c>
      <c r="X20" s="22">
        <f>IFERROR(SUMIFS('Expenses - Raw Data'!$G$2:$G$1048576,'Expenses - Raw Data'!$A$2:$A$1048576,'YoY Summary'!$B$3,'Expenses - Raw Data'!$B$2:$B$1048576,'YoY Summary'!X$11,'Expenses - Raw Data'!$E$2:$E$1048576,'YoY Summary'!$D20,'Expenses - Raw Data'!$C$2:$C$1048576,"&gt;="&amp;'YoY Summary'!$B$6,'Expenses - Raw Data'!$C$2:$C$1048576,"&lt;="&amp;'YoY Summary'!$B$7),0)</f>
        <v>0</v>
      </c>
      <c r="Y20" s="22">
        <f>IFERROR(SUMIFS('Expenses - Raw Data'!$G$2:$G$1048576,'Expenses - Raw Data'!$A$2:$A$1048576,'YoY Summary'!$B$3,'Expenses - Raw Data'!$B$2:$B$1048576,'YoY Summary'!Y$11,'Expenses - Raw Data'!$E$2:$E$1048576,'YoY Summary'!$D20,'Expenses - Raw Data'!$C$2:$C$1048576,"&gt;="&amp;'YoY Summary'!$B$6,'Expenses - Raw Data'!$C$2:$C$1048576,"&lt;="&amp;'YoY Summary'!$B$7),0)</f>
        <v>0</v>
      </c>
      <c r="Z20" s="46">
        <f t="shared" si="150"/>
        <v>0</v>
      </c>
      <c r="AA20" s="46">
        <f t="shared" si="151"/>
        <v>0</v>
      </c>
      <c r="AC20" s="47">
        <f t="shared" si="152"/>
        <v>40</v>
      </c>
      <c r="AD20" s="48">
        <f t="shared" si="153"/>
        <v>8.8888888888888889E-3</v>
      </c>
      <c r="AE20" s="47">
        <f t="shared" si="154"/>
        <v>40</v>
      </c>
      <c r="AG20" s="35" t="str">
        <f>Budget!$A14</f>
        <v>Barber</v>
      </c>
      <c r="AH20" s="22">
        <f t="shared" si="99"/>
        <v>5</v>
      </c>
      <c r="AI20" s="22">
        <f t="shared" si="100"/>
        <v>0</v>
      </c>
      <c r="AJ20" s="22">
        <f t="shared" si="101"/>
        <v>0</v>
      </c>
      <c r="AK20" s="46">
        <f t="shared" si="102"/>
        <v>5</v>
      </c>
      <c r="AL20" s="46">
        <f t="shared" si="103"/>
        <v>5</v>
      </c>
      <c r="AN20" s="22">
        <f t="shared" si="104"/>
        <v>0</v>
      </c>
      <c r="AO20" s="22">
        <f t="shared" si="105"/>
        <v>0</v>
      </c>
      <c r="AP20" s="22">
        <f t="shared" si="106"/>
        <v>0</v>
      </c>
      <c r="AQ20" s="46">
        <f t="shared" si="107"/>
        <v>0</v>
      </c>
      <c r="AR20" s="46">
        <f t="shared" si="108"/>
        <v>0</v>
      </c>
      <c r="AT20" s="22">
        <f t="shared" si="109"/>
        <v>0</v>
      </c>
      <c r="AU20" s="22">
        <f t="shared" si="110"/>
        <v>0</v>
      </c>
      <c r="AV20" s="22">
        <f t="shared" si="111"/>
        <v>0</v>
      </c>
      <c r="AW20" s="46">
        <f t="shared" si="112"/>
        <v>0</v>
      </c>
      <c r="AX20" s="46">
        <f t="shared" si="113"/>
        <v>0</v>
      </c>
      <c r="AZ20" s="22">
        <f t="shared" si="114"/>
        <v>0</v>
      </c>
      <c r="BA20" s="22">
        <f t="shared" si="115"/>
        <v>0</v>
      </c>
      <c r="BB20" s="22">
        <f t="shared" si="116"/>
        <v>0</v>
      </c>
      <c r="BC20" s="46">
        <f t="shared" si="117"/>
        <v>0</v>
      </c>
      <c r="BD20" s="46">
        <f t="shared" si="118"/>
        <v>0</v>
      </c>
      <c r="BF20" s="47">
        <f t="shared" si="119"/>
        <v>5</v>
      </c>
      <c r="BG20" s="47">
        <f t="shared" si="120"/>
        <v>5</v>
      </c>
      <c r="BI20" s="35" t="str">
        <f>Budget!$A14</f>
        <v>Barber</v>
      </c>
      <c r="BJ20" s="24">
        <f t="shared" si="121"/>
        <v>0.14285714285714279</v>
      </c>
      <c r="BK20" s="24">
        <f t="shared" si="122"/>
        <v>0</v>
      </c>
      <c r="BL20" s="24">
        <f t="shared" si="123"/>
        <v>0</v>
      </c>
      <c r="BM20" s="45">
        <f t="shared" si="124"/>
        <v>0.14285714285714279</v>
      </c>
      <c r="BN20" s="45">
        <f t="shared" si="125"/>
        <v>0.14285714285714279</v>
      </c>
      <c r="BP20" s="24">
        <f t="shared" si="126"/>
        <v>0</v>
      </c>
      <c r="BQ20" s="24">
        <f t="shared" si="127"/>
        <v>0</v>
      </c>
      <c r="BR20" s="24">
        <f t="shared" si="128"/>
        <v>0</v>
      </c>
      <c r="BS20" s="45">
        <f t="shared" si="129"/>
        <v>0</v>
      </c>
      <c r="BT20" s="45">
        <f t="shared" si="130"/>
        <v>0</v>
      </c>
      <c r="BV20" s="24">
        <f t="shared" si="131"/>
        <v>0</v>
      </c>
      <c r="BW20" s="24">
        <f t="shared" si="132"/>
        <v>0</v>
      </c>
      <c r="BX20" s="24">
        <f t="shared" si="133"/>
        <v>0</v>
      </c>
      <c r="BY20" s="45">
        <f t="shared" si="134"/>
        <v>0</v>
      </c>
      <c r="BZ20" s="45">
        <f t="shared" si="135"/>
        <v>0</v>
      </c>
      <c r="CB20" s="24">
        <f t="shared" si="136"/>
        <v>0</v>
      </c>
      <c r="CC20" s="24">
        <f t="shared" si="137"/>
        <v>0</v>
      </c>
      <c r="CD20" s="24">
        <f t="shared" si="138"/>
        <v>0</v>
      </c>
      <c r="CE20" s="45">
        <f t="shared" si="139"/>
        <v>0</v>
      </c>
      <c r="CF20" s="45">
        <f t="shared" si="140"/>
        <v>0</v>
      </c>
      <c r="CH20" s="48">
        <f t="shared" si="141"/>
        <v>0.14285714285714279</v>
      </c>
      <c r="CI20" s="48">
        <f t="shared" si="142"/>
        <v>3.2437275985663086E-3</v>
      </c>
      <c r="CK20" s="35" t="str">
        <f>Budget!$A14</f>
        <v>Barber</v>
      </c>
      <c r="CL20" s="22">
        <f>IFERROR(SUMIFS('Expenses - Raw Data'!$G$2:$G$1048576,'Expenses - Raw Data'!$A$2:$A$1048576,'YoY Summary'!$B$4,'Expenses - Raw Data'!$B$2:$B$1048576,'YoY Summary'!CL$11,'Expenses - Raw Data'!$E$2:$E$1048576,'YoY Summary'!$CK20,'Expenses - Raw Data'!$C$2:$C$1048576,"&gt;="&amp;'YoY Summary'!$B$6,'Expenses - Raw Data'!$C$2:$C$1048576,"&lt;="&amp;'YoY Summary'!$B$7),0)</f>
        <v>35</v>
      </c>
      <c r="CM20" s="22">
        <f>IFERROR(SUMIFS('Expenses - Raw Data'!$G$2:$G$1048576,'Expenses - Raw Data'!$A$2:$A$1048576,'YoY Summary'!$B$4,'Expenses - Raw Data'!$B$2:$B$1048576,'YoY Summary'!CM$11,'Expenses - Raw Data'!$E$2:$E$1048576,'YoY Summary'!$CK20,'Expenses - Raw Data'!$C$2:$C$1048576,"&gt;="&amp;'YoY Summary'!$B$6,'Expenses - Raw Data'!$C$2:$C$1048576,"&lt;="&amp;'YoY Summary'!$B$7),0)</f>
        <v>0</v>
      </c>
      <c r="CN20" s="22">
        <f>IFERROR(SUMIFS('Expenses - Raw Data'!$G$2:$G$1048576,'Expenses - Raw Data'!$A$2:$A$1048576,'YoY Summary'!$B$4,'Expenses - Raw Data'!$B$2:$B$1048576,'YoY Summary'!CN$11,'Expenses - Raw Data'!$E$2:$E$1048576,'YoY Summary'!$CK20,'Expenses - Raw Data'!$C$2:$C$1048576,"&gt;="&amp;'YoY Summary'!$B$6,'Expenses - Raw Data'!$C$2:$C$1048576,"&lt;="&amp;'YoY Summary'!$B$7),0)</f>
        <v>0</v>
      </c>
      <c r="CO20" s="46">
        <f t="shared" si="155"/>
        <v>35</v>
      </c>
      <c r="CP20" s="46">
        <f t="shared" si="156"/>
        <v>35</v>
      </c>
      <c r="CR20" s="22">
        <f>IFERROR(SUMIFS('Expenses - Raw Data'!$G$2:$G$1048576,'Expenses - Raw Data'!$A$2:$A$1048576,'YoY Summary'!$B$4,'Expenses - Raw Data'!$B$2:$B$1048576,'YoY Summary'!CR$11,'Expenses - Raw Data'!$E$2:$E$1048576,'YoY Summary'!$CK20,'Expenses - Raw Data'!$C$2:$C$1048576,"&gt;="&amp;'YoY Summary'!$B$6,'Expenses - Raw Data'!$C$2:$C$1048576,"&lt;="&amp;'YoY Summary'!$B$7),0)</f>
        <v>0</v>
      </c>
      <c r="CS20" s="22">
        <f>IFERROR(SUMIFS('Expenses - Raw Data'!$G$2:$G$1048576,'Expenses - Raw Data'!$A$2:$A$1048576,'YoY Summary'!$B$4,'Expenses - Raw Data'!$B$2:$B$1048576,'YoY Summary'!CS$11,'Expenses - Raw Data'!$E$2:$E$1048576,'YoY Summary'!$CK20,'Expenses - Raw Data'!$C$2:$C$1048576,"&gt;="&amp;'YoY Summary'!$B$6,'Expenses - Raw Data'!$C$2:$C$1048576,"&lt;="&amp;'YoY Summary'!$B$7),0)</f>
        <v>0</v>
      </c>
      <c r="CT20" s="22">
        <f>IFERROR(SUMIFS('Expenses - Raw Data'!$G$2:$G$1048576,'Expenses - Raw Data'!$A$2:$A$1048576,'YoY Summary'!$B$4,'Expenses - Raw Data'!$B$2:$B$1048576,'YoY Summary'!CT$11,'Expenses - Raw Data'!$E$2:$E$1048576,'YoY Summary'!$CK20,'Expenses - Raw Data'!$C$2:$C$1048576,"&gt;="&amp;'YoY Summary'!$B$6,'Expenses - Raw Data'!$C$2:$C$1048576,"&lt;="&amp;'YoY Summary'!$B$7),0)</f>
        <v>0</v>
      </c>
      <c r="CU20" s="46">
        <f t="shared" si="157"/>
        <v>0</v>
      </c>
      <c r="CV20" s="46">
        <f t="shared" si="158"/>
        <v>0</v>
      </c>
      <c r="CX20" s="22">
        <f>IFERROR(SUMIFS('Expenses - Raw Data'!$G$2:$G$1048576,'Expenses - Raw Data'!$A$2:$A$1048576,'YoY Summary'!$B$4,'Expenses - Raw Data'!$B$2:$B$1048576,'YoY Summary'!CX$11,'Expenses - Raw Data'!$E$2:$E$1048576,'YoY Summary'!$CK20,'Expenses - Raw Data'!$C$2:$C$1048576,"&gt;="&amp;'YoY Summary'!$B$6,'Expenses - Raw Data'!$C$2:$C$1048576,"&lt;="&amp;'YoY Summary'!$B$7),0)</f>
        <v>0</v>
      </c>
      <c r="CY20" s="22">
        <f>IFERROR(SUMIFS('Expenses - Raw Data'!$G$2:$G$1048576,'Expenses - Raw Data'!$A$2:$A$1048576,'YoY Summary'!$B$4,'Expenses - Raw Data'!$B$2:$B$1048576,'YoY Summary'!CY$11,'Expenses - Raw Data'!$E$2:$E$1048576,'YoY Summary'!$CK20,'Expenses - Raw Data'!$C$2:$C$1048576,"&gt;="&amp;'YoY Summary'!$B$6,'Expenses - Raw Data'!$C$2:$C$1048576,"&lt;="&amp;'YoY Summary'!$B$7),0)</f>
        <v>0</v>
      </c>
      <c r="CZ20" s="22">
        <f>IFERROR(SUMIFS('Expenses - Raw Data'!$G$2:$G$1048576,'Expenses - Raw Data'!$A$2:$A$1048576,'YoY Summary'!$B$4,'Expenses - Raw Data'!$B$2:$B$1048576,'YoY Summary'!CZ$11,'Expenses - Raw Data'!$E$2:$E$1048576,'YoY Summary'!$CK20,'Expenses - Raw Data'!$C$2:$C$1048576,"&gt;="&amp;'YoY Summary'!$B$6,'Expenses - Raw Data'!$C$2:$C$1048576,"&lt;="&amp;'YoY Summary'!$B$7),0)</f>
        <v>0</v>
      </c>
      <c r="DA20" s="46">
        <f t="shared" si="159"/>
        <v>0</v>
      </c>
      <c r="DB20" s="46">
        <f t="shared" si="160"/>
        <v>0</v>
      </c>
      <c r="DD20" s="22">
        <f>IFERROR(SUMIFS('Expenses - Raw Data'!$G$2:$G$1048576,'Expenses - Raw Data'!$A$2:$A$1048576,'YoY Summary'!$B$4,'Expenses - Raw Data'!$B$2:$B$1048576,'YoY Summary'!DD$11,'Expenses - Raw Data'!$E$2:$E$1048576,'YoY Summary'!$CK20,'Expenses - Raw Data'!$C$2:$C$1048576,"&gt;="&amp;'YoY Summary'!$B$6,'Expenses - Raw Data'!$C$2:$C$1048576,"&lt;="&amp;'YoY Summary'!$B$7),0)</f>
        <v>0</v>
      </c>
      <c r="DE20" s="22">
        <f>IFERROR(SUMIFS('Expenses - Raw Data'!$G$2:$G$1048576,'Expenses - Raw Data'!$A$2:$A$1048576,'YoY Summary'!$B$4,'Expenses - Raw Data'!$B$2:$B$1048576,'YoY Summary'!DE$11,'Expenses - Raw Data'!$E$2:$E$1048576,'YoY Summary'!$CK20,'Expenses - Raw Data'!$C$2:$C$1048576,"&gt;="&amp;'YoY Summary'!$B$6,'Expenses - Raw Data'!$C$2:$C$1048576,"&lt;="&amp;'YoY Summary'!$B$7),0)</f>
        <v>0</v>
      </c>
      <c r="DF20" s="22">
        <f>IFERROR(SUMIFS('Expenses - Raw Data'!$G$2:$G$1048576,'Expenses - Raw Data'!$A$2:$A$1048576,'YoY Summary'!$B$4,'Expenses - Raw Data'!$B$2:$B$1048576,'YoY Summary'!DF$11,'Expenses - Raw Data'!$E$2:$E$1048576,'YoY Summary'!$CK20,'Expenses - Raw Data'!$C$2:$C$1048576,"&gt;="&amp;'YoY Summary'!$B$6,'Expenses - Raw Data'!$C$2:$C$1048576,"&lt;="&amp;'YoY Summary'!$B$7),0)</f>
        <v>0</v>
      </c>
      <c r="DG20" s="46">
        <f t="shared" si="161"/>
        <v>0</v>
      </c>
      <c r="DH20" s="46">
        <f t="shared" si="162"/>
        <v>0</v>
      </c>
      <c r="DJ20" s="47">
        <f t="shared" si="163"/>
        <v>35</v>
      </c>
      <c r="DK20" s="48">
        <f t="shared" si="164"/>
        <v>5.6451612903225803E-3</v>
      </c>
      <c r="DL20" s="47">
        <f t="shared" si="143"/>
        <v>35</v>
      </c>
    </row>
    <row r="21" spans="1:116" s="29" customFormat="1" x14ac:dyDescent="0.2">
      <c r="A21" s="113"/>
      <c r="B21" s="113"/>
      <c r="D21" s="35" t="str">
        <f>Budget!$A15</f>
        <v>Subscriptions</v>
      </c>
      <c r="E21" s="22">
        <f>IFERROR(SUMIFS('Expenses - Raw Data'!$G$2:$G$1048576,'Expenses - Raw Data'!$A$2:$A$1048576,'YoY Summary'!$B$3,'Expenses - Raw Data'!$B$2:$B$1048576,'YoY Summary'!E$11,'Expenses - Raw Data'!$E$2:$E$1048576,'YoY Summary'!$D21,'Expenses - Raw Data'!$C$2:$C$1048576,"&gt;="&amp;'YoY Summary'!$B$6,'Expenses - Raw Data'!$C$2:$C$1048576,"&lt;="&amp;'YoY Summary'!$B$7),0)</f>
        <v>50</v>
      </c>
      <c r="F21" s="22">
        <f>IFERROR(SUMIFS('Expenses - Raw Data'!$G$2:$G$1048576,'Expenses - Raw Data'!$A$2:$A$1048576,'YoY Summary'!$B$3,'Expenses - Raw Data'!$B$2:$B$1048576,'YoY Summary'!F$11,'Expenses - Raw Data'!$E$2:$E$1048576,'YoY Summary'!$D21,'Expenses - Raw Data'!$C$2:$C$1048576,"&gt;="&amp;'YoY Summary'!$B$6,'Expenses - Raw Data'!$C$2:$C$1048576,"&lt;="&amp;'YoY Summary'!$B$7),0)</f>
        <v>0</v>
      </c>
      <c r="G21" s="22">
        <f>IFERROR(SUMIFS('Expenses - Raw Data'!$G$2:$G$1048576,'Expenses - Raw Data'!$A$2:$A$1048576,'YoY Summary'!$B$3,'Expenses - Raw Data'!$B$2:$B$1048576,'YoY Summary'!G$11,'Expenses - Raw Data'!$E$2:$E$1048576,'YoY Summary'!$D21,'Expenses - Raw Data'!$C$2:$C$1048576,"&gt;="&amp;'YoY Summary'!$B$6,'Expenses - Raw Data'!$C$2:$C$1048576,"&lt;="&amp;'YoY Summary'!$B$7),0)</f>
        <v>0</v>
      </c>
      <c r="H21" s="46">
        <f t="shared" si="144"/>
        <v>50</v>
      </c>
      <c r="I21" s="46">
        <f t="shared" si="145"/>
        <v>50</v>
      </c>
      <c r="K21" s="22">
        <f>IFERROR(SUMIFS('Expenses - Raw Data'!$G$2:$G$1048576,'Expenses - Raw Data'!$A$2:$A$1048576,'YoY Summary'!$B$3,'Expenses - Raw Data'!$B$2:$B$1048576,'YoY Summary'!K$11,'Expenses - Raw Data'!$E$2:$E$1048576,'YoY Summary'!$D21,'Expenses - Raw Data'!$C$2:$C$1048576,"&gt;="&amp;'YoY Summary'!$B$6,'Expenses - Raw Data'!$C$2:$C$1048576,"&lt;="&amp;'YoY Summary'!$B$7),0)</f>
        <v>0</v>
      </c>
      <c r="L21" s="22">
        <f>IFERROR(SUMIFS('Expenses - Raw Data'!$G$2:$G$1048576,'Expenses - Raw Data'!$A$2:$A$1048576,'YoY Summary'!$B$3,'Expenses - Raw Data'!$B$2:$B$1048576,'YoY Summary'!L$11,'Expenses - Raw Data'!$E$2:$E$1048576,'YoY Summary'!$D21,'Expenses - Raw Data'!$C$2:$C$1048576,"&gt;="&amp;'YoY Summary'!$B$6,'Expenses - Raw Data'!$C$2:$C$1048576,"&lt;="&amp;'YoY Summary'!$B$7),0)</f>
        <v>0</v>
      </c>
      <c r="M21" s="22">
        <f>IFERROR(SUMIFS('Expenses - Raw Data'!$G$2:$G$1048576,'Expenses - Raw Data'!$A$2:$A$1048576,'YoY Summary'!$B$3,'Expenses - Raw Data'!$B$2:$B$1048576,'YoY Summary'!M$11,'Expenses - Raw Data'!$E$2:$E$1048576,'YoY Summary'!$D21,'Expenses - Raw Data'!$C$2:$C$1048576,"&gt;="&amp;'YoY Summary'!$B$6,'Expenses - Raw Data'!$C$2:$C$1048576,"&lt;="&amp;'YoY Summary'!$B$7),0)</f>
        <v>0</v>
      </c>
      <c r="N21" s="46">
        <f t="shared" si="146"/>
        <v>0</v>
      </c>
      <c r="O21" s="46">
        <f t="shared" si="147"/>
        <v>0</v>
      </c>
      <c r="Q21" s="22">
        <f>IFERROR(SUMIFS('Expenses - Raw Data'!$G$2:$G$1048576,'Expenses - Raw Data'!$A$2:$A$1048576,'YoY Summary'!$B$3,'Expenses - Raw Data'!$B$2:$B$1048576,'YoY Summary'!Q$11,'Expenses - Raw Data'!$E$2:$E$1048576,'YoY Summary'!$D21,'Expenses - Raw Data'!$C$2:$C$1048576,"&gt;="&amp;'YoY Summary'!$B$6,'Expenses - Raw Data'!$C$2:$C$1048576,"&lt;="&amp;'YoY Summary'!$B$7),0)</f>
        <v>0</v>
      </c>
      <c r="R21" s="22">
        <f>IFERROR(SUMIFS('Expenses - Raw Data'!$G$2:$G$1048576,'Expenses - Raw Data'!$A$2:$A$1048576,'YoY Summary'!$B$3,'Expenses - Raw Data'!$B$2:$B$1048576,'YoY Summary'!R$11,'Expenses - Raw Data'!$E$2:$E$1048576,'YoY Summary'!$D21,'Expenses - Raw Data'!$C$2:$C$1048576,"&gt;="&amp;'YoY Summary'!$B$6,'Expenses - Raw Data'!$C$2:$C$1048576,"&lt;="&amp;'YoY Summary'!$B$7),0)</f>
        <v>0</v>
      </c>
      <c r="S21" s="22">
        <f>IFERROR(SUMIFS('Expenses - Raw Data'!$G$2:$G$1048576,'Expenses - Raw Data'!$A$2:$A$1048576,'YoY Summary'!$B$3,'Expenses - Raw Data'!$B$2:$B$1048576,'YoY Summary'!S$11,'Expenses - Raw Data'!$E$2:$E$1048576,'YoY Summary'!$D21,'Expenses - Raw Data'!$C$2:$C$1048576,"&gt;="&amp;'YoY Summary'!$B$6,'Expenses - Raw Data'!$C$2:$C$1048576,"&lt;="&amp;'YoY Summary'!$B$7),0)</f>
        <v>0</v>
      </c>
      <c r="T21" s="46">
        <f t="shared" si="148"/>
        <v>0</v>
      </c>
      <c r="U21" s="46">
        <f t="shared" si="149"/>
        <v>0</v>
      </c>
      <c r="W21" s="22">
        <f>IFERROR(SUMIFS('Expenses - Raw Data'!$G$2:$G$1048576,'Expenses - Raw Data'!$A$2:$A$1048576,'YoY Summary'!$B$3,'Expenses - Raw Data'!$B$2:$B$1048576,'YoY Summary'!W$11,'Expenses - Raw Data'!$E$2:$E$1048576,'YoY Summary'!$D21,'Expenses - Raw Data'!$C$2:$C$1048576,"&gt;="&amp;'YoY Summary'!$B$6,'Expenses - Raw Data'!$C$2:$C$1048576,"&lt;="&amp;'YoY Summary'!$B$7),0)</f>
        <v>0</v>
      </c>
      <c r="X21" s="22">
        <f>IFERROR(SUMIFS('Expenses - Raw Data'!$G$2:$G$1048576,'Expenses - Raw Data'!$A$2:$A$1048576,'YoY Summary'!$B$3,'Expenses - Raw Data'!$B$2:$B$1048576,'YoY Summary'!X$11,'Expenses - Raw Data'!$E$2:$E$1048576,'YoY Summary'!$D21,'Expenses - Raw Data'!$C$2:$C$1048576,"&gt;="&amp;'YoY Summary'!$B$6,'Expenses - Raw Data'!$C$2:$C$1048576,"&lt;="&amp;'YoY Summary'!$B$7),0)</f>
        <v>0</v>
      </c>
      <c r="Y21" s="22">
        <f>IFERROR(SUMIFS('Expenses - Raw Data'!$G$2:$G$1048576,'Expenses - Raw Data'!$A$2:$A$1048576,'YoY Summary'!$B$3,'Expenses - Raw Data'!$B$2:$B$1048576,'YoY Summary'!Y$11,'Expenses - Raw Data'!$E$2:$E$1048576,'YoY Summary'!$D21,'Expenses - Raw Data'!$C$2:$C$1048576,"&gt;="&amp;'YoY Summary'!$B$6,'Expenses - Raw Data'!$C$2:$C$1048576,"&lt;="&amp;'YoY Summary'!$B$7),0)</f>
        <v>0</v>
      </c>
      <c r="Z21" s="46">
        <f t="shared" si="150"/>
        <v>0</v>
      </c>
      <c r="AA21" s="46">
        <f t="shared" si="151"/>
        <v>0</v>
      </c>
      <c r="AC21" s="47">
        <f t="shared" si="152"/>
        <v>50</v>
      </c>
      <c r="AD21" s="48">
        <f t="shared" si="153"/>
        <v>1.1111111111111112E-2</v>
      </c>
      <c r="AE21" s="47">
        <f t="shared" si="154"/>
        <v>50</v>
      </c>
      <c r="AG21" s="35" t="str">
        <f>Budget!$A15</f>
        <v>Subscriptions</v>
      </c>
      <c r="AH21" s="22">
        <f t="shared" si="99"/>
        <v>-20</v>
      </c>
      <c r="AI21" s="22">
        <f t="shared" si="100"/>
        <v>0</v>
      </c>
      <c r="AJ21" s="22">
        <f t="shared" si="101"/>
        <v>0</v>
      </c>
      <c r="AK21" s="46">
        <f t="shared" si="102"/>
        <v>-20</v>
      </c>
      <c r="AL21" s="46">
        <f t="shared" si="103"/>
        <v>-20</v>
      </c>
      <c r="AN21" s="22">
        <f t="shared" si="104"/>
        <v>0</v>
      </c>
      <c r="AO21" s="22">
        <f t="shared" si="105"/>
        <v>0</v>
      </c>
      <c r="AP21" s="22">
        <f t="shared" si="106"/>
        <v>0</v>
      </c>
      <c r="AQ21" s="46">
        <f t="shared" si="107"/>
        <v>0</v>
      </c>
      <c r="AR21" s="46">
        <f t="shared" si="108"/>
        <v>0</v>
      </c>
      <c r="AT21" s="22">
        <f t="shared" si="109"/>
        <v>0</v>
      </c>
      <c r="AU21" s="22">
        <f t="shared" si="110"/>
        <v>0</v>
      </c>
      <c r="AV21" s="22">
        <f t="shared" si="111"/>
        <v>0</v>
      </c>
      <c r="AW21" s="46">
        <f t="shared" si="112"/>
        <v>0</v>
      </c>
      <c r="AX21" s="46">
        <f t="shared" si="113"/>
        <v>0</v>
      </c>
      <c r="AZ21" s="22">
        <f t="shared" si="114"/>
        <v>0</v>
      </c>
      <c r="BA21" s="22">
        <f t="shared" si="115"/>
        <v>0</v>
      </c>
      <c r="BB21" s="22">
        <f t="shared" si="116"/>
        <v>0</v>
      </c>
      <c r="BC21" s="46">
        <f t="shared" si="117"/>
        <v>0</v>
      </c>
      <c r="BD21" s="46">
        <f t="shared" si="118"/>
        <v>0</v>
      </c>
      <c r="BF21" s="47">
        <f t="shared" si="119"/>
        <v>-20</v>
      </c>
      <c r="BG21" s="47">
        <f t="shared" si="120"/>
        <v>-20</v>
      </c>
      <c r="BI21" s="35" t="str">
        <f>Budget!$A15</f>
        <v>Subscriptions</v>
      </c>
      <c r="BJ21" s="24">
        <f t="shared" si="121"/>
        <v>-0.2857142857142857</v>
      </c>
      <c r="BK21" s="24">
        <f t="shared" si="122"/>
        <v>0</v>
      </c>
      <c r="BL21" s="24">
        <f t="shared" si="123"/>
        <v>0</v>
      </c>
      <c r="BM21" s="45">
        <f t="shared" si="124"/>
        <v>-0.2857142857142857</v>
      </c>
      <c r="BN21" s="45">
        <f t="shared" si="125"/>
        <v>-0.2857142857142857</v>
      </c>
      <c r="BP21" s="24">
        <f t="shared" si="126"/>
        <v>0</v>
      </c>
      <c r="BQ21" s="24">
        <f t="shared" si="127"/>
        <v>0</v>
      </c>
      <c r="BR21" s="24">
        <f t="shared" si="128"/>
        <v>0</v>
      </c>
      <c r="BS21" s="45">
        <f t="shared" si="129"/>
        <v>0</v>
      </c>
      <c r="BT21" s="45">
        <f t="shared" si="130"/>
        <v>0</v>
      </c>
      <c r="BV21" s="24">
        <f t="shared" si="131"/>
        <v>0</v>
      </c>
      <c r="BW21" s="24">
        <f t="shared" si="132"/>
        <v>0</v>
      </c>
      <c r="BX21" s="24">
        <f t="shared" si="133"/>
        <v>0</v>
      </c>
      <c r="BY21" s="45">
        <f t="shared" si="134"/>
        <v>0</v>
      </c>
      <c r="BZ21" s="45">
        <f t="shared" si="135"/>
        <v>0</v>
      </c>
      <c r="CB21" s="24">
        <f t="shared" si="136"/>
        <v>0</v>
      </c>
      <c r="CC21" s="24">
        <f t="shared" si="137"/>
        <v>0</v>
      </c>
      <c r="CD21" s="24">
        <f t="shared" si="138"/>
        <v>0</v>
      </c>
      <c r="CE21" s="45">
        <f t="shared" si="139"/>
        <v>0</v>
      </c>
      <c r="CF21" s="45">
        <f t="shared" si="140"/>
        <v>0</v>
      </c>
      <c r="CH21" s="48">
        <f t="shared" si="141"/>
        <v>-0.2857142857142857</v>
      </c>
      <c r="CI21" s="48">
        <f t="shared" si="142"/>
        <v>-1.7921146953404909E-4</v>
      </c>
      <c r="CK21" s="35" t="str">
        <f>Budget!$A15</f>
        <v>Subscriptions</v>
      </c>
      <c r="CL21" s="22">
        <f>IFERROR(SUMIFS('Expenses - Raw Data'!$G$2:$G$1048576,'Expenses - Raw Data'!$A$2:$A$1048576,'YoY Summary'!$B$4,'Expenses - Raw Data'!$B$2:$B$1048576,'YoY Summary'!CL$11,'Expenses - Raw Data'!$E$2:$E$1048576,'YoY Summary'!$CK21,'Expenses - Raw Data'!$C$2:$C$1048576,"&gt;="&amp;'YoY Summary'!$B$6,'Expenses - Raw Data'!$C$2:$C$1048576,"&lt;="&amp;'YoY Summary'!$B$7),0)</f>
        <v>70</v>
      </c>
      <c r="CM21" s="22">
        <f>IFERROR(SUMIFS('Expenses - Raw Data'!$G$2:$G$1048576,'Expenses - Raw Data'!$A$2:$A$1048576,'YoY Summary'!$B$4,'Expenses - Raw Data'!$B$2:$B$1048576,'YoY Summary'!CM$11,'Expenses - Raw Data'!$E$2:$E$1048576,'YoY Summary'!$CK21,'Expenses - Raw Data'!$C$2:$C$1048576,"&gt;="&amp;'YoY Summary'!$B$6,'Expenses - Raw Data'!$C$2:$C$1048576,"&lt;="&amp;'YoY Summary'!$B$7),0)</f>
        <v>0</v>
      </c>
      <c r="CN21" s="22">
        <f>IFERROR(SUMIFS('Expenses - Raw Data'!$G$2:$G$1048576,'Expenses - Raw Data'!$A$2:$A$1048576,'YoY Summary'!$B$4,'Expenses - Raw Data'!$B$2:$B$1048576,'YoY Summary'!CN$11,'Expenses - Raw Data'!$E$2:$E$1048576,'YoY Summary'!$CK21,'Expenses - Raw Data'!$C$2:$C$1048576,"&gt;="&amp;'YoY Summary'!$B$6,'Expenses - Raw Data'!$C$2:$C$1048576,"&lt;="&amp;'YoY Summary'!$B$7),0)</f>
        <v>0</v>
      </c>
      <c r="CO21" s="46">
        <f t="shared" si="155"/>
        <v>70</v>
      </c>
      <c r="CP21" s="46">
        <f t="shared" si="156"/>
        <v>70</v>
      </c>
      <c r="CR21" s="22">
        <f>IFERROR(SUMIFS('Expenses - Raw Data'!$G$2:$G$1048576,'Expenses - Raw Data'!$A$2:$A$1048576,'YoY Summary'!$B$4,'Expenses - Raw Data'!$B$2:$B$1048576,'YoY Summary'!CR$11,'Expenses - Raw Data'!$E$2:$E$1048576,'YoY Summary'!$CK21,'Expenses - Raw Data'!$C$2:$C$1048576,"&gt;="&amp;'YoY Summary'!$B$6,'Expenses - Raw Data'!$C$2:$C$1048576,"&lt;="&amp;'YoY Summary'!$B$7),0)</f>
        <v>0</v>
      </c>
      <c r="CS21" s="22">
        <f>IFERROR(SUMIFS('Expenses - Raw Data'!$G$2:$G$1048576,'Expenses - Raw Data'!$A$2:$A$1048576,'YoY Summary'!$B$4,'Expenses - Raw Data'!$B$2:$B$1048576,'YoY Summary'!CS$11,'Expenses - Raw Data'!$E$2:$E$1048576,'YoY Summary'!$CK21,'Expenses - Raw Data'!$C$2:$C$1048576,"&gt;="&amp;'YoY Summary'!$B$6,'Expenses - Raw Data'!$C$2:$C$1048576,"&lt;="&amp;'YoY Summary'!$B$7),0)</f>
        <v>0</v>
      </c>
      <c r="CT21" s="22">
        <f>IFERROR(SUMIFS('Expenses - Raw Data'!$G$2:$G$1048576,'Expenses - Raw Data'!$A$2:$A$1048576,'YoY Summary'!$B$4,'Expenses - Raw Data'!$B$2:$B$1048576,'YoY Summary'!CT$11,'Expenses - Raw Data'!$E$2:$E$1048576,'YoY Summary'!$CK21,'Expenses - Raw Data'!$C$2:$C$1048576,"&gt;="&amp;'YoY Summary'!$B$6,'Expenses - Raw Data'!$C$2:$C$1048576,"&lt;="&amp;'YoY Summary'!$B$7),0)</f>
        <v>0</v>
      </c>
      <c r="CU21" s="46">
        <f t="shared" si="157"/>
        <v>0</v>
      </c>
      <c r="CV21" s="46">
        <f t="shared" si="158"/>
        <v>0</v>
      </c>
      <c r="CX21" s="22">
        <f>IFERROR(SUMIFS('Expenses - Raw Data'!$G$2:$G$1048576,'Expenses - Raw Data'!$A$2:$A$1048576,'YoY Summary'!$B$4,'Expenses - Raw Data'!$B$2:$B$1048576,'YoY Summary'!CX$11,'Expenses - Raw Data'!$E$2:$E$1048576,'YoY Summary'!$CK21,'Expenses - Raw Data'!$C$2:$C$1048576,"&gt;="&amp;'YoY Summary'!$B$6,'Expenses - Raw Data'!$C$2:$C$1048576,"&lt;="&amp;'YoY Summary'!$B$7),0)</f>
        <v>0</v>
      </c>
      <c r="CY21" s="22">
        <f>IFERROR(SUMIFS('Expenses - Raw Data'!$G$2:$G$1048576,'Expenses - Raw Data'!$A$2:$A$1048576,'YoY Summary'!$B$4,'Expenses - Raw Data'!$B$2:$B$1048576,'YoY Summary'!CY$11,'Expenses - Raw Data'!$E$2:$E$1048576,'YoY Summary'!$CK21,'Expenses - Raw Data'!$C$2:$C$1048576,"&gt;="&amp;'YoY Summary'!$B$6,'Expenses - Raw Data'!$C$2:$C$1048576,"&lt;="&amp;'YoY Summary'!$B$7),0)</f>
        <v>0</v>
      </c>
      <c r="CZ21" s="22">
        <f>IFERROR(SUMIFS('Expenses - Raw Data'!$G$2:$G$1048576,'Expenses - Raw Data'!$A$2:$A$1048576,'YoY Summary'!$B$4,'Expenses - Raw Data'!$B$2:$B$1048576,'YoY Summary'!CZ$11,'Expenses - Raw Data'!$E$2:$E$1048576,'YoY Summary'!$CK21,'Expenses - Raw Data'!$C$2:$C$1048576,"&gt;="&amp;'YoY Summary'!$B$6,'Expenses - Raw Data'!$C$2:$C$1048576,"&lt;="&amp;'YoY Summary'!$B$7),0)</f>
        <v>0</v>
      </c>
      <c r="DA21" s="46">
        <f t="shared" si="159"/>
        <v>0</v>
      </c>
      <c r="DB21" s="46">
        <f t="shared" si="160"/>
        <v>0</v>
      </c>
      <c r="DD21" s="22">
        <f>IFERROR(SUMIFS('Expenses - Raw Data'!$G$2:$G$1048576,'Expenses - Raw Data'!$A$2:$A$1048576,'YoY Summary'!$B$4,'Expenses - Raw Data'!$B$2:$B$1048576,'YoY Summary'!DD$11,'Expenses - Raw Data'!$E$2:$E$1048576,'YoY Summary'!$CK21,'Expenses - Raw Data'!$C$2:$C$1048576,"&gt;="&amp;'YoY Summary'!$B$6,'Expenses - Raw Data'!$C$2:$C$1048576,"&lt;="&amp;'YoY Summary'!$B$7),0)</f>
        <v>0</v>
      </c>
      <c r="DE21" s="22">
        <f>IFERROR(SUMIFS('Expenses - Raw Data'!$G$2:$G$1048576,'Expenses - Raw Data'!$A$2:$A$1048576,'YoY Summary'!$B$4,'Expenses - Raw Data'!$B$2:$B$1048576,'YoY Summary'!DE$11,'Expenses - Raw Data'!$E$2:$E$1048576,'YoY Summary'!$CK21,'Expenses - Raw Data'!$C$2:$C$1048576,"&gt;="&amp;'YoY Summary'!$B$6,'Expenses - Raw Data'!$C$2:$C$1048576,"&lt;="&amp;'YoY Summary'!$B$7),0)</f>
        <v>0</v>
      </c>
      <c r="DF21" s="22">
        <f>IFERROR(SUMIFS('Expenses - Raw Data'!$G$2:$G$1048576,'Expenses - Raw Data'!$A$2:$A$1048576,'YoY Summary'!$B$4,'Expenses - Raw Data'!$B$2:$B$1048576,'YoY Summary'!DF$11,'Expenses - Raw Data'!$E$2:$E$1048576,'YoY Summary'!$CK21,'Expenses - Raw Data'!$C$2:$C$1048576,"&gt;="&amp;'YoY Summary'!$B$6,'Expenses - Raw Data'!$C$2:$C$1048576,"&lt;="&amp;'YoY Summary'!$B$7),0)</f>
        <v>0</v>
      </c>
      <c r="DG21" s="46">
        <f t="shared" si="161"/>
        <v>0</v>
      </c>
      <c r="DH21" s="46">
        <f t="shared" si="162"/>
        <v>0</v>
      </c>
      <c r="DJ21" s="47">
        <f t="shared" si="163"/>
        <v>70</v>
      </c>
      <c r="DK21" s="48">
        <f t="shared" si="164"/>
        <v>1.1290322580645161E-2</v>
      </c>
      <c r="DL21" s="47">
        <f t="shared" si="143"/>
        <v>70</v>
      </c>
    </row>
    <row r="22" spans="1:116" s="29" customFormat="1" x14ac:dyDescent="0.2">
      <c r="A22" s="113"/>
      <c r="B22" s="113"/>
      <c r="D22" s="35" t="str">
        <f>Budget!$A16</f>
        <v>Phone</v>
      </c>
      <c r="E22" s="22">
        <f>IFERROR(SUMIFS('Expenses - Raw Data'!$G$2:$G$1048576,'Expenses - Raw Data'!$A$2:$A$1048576,'YoY Summary'!$B$3,'Expenses - Raw Data'!$B$2:$B$1048576,'YoY Summary'!E$11,'Expenses - Raw Data'!$E$2:$E$1048576,'YoY Summary'!$D22,'Expenses - Raw Data'!$C$2:$C$1048576,"&gt;="&amp;'YoY Summary'!$B$6,'Expenses - Raw Data'!$C$2:$C$1048576,"&lt;="&amp;'YoY Summary'!$B$7),0)</f>
        <v>20</v>
      </c>
      <c r="F22" s="22">
        <f>IFERROR(SUMIFS('Expenses - Raw Data'!$G$2:$G$1048576,'Expenses - Raw Data'!$A$2:$A$1048576,'YoY Summary'!$B$3,'Expenses - Raw Data'!$B$2:$B$1048576,'YoY Summary'!F$11,'Expenses - Raw Data'!$E$2:$E$1048576,'YoY Summary'!$D22,'Expenses - Raw Data'!$C$2:$C$1048576,"&gt;="&amp;'YoY Summary'!$B$6,'Expenses - Raw Data'!$C$2:$C$1048576,"&lt;="&amp;'YoY Summary'!$B$7),0)</f>
        <v>0</v>
      </c>
      <c r="G22" s="22">
        <f>IFERROR(SUMIFS('Expenses - Raw Data'!$G$2:$G$1048576,'Expenses - Raw Data'!$A$2:$A$1048576,'YoY Summary'!$B$3,'Expenses - Raw Data'!$B$2:$B$1048576,'YoY Summary'!G$11,'Expenses - Raw Data'!$E$2:$E$1048576,'YoY Summary'!$D22,'Expenses - Raw Data'!$C$2:$C$1048576,"&gt;="&amp;'YoY Summary'!$B$6,'Expenses - Raw Data'!$C$2:$C$1048576,"&lt;="&amp;'YoY Summary'!$B$7),0)</f>
        <v>0</v>
      </c>
      <c r="H22" s="46">
        <f t="shared" si="144"/>
        <v>20</v>
      </c>
      <c r="I22" s="46">
        <f t="shared" si="145"/>
        <v>20</v>
      </c>
      <c r="K22" s="22">
        <f>IFERROR(SUMIFS('Expenses - Raw Data'!$G$2:$G$1048576,'Expenses - Raw Data'!$A$2:$A$1048576,'YoY Summary'!$B$3,'Expenses - Raw Data'!$B$2:$B$1048576,'YoY Summary'!K$11,'Expenses - Raw Data'!$E$2:$E$1048576,'YoY Summary'!$D22,'Expenses - Raw Data'!$C$2:$C$1048576,"&gt;="&amp;'YoY Summary'!$B$6,'Expenses - Raw Data'!$C$2:$C$1048576,"&lt;="&amp;'YoY Summary'!$B$7),0)</f>
        <v>0</v>
      </c>
      <c r="L22" s="22">
        <f>IFERROR(SUMIFS('Expenses - Raw Data'!$G$2:$G$1048576,'Expenses - Raw Data'!$A$2:$A$1048576,'YoY Summary'!$B$3,'Expenses - Raw Data'!$B$2:$B$1048576,'YoY Summary'!L$11,'Expenses - Raw Data'!$E$2:$E$1048576,'YoY Summary'!$D22,'Expenses - Raw Data'!$C$2:$C$1048576,"&gt;="&amp;'YoY Summary'!$B$6,'Expenses - Raw Data'!$C$2:$C$1048576,"&lt;="&amp;'YoY Summary'!$B$7),0)</f>
        <v>0</v>
      </c>
      <c r="M22" s="22">
        <f>IFERROR(SUMIFS('Expenses - Raw Data'!$G$2:$G$1048576,'Expenses - Raw Data'!$A$2:$A$1048576,'YoY Summary'!$B$3,'Expenses - Raw Data'!$B$2:$B$1048576,'YoY Summary'!M$11,'Expenses - Raw Data'!$E$2:$E$1048576,'YoY Summary'!$D22,'Expenses - Raw Data'!$C$2:$C$1048576,"&gt;="&amp;'YoY Summary'!$B$6,'Expenses - Raw Data'!$C$2:$C$1048576,"&lt;="&amp;'YoY Summary'!$B$7),0)</f>
        <v>0</v>
      </c>
      <c r="N22" s="46">
        <f t="shared" si="146"/>
        <v>0</v>
      </c>
      <c r="O22" s="46">
        <f t="shared" si="147"/>
        <v>0</v>
      </c>
      <c r="Q22" s="22">
        <f>IFERROR(SUMIFS('Expenses - Raw Data'!$G$2:$G$1048576,'Expenses - Raw Data'!$A$2:$A$1048576,'YoY Summary'!$B$3,'Expenses - Raw Data'!$B$2:$B$1048576,'YoY Summary'!Q$11,'Expenses - Raw Data'!$E$2:$E$1048576,'YoY Summary'!$D22,'Expenses - Raw Data'!$C$2:$C$1048576,"&gt;="&amp;'YoY Summary'!$B$6,'Expenses - Raw Data'!$C$2:$C$1048576,"&lt;="&amp;'YoY Summary'!$B$7),0)</f>
        <v>0</v>
      </c>
      <c r="R22" s="22">
        <f>IFERROR(SUMIFS('Expenses - Raw Data'!$G$2:$G$1048576,'Expenses - Raw Data'!$A$2:$A$1048576,'YoY Summary'!$B$3,'Expenses - Raw Data'!$B$2:$B$1048576,'YoY Summary'!R$11,'Expenses - Raw Data'!$E$2:$E$1048576,'YoY Summary'!$D22,'Expenses - Raw Data'!$C$2:$C$1048576,"&gt;="&amp;'YoY Summary'!$B$6,'Expenses - Raw Data'!$C$2:$C$1048576,"&lt;="&amp;'YoY Summary'!$B$7),0)</f>
        <v>0</v>
      </c>
      <c r="S22" s="22">
        <f>IFERROR(SUMIFS('Expenses - Raw Data'!$G$2:$G$1048576,'Expenses - Raw Data'!$A$2:$A$1048576,'YoY Summary'!$B$3,'Expenses - Raw Data'!$B$2:$B$1048576,'YoY Summary'!S$11,'Expenses - Raw Data'!$E$2:$E$1048576,'YoY Summary'!$D22,'Expenses - Raw Data'!$C$2:$C$1048576,"&gt;="&amp;'YoY Summary'!$B$6,'Expenses - Raw Data'!$C$2:$C$1048576,"&lt;="&amp;'YoY Summary'!$B$7),0)</f>
        <v>0</v>
      </c>
      <c r="T22" s="46">
        <f t="shared" si="148"/>
        <v>0</v>
      </c>
      <c r="U22" s="46">
        <f t="shared" si="149"/>
        <v>0</v>
      </c>
      <c r="W22" s="22">
        <f>IFERROR(SUMIFS('Expenses - Raw Data'!$G$2:$G$1048576,'Expenses - Raw Data'!$A$2:$A$1048576,'YoY Summary'!$B$3,'Expenses - Raw Data'!$B$2:$B$1048576,'YoY Summary'!W$11,'Expenses - Raw Data'!$E$2:$E$1048576,'YoY Summary'!$D22,'Expenses - Raw Data'!$C$2:$C$1048576,"&gt;="&amp;'YoY Summary'!$B$6,'Expenses - Raw Data'!$C$2:$C$1048576,"&lt;="&amp;'YoY Summary'!$B$7),0)</f>
        <v>0</v>
      </c>
      <c r="X22" s="22">
        <f>IFERROR(SUMIFS('Expenses - Raw Data'!$G$2:$G$1048576,'Expenses - Raw Data'!$A$2:$A$1048576,'YoY Summary'!$B$3,'Expenses - Raw Data'!$B$2:$B$1048576,'YoY Summary'!X$11,'Expenses - Raw Data'!$E$2:$E$1048576,'YoY Summary'!$D22,'Expenses - Raw Data'!$C$2:$C$1048576,"&gt;="&amp;'YoY Summary'!$B$6,'Expenses - Raw Data'!$C$2:$C$1048576,"&lt;="&amp;'YoY Summary'!$B$7),0)</f>
        <v>0</v>
      </c>
      <c r="Y22" s="22">
        <f>IFERROR(SUMIFS('Expenses - Raw Data'!$G$2:$G$1048576,'Expenses - Raw Data'!$A$2:$A$1048576,'YoY Summary'!$B$3,'Expenses - Raw Data'!$B$2:$B$1048576,'YoY Summary'!Y$11,'Expenses - Raw Data'!$E$2:$E$1048576,'YoY Summary'!$D22,'Expenses - Raw Data'!$C$2:$C$1048576,"&gt;="&amp;'YoY Summary'!$B$6,'Expenses - Raw Data'!$C$2:$C$1048576,"&lt;="&amp;'YoY Summary'!$B$7),0)</f>
        <v>0</v>
      </c>
      <c r="Z22" s="46">
        <f t="shared" si="150"/>
        <v>0</v>
      </c>
      <c r="AA22" s="46">
        <f t="shared" si="151"/>
        <v>0</v>
      </c>
      <c r="AC22" s="47">
        <f t="shared" si="152"/>
        <v>20</v>
      </c>
      <c r="AD22" s="48">
        <f t="shared" si="153"/>
        <v>4.4444444444444444E-3</v>
      </c>
      <c r="AE22" s="47">
        <f t="shared" si="154"/>
        <v>20</v>
      </c>
      <c r="AG22" s="35" t="str">
        <f>Budget!$A16</f>
        <v>Phone</v>
      </c>
      <c r="AH22" s="22">
        <f t="shared" si="99"/>
        <v>-5</v>
      </c>
      <c r="AI22" s="22">
        <f t="shared" si="100"/>
        <v>0</v>
      </c>
      <c r="AJ22" s="22">
        <f t="shared" si="101"/>
        <v>0</v>
      </c>
      <c r="AK22" s="46">
        <f t="shared" si="102"/>
        <v>-5</v>
      </c>
      <c r="AL22" s="46">
        <f t="shared" si="103"/>
        <v>-5</v>
      </c>
      <c r="AN22" s="22">
        <f t="shared" si="104"/>
        <v>0</v>
      </c>
      <c r="AO22" s="22">
        <f t="shared" si="105"/>
        <v>0</v>
      </c>
      <c r="AP22" s="22">
        <f t="shared" si="106"/>
        <v>0</v>
      </c>
      <c r="AQ22" s="46">
        <f t="shared" si="107"/>
        <v>0</v>
      </c>
      <c r="AR22" s="46">
        <f t="shared" si="108"/>
        <v>0</v>
      </c>
      <c r="AT22" s="22">
        <f t="shared" si="109"/>
        <v>0</v>
      </c>
      <c r="AU22" s="22">
        <f t="shared" si="110"/>
        <v>0</v>
      </c>
      <c r="AV22" s="22">
        <f t="shared" si="111"/>
        <v>0</v>
      </c>
      <c r="AW22" s="46">
        <f t="shared" si="112"/>
        <v>0</v>
      </c>
      <c r="AX22" s="46">
        <f t="shared" si="113"/>
        <v>0</v>
      </c>
      <c r="AZ22" s="22">
        <f t="shared" si="114"/>
        <v>0</v>
      </c>
      <c r="BA22" s="22">
        <f t="shared" si="115"/>
        <v>0</v>
      </c>
      <c r="BB22" s="22">
        <f t="shared" si="116"/>
        <v>0</v>
      </c>
      <c r="BC22" s="46">
        <f t="shared" si="117"/>
        <v>0</v>
      </c>
      <c r="BD22" s="46">
        <f t="shared" si="118"/>
        <v>0</v>
      </c>
      <c r="BF22" s="47">
        <f t="shared" si="119"/>
        <v>-5</v>
      </c>
      <c r="BG22" s="47">
        <f t="shared" si="120"/>
        <v>-5</v>
      </c>
      <c r="BI22" s="35" t="str">
        <f>Budget!$A16</f>
        <v>Phone</v>
      </c>
      <c r="BJ22" s="24">
        <f t="shared" si="121"/>
        <v>-0.19999999999999996</v>
      </c>
      <c r="BK22" s="24">
        <f t="shared" si="122"/>
        <v>0</v>
      </c>
      <c r="BL22" s="24">
        <f t="shared" si="123"/>
        <v>0</v>
      </c>
      <c r="BM22" s="45">
        <f t="shared" si="124"/>
        <v>-0.19999999999999996</v>
      </c>
      <c r="BN22" s="45">
        <f t="shared" si="125"/>
        <v>-0.19999999999999996</v>
      </c>
      <c r="BP22" s="24">
        <f t="shared" si="126"/>
        <v>0</v>
      </c>
      <c r="BQ22" s="24">
        <f t="shared" si="127"/>
        <v>0</v>
      </c>
      <c r="BR22" s="24">
        <f t="shared" si="128"/>
        <v>0</v>
      </c>
      <c r="BS22" s="45">
        <f t="shared" si="129"/>
        <v>0</v>
      </c>
      <c r="BT22" s="45">
        <f t="shared" si="130"/>
        <v>0</v>
      </c>
      <c r="BV22" s="24">
        <f t="shared" si="131"/>
        <v>0</v>
      </c>
      <c r="BW22" s="24">
        <f t="shared" si="132"/>
        <v>0</v>
      </c>
      <c r="BX22" s="24">
        <f t="shared" si="133"/>
        <v>0</v>
      </c>
      <c r="BY22" s="45">
        <f t="shared" si="134"/>
        <v>0</v>
      </c>
      <c r="BZ22" s="45">
        <f t="shared" si="135"/>
        <v>0</v>
      </c>
      <c r="CB22" s="24">
        <f t="shared" si="136"/>
        <v>0</v>
      </c>
      <c r="CC22" s="24">
        <f t="shared" si="137"/>
        <v>0</v>
      </c>
      <c r="CD22" s="24">
        <f t="shared" si="138"/>
        <v>0</v>
      </c>
      <c r="CE22" s="45">
        <f t="shared" si="139"/>
        <v>0</v>
      </c>
      <c r="CF22" s="45">
        <f t="shared" si="140"/>
        <v>0</v>
      </c>
      <c r="CH22" s="48">
        <f t="shared" si="141"/>
        <v>-0.19999999999999996</v>
      </c>
      <c r="CI22" s="48">
        <f t="shared" si="142"/>
        <v>4.1218637992831552E-4</v>
      </c>
      <c r="CK22" s="35" t="str">
        <f>Budget!$A16</f>
        <v>Phone</v>
      </c>
      <c r="CL22" s="22">
        <f>IFERROR(SUMIFS('Expenses - Raw Data'!$G$2:$G$1048576,'Expenses - Raw Data'!$A$2:$A$1048576,'YoY Summary'!$B$4,'Expenses - Raw Data'!$B$2:$B$1048576,'YoY Summary'!CL$11,'Expenses - Raw Data'!$E$2:$E$1048576,'YoY Summary'!$CK22,'Expenses - Raw Data'!$C$2:$C$1048576,"&gt;="&amp;'YoY Summary'!$B$6,'Expenses - Raw Data'!$C$2:$C$1048576,"&lt;="&amp;'YoY Summary'!$B$7),0)</f>
        <v>25</v>
      </c>
      <c r="CM22" s="22">
        <f>IFERROR(SUMIFS('Expenses - Raw Data'!$G$2:$G$1048576,'Expenses - Raw Data'!$A$2:$A$1048576,'YoY Summary'!$B$4,'Expenses - Raw Data'!$B$2:$B$1048576,'YoY Summary'!CM$11,'Expenses - Raw Data'!$E$2:$E$1048576,'YoY Summary'!$CK22,'Expenses - Raw Data'!$C$2:$C$1048576,"&gt;="&amp;'YoY Summary'!$B$6,'Expenses - Raw Data'!$C$2:$C$1048576,"&lt;="&amp;'YoY Summary'!$B$7),0)</f>
        <v>0</v>
      </c>
      <c r="CN22" s="22">
        <f>IFERROR(SUMIFS('Expenses - Raw Data'!$G$2:$G$1048576,'Expenses - Raw Data'!$A$2:$A$1048576,'YoY Summary'!$B$4,'Expenses - Raw Data'!$B$2:$B$1048576,'YoY Summary'!CN$11,'Expenses - Raw Data'!$E$2:$E$1048576,'YoY Summary'!$CK22,'Expenses - Raw Data'!$C$2:$C$1048576,"&gt;="&amp;'YoY Summary'!$B$6,'Expenses - Raw Data'!$C$2:$C$1048576,"&lt;="&amp;'YoY Summary'!$B$7),0)</f>
        <v>0</v>
      </c>
      <c r="CO22" s="46">
        <f t="shared" si="155"/>
        <v>25</v>
      </c>
      <c r="CP22" s="46">
        <f t="shared" si="156"/>
        <v>25</v>
      </c>
      <c r="CR22" s="22">
        <f>IFERROR(SUMIFS('Expenses - Raw Data'!$G$2:$G$1048576,'Expenses - Raw Data'!$A$2:$A$1048576,'YoY Summary'!$B$4,'Expenses - Raw Data'!$B$2:$B$1048576,'YoY Summary'!CR$11,'Expenses - Raw Data'!$E$2:$E$1048576,'YoY Summary'!$CK22,'Expenses - Raw Data'!$C$2:$C$1048576,"&gt;="&amp;'YoY Summary'!$B$6,'Expenses - Raw Data'!$C$2:$C$1048576,"&lt;="&amp;'YoY Summary'!$B$7),0)</f>
        <v>0</v>
      </c>
      <c r="CS22" s="22">
        <f>IFERROR(SUMIFS('Expenses - Raw Data'!$G$2:$G$1048576,'Expenses - Raw Data'!$A$2:$A$1048576,'YoY Summary'!$B$4,'Expenses - Raw Data'!$B$2:$B$1048576,'YoY Summary'!CS$11,'Expenses - Raw Data'!$E$2:$E$1048576,'YoY Summary'!$CK22,'Expenses - Raw Data'!$C$2:$C$1048576,"&gt;="&amp;'YoY Summary'!$B$6,'Expenses - Raw Data'!$C$2:$C$1048576,"&lt;="&amp;'YoY Summary'!$B$7),0)</f>
        <v>0</v>
      </c>
      <c r="CT22" s="22">
        <f>IFERROR(SUMIFS('Expenses - Raw Data'!$G$2:$G$1048576,'Expenses - Raw Data'!$A$2:$A$1048576,'YoY Summary'!$B$4,'Expenses - Raw Data'!$B$2:$B$1048576,'YoY Summary'!CT$11,'Expenses - Raw Data'!$E$2:$E$1048576,'YoY Summary'!$CK22,'Expenses - Raw Data'!$C$2:$C$1048576,"&gt;="&amp;'YoY Summary'!$B$6,'Expenses - Raw Data'!$C$2:$C$1048576,"&lt;="&amp;'YoY Summary'!$B$7),0)</f>
        <v>0</v>
      </c>
      <c r="CU22" s="46">
        <f t="shared" si="157"/>
        <v>0</v>
      </c>
      <c r="CV22" s="46">
        <f t="shared" si="158"/>
        <v>0</v>
      </c>
      <c r="CX22" s="22">
        <f>IFERROR(SUMIFS('Expenses - Raw Data'!$G$2:$G$1048576,'Expenses - Raw Data'!$A$2:$A$1048576,'YoY Summary'!$B$4,'Expenses - Raw Data'!$B$2:$B$1048576,'YoY Summary'!CX$11,'Expenses - Raw Data'!$E$2:$E$1048576,'YoY Summary'!$CK22,'Expenses - Raw Data'!$C$2:$C$1048576,"&gt;="&amp;'YoY Summary'!$B$6,'Expenses - Raw Data'!$C$2:$C$1048576,"&lt;="&amp;'YoY Summary'!$B$7),0)</f>
        <v>0</v>
      </c>
      <c r="CY22" s="22">
        <f>IFERROR(SUMIFS('Expenses - Raw Data'!$G$2:$G$1048576,'Expenses - Raw Data'!$A$2:$A$1048576,'YoY Summary'!$B$4,'Expenses - Raw Data'!$B$2:$B$1048576,'YoY Summary'!CY$11,'Expenses - Raw Data'!$E$2:$E$1048576,'YoY Summary'!$CK22,'Expenses - Raw Data'!$C$2:$C$1048576,"&gt;="&amp;'YoY Summary'!$B$6,'Expenses - Raw Data'!$C$2:$C$1048576,"&lt;="&amp;'YoY Summary'!$B$7),0)</f>
        <v>0</v>
      </c>
      <c r="CZ22" s="22">
        <f>IFERROR(SUMIFS('Expenses - Raw Data'!$G$2:$G$1048576,'Expenses - Raw Data'!$A$2:$A$1048576,'YoY Summary'!$B$4,'Expenses - Raw Data'!$B$2:$B$1048576,'YoY Summary'!CZ$11,'Expenses - Raw Data'!$E$2:$E$1048576,'YoY Summary'!$CK22,'Expenses - Raw Data'!$C$2:$C$1048576,"&gt;="&amp;'YoY Summary'!$B$6,'Expenses - Raw Data'!$C$2:$C$1048576,"&lt;="&amp;'YoY Summary'!$B$7),0)</f>
        <v>0</v>
      </c>
      <c r="DA22" s="46">
        <f t="shared" si="159"/>
        <v>0</v>
      </c>
      <c r="DB22" s="46">
        <f t="shared" si="160"/>
        <v>0</v>
      </c>
      <c r="DD22" s="22">
        <f>IFERROR(SUMIFS('Expenses - Raw Data'!$G$2:$G$1048576,'Expenses - Raw Data'!$A$2:$A$1048576,'YoY Summary'!$B$4,'Expenses - Raw Data'!$B$2:$B$1048576,'YoY Summary'!DD$11,'Expenses - Raw Data'!$E$2:$E$1048576,'YoY Summary'!$CK22,'Expenses - Raw Data'!$C$2:$C$1048576,"&gt;="&amp;'YoY Summary'!$B$6,'Expenses - Raw Data'!$C$2:$C$1048576,"&lt;="&amp;'YoY Summary'!$B$7),0)</f>
        <v>0</v>
      </c>
      <c r="DE22" s="22">
        <f>IFERROR(SUMIFS('Expenses - Raw Data'!$G$2:$G$1048576,'Expenses - Raw Data'!$A$2:$A$1048576,'YoY Summary'!$B$4,'Expenses - Raw Data'!$B$2:$B$1048576,'YoY Summary'!DE$11,'Expenses - Raw Data'!$E$2:$E$1048576,'YoY Summary'!$CK22,'Expenses - Raw Data'!$C$2:$C$1048576,"&gt;="&amp;'YoY Summary'!$B$6,'Expenses - Raw Data'!$C$2:$C$1048576,"&lt;="&amp;'YoY Summary'!$B$7),0)</f>
        <v>0</v>
      </c>
      <c r="DF22" s="22">
        <f>IFERROR(SUMIFS('Expenses - Raw Data'!$G$2:$G$1048576,'Expenses - Raw Data'!$A$2:$A$1048576,'YoY Summary'!$B$4,'Expenses - Raw Data'!$B$2:$B$1048576,'YoY Summary'!DF$11,'Expenses - Raw Data'!$E$2:$E$1048576,'YoY Summary'!$CK22,'Expenses - Raw Data'!$C$2:$C$1048576,"&gt;="&amp;'YoY Summary'!$B$6,'Expenses - Raw Data'!$C$2:$C$1048576,"&lt;="&amp;'YoY Summary'!$B$7),0)</f>
        <v>0</v>
      </c>
      <c r="DG22" s="46">
        <f t="shared" si="161"/>
        <v>0</v>
      </c>
      <c r="DH22" s="46">
        <f t="shared" si="162"/>
        <v>0</v>
      </c>
      <c r="DJ22" s="47">
        <f t="shared" si="163"/>
        <v>25</v>
      </c>
      <c r="DK22" s="48">
        <f t="shared" si="164"/>
        <v>4.0322580645161289E-3</v>
      </c>
      <c r="DL22" s="47">
        <f t="shared" si="143"/>
        <v>25</v>
      </c>
    </row>
    <row r="23" spans="1:116" s="29" customFormat="1" x14ac:dyDescent="0.2">
      <c r="A23" s="113"/>
      <c r="B23" s="113"/>
      <c r="D23" s="35" t="str">
        <f>Budget!$A17</f>
        <v>Office Food</v>
      </c>
      <c r="E23" s="22">
        <f>IFERROR(SUMIFS('Expenses - Raw Data'!$G$2:$G$1048576,'Expenses - Raw Data'!$A$2:$A$1048576,'YoY Summary'!$B$3,'Expenses - Raw Data'!$B$2:$B$1048576,'YoY Summary'!E$11,'Expenses - Raw Data'!$E$2:$E$1048576,'YoY Summary'!$D23,'Expenses - Raw Data'!$C$2:$C$1048576,"&gt;="&amp;'YoY Summary'!$B$6,'Expenses - Raw Data'!$C$2:$C$1048576,"&lt;="&amp;'YoY Summary'!$B$7),0)</f>
        <v>0</v>
      </c>
      <c r="F23" s="22">
        <f>IFERROR(SUMIFS('Expenses - Raw Data'!$G$2:$G$1048576,'Expenses - Raw Data'!$A$2:$A$1048576,'YoY Summary'!$B$3,'Expenses - Raw Data'!$B$2:$B$1048576,'YoY Summary'!F$11,'Expenses - Raw Data'!$E$2:$E$1048576,'YoY Summary'!$D23,'Expenses - Raw Data'!$C$2:$C$1048576,"&gt;="&amp;'YoY Summary'!$B$6,'Expenses - Raw Data'!$C$2:$C$1048576,"&lt;="&amp;'YoY Summary'!$B$7),0)</f>
        <v>0</v>
      </c>
      <c r="G23" s="22">
        <f>IFERROR(SUMIFS('Expenses - Raw Data'!$G$2:$G$1048576,'Expenses - Raw Data'!$A$2:$A$1048576,'YoY Summary'!$B$3,'Expenses - Raw Data'!$B$2:$B$1048576,'YoY Summary'!G$11,'Expenses - Raw Data'!$E$2:$E$1048576,'YoY Summary'!$D23,'Expenses - Raw Data'!$C$2:$C$1048576,"&gt;="&amp;'YoY Summary'!$B$6,'Expenses - Raw Data'!$C$2:$C$1048576,"&lt;="&amp;'YoY Summary'!$B$7),0)</f>
        <v>0</v>
      </c>
      <c r="H23" s="46">
        <f t="shared" si="144"/>
        <v>0</v>
      </c>
      <c r="I23" s="46">
        <f t="shared" si="145"/>
        <v>0</v>
      </c>
      <c r="K23" s="22">
        <f>IFERROR(SUMIFS('Expenses - Raw Data'!$G$2:$G$1048576,'Expenses - Raw Data'!$A$2:$A$1048576,'YoY Summary'!$B$3,'Expenses - Raw Data'!$B$2:$B$1048576,'YoY Summary'!K$11,'Expenses - Raw Data'!$E$2:$E$1048576,'YoY Summary'!$D23,'Expenses - Raw Data'!$C$2:$C$1048576,"&gt;="&amp;'YoY Summary'!$B$6,'Expenses - Raw Data'!$C$2:$C$1048576,"&lt;="&amp;'YoY Summary'!$B$7),0)</f>
        <v>0</v>
      </c>
      <c r="L23" s="22">
        <f>IFERROR(SUMIFS('Expenses - Raw Data'!$G$2:$G$1048576,'Expenses - Raw Data'!$A$2:$A$1048576,'YoY Summary'!$B$3,'Expenses - Raw Data'!$B$2:$B$1048576,'YoY Summary'!L$11,'Expenses - Raw Data'!$E$2:$E$1048576,'YoY Summary'!$D23,'Expenses - Raw Data'!$C$2:$C$1048576,"&gt;="&amp;'YoY Summary'!$B$6,'Expenses - Raw Data'!$C$2:$C$1048576,"&lt;="&amp;'YoY Summary'!$B$7),0)</f>
        <v>0</v>
      </c>
      <c r="M23" s="22">
        <f>IFERROR(SUMIFS('Expenses - Raw Data'!$G$2:$G$1048576,'Expenses - Raw Data'!$A$2:$A$1048576,'YoY Summary'!$B$3,'Expenses - Raw Data'!$B$2:$B$1048576,'YoY Summary'!M$11,'Expenses - Raw Data'!$E$2:$E$1048576,'YoY Summary'!$D23,'Expenses - Raw Data'!$C$2:$C$1048576,"&gt;="&amp;'YoY Summary'!$B$6,'Expenses - Raw Data'!$C$2:$C$1048576,"&lt;="&amp;'YoY Summary'!$B$7),0)</f>
        <v>0</v>
      </c>
      <c r="N23" s="46">
        <f t="shared" si="146"/>
        <v>0</v>
      </c>
      <c r="O23" s="46">
        <f t="shared" si="147"/>
        <v>0</v>
      </c>
      <c r="Q23" s="22">
        <f>IFERROR(SUMIFS('Expenses - Raw Data'!$G$2:$G$1048576,'Expenses - Raw Data'!$A$2:$A$1048576,'YoY Summary'!$B$3,'Expenses - Raw Data'!$B$2:$B$1048576,'YoY Summary'!Q$11,'Expenses - Raw Data'!$E$2:$E$1048576,'YoY Summary'!$D23,'Expenses - Raw Data'!$C$2:$C$1048576,"&gt;="&amp;'YoY Summary'!$B$6,'Expenses - Raw Data'!$C$2:$C$1048576,"&lt;="&amp;'YoY Summary'!$B$7),0)</f>
        <v>0</v>
      </c>
      <c r="R23" s="22">
        <f>IFERROR(SUMIFS('Expenses - Raw Data'!$G$2:$G$1048576,'Expenses - Raw Data'!$A$2:$A$1048576,'YoY Summary'!$B$3,'Expenses - Raw Data'!$B$2:$B$1048576,'YoY Summary'!R$11,'Expenses - Raw Data'!$E$2:$E$1048576,'YoY Summary'!$D23,'Expenses - Raw Data'!$C$2:$C$1048576,"&gt;="&amp;'YoY Summary'!$B$6,'Expenses - Raw Data'!$C$2:$C$1048576,"&lt;="&amp;'YoY Summary'!$B$7),0)</f>
        <v>0</v>
      </c>
      <c r="S23" s="22">
        <f>IFERROR(SUMIFS('Expenses - Raw Data'!$G$2:$G$1048576,'Expenses - Raw Data'!$A$2:$A$1048576,'YoY Summary'!$B$3,'Expenses - Raw Data'!$B$2:$B$1048576,'YoY Summary'!S$11,'Expenses - Raw Data'!$E$2:$E$1048576,'YoY Summary'!$D23,'Expenses - Raw Data'!$C$2:$C$1048576,"&gt;="&amp;'YoY Summary'!$B$6,'Expenses - Raw Data'!$C$2:$C$1048576,"&lt;="&amp;'YoY Summary'!$B$7),0)</f>
        <v>0</v>
      </c>
      <c r="T23" s="46">
        <f t="shared" si="148"/>
        <v>0</v>
      </c>
      <c r="U23" s="46">
        <f t="shared" si="149"/>
        <v>0</v>
      </c>
      <c r="W23" s="22">
        <f>IFERROR(SUMIFS('Expenses - Raw Data'!$G$2:$G$1048576,'Expenses - Raw Data'!$A$2:$A$1048576,'YoY Summary'!$B$3,'Expenses - Raw Data'!$B$2:$B$1048576,'YoY Summary'!W$11,'Expenses - Raw Data'!$E$2:$E$1048576,'YoY Summary'!$D23,'Expenses - Raw Data'!$C$2:$C$1048576,"&gt;="&amp;'YoY Summary'!$B$6,'Expenses - Raw Data'!$C$2:$C$1048576,"&lt;="&amp;'YoY Summary'!$B$7),0)</f>
        <v>0</v>
      </c>
      <c r="X23" s="22">
        <f>IFERROR(SUMIFS('Expenses - Raw Data'!$G$2:$G$1048576,'Expenses - Raw Data'!$A$2:$A$1048576,'YoY Summary'!$B$3,'Expenses - Raw Data'!$B$2:$B$1048576,'YoY Summary'!X$11,'Expenses - Raw Data'!$E$2:$E$1048576,'YoY Summary'!$D23,'Expenses - Raw Data'!$C$2:$C$1048576,"&gt;="&amp;'YoY Summary'!$B$6,'Expenses - Raw Data'!$C$2:$C$1048576,"&lt;="&amp;'YoY Summary'!$B$7),0)</f>
        <v>0</v>
      </c>
      <c r="Y23" s="22">
        <f>IFERROR(SUMIFS('Expenses - Raw Data'!$G$2:$G$1048576,'Expenses - Raw Data'!$A$2:$A$1048576,'YoY Summary'!$B$3,'Expenses - Raw Data'!$B$2:$B$1048576,'YoY Summary'!Y$11,'Expenses - Raw Data'!$E$2:$E$1048576,'YoY Summary'!$D23,'Expenses - Raw Data'!$C$2:$C$1048576,"&gt;="&amp;'YoY Summary'!$B$6,'Expenses - Raw Data'!$C$2:$C$1048576,"&lt;="&amp;'YoY Summary'!$B$7),0)</f>
        <v>0</v>
      </c>
      <c r="Z23" s="46">
        <f t="shared" si="150"/>
        <v>0</v>
      </c>
      <c r="AA23" s="46">
        <f t="shared" si="151"/>
        <v>0</v>
      </c>
      <c r="AC23" s="47">
        <f t="shared" si="152"/>
        <v>0</v>
      </c>
      <c r="AD23" s="48">
        <f t="shared" si="153"/>
        <v>0</v>
      </c>
      <c r="AE23" s="47">
        <f t="shared" si="154"/>
        <v>0</v>
      </c>
      <c r="AG23" s="35" t="str">
        <f>Budget!$A17</f>
        <v>Office Food</v>
      </c>
      <c r="AH23" s="22">
        <f t="shared" si="99"/>
        <v>0</v>
      </c>
      <c r="AI23" s="22">
        <f t="shared" si="100"/>
        <v>0</v>
      </c>
      <c r="AJ23" s="22">
        <f t="shared" si="101"/>
        <v>0</v>
      </c>
      <c r="AK23" s="46">
        <f t="shared" si="102"/>
        <v>0</v>
      </c>
      <c r="AL23" s="46">
        <f t="shared" si="103"/>
        <v>0</v>
      </c>
      <c r="AN23" s="22">
        <f t="shared" si="104"/>
        <v>0</v>
      </c>
      <c r="AO23" s="22">
        <f t="shared" si="105"/>
        <v>0</v>
      </c>
      <c r="AP23" s="22">
        <f t="shared" si="106"/>
        <v>0</v>
      </c>
      <c r="AQ23" s="46">
        <f t="shared" si="107"/>
        <v>0</v>
      </c>
      <c r="AR23" s="46">
        <f t="shared" si="108"/>
        <v>0</v>
      </c>
      <c r="AT23" s="22">
        <f t="shared" si="109"/>
        <v>0</v>
      </c>
      <c r="AU23" s="22">
        <f t="shared" si="110"/>
        <v>0</v>
      </c>
      <c r="AV23" s="22">
        <f t="shared" si="111"/>
        <v>0</v>
      </c>
      <c r="AW23" s="46">
        <f t="shared" si="112"/>
        <v>0</v>
      </c>
      <c r="AX23" s="46">
        <f t="shared" si="113"/>
        <v>0</v>
      </c>
      <c r="AZ23" s="22">
        <f t="shared" si="114"/>
        <v>0</v>
      </c>
      <c r="BA23" s="22">
        <f t="shared" si="115"/>
        <v>0</v>
      </c>
      <c r="BB23" s="22">
        <f t="shared" si="116"/>
        <v>0</v>
      </c>
      <c r="BC23" s="46">
        <f t="shared" si="117"/>
        <v>0</v>
      </c>
      <c r="BD23" s="46">
        <f t="shared" si="118"/>
        <v>0</v>
      </c>
      <c r="BF23" s="47">
        <f t="shared" si="119"/>
        <v>0</v>
      </c>
      <c r="BG23" s="47">
        <f t="shared" si="120"/>
        <v>0</v>
      </c>
      <c r="BI23" s="35" t="str">
        <f>Budget!$A17</f>
        <v>Office Food</v>
      </c>
      <c r="BJ23" s="24">
        <f t="shared" si="121"/>
        <v>0</v>
      </c>
      <c r="BK23" s="24">
        <f t="shared" si="122"/>
        <v>0</v>
      </c>
      <c r="BL23" s="24">
        <f t="shared" si="123"/>
        <v>0</v>
      </c>
      <c r="BM23" s="45">
        <f t="shared" si="124"/>
        <v>0</v>
      </c>
      <c r="BN23" s="45">
        <f t="shared" si="125"/>
        <v>0</v>
      </c>
      <c r="BP23" s="24">
        <f t="shared" si="126"/>
        <v>0</v>
      </c>
      <c r="BQ23" s="24">
        <f t="shared" si="127"/>
        <v>0</v>
      </c>
      <c r="BR23" s="24">
        <f t="shared" si="128"/>
        <v>0</v>
      </c>
      <c r="BS23" s="45">
        <f t="shared" si="129"/>
        <v>0</v>
      </c>
      <c r="BT23" s="45">
        <f t="shared" si="130"/>
        <v>0</v>
      </c>
      <c r="BV23" s="24">
        <f t="shared" si="131"/>
        <v>0</v>
      </c>
      <c r="BW23" s="24">
        <f t="shared" si="132"/>
        <v>0</v>
      </c>
      <c r="BX23" s="24">
        <f t="shared" si="133"/>
        <v>0</v>
      </c>
      <c r="BY23" s="45">
        <f t="shared" si="134"/>
        <v>0</v>
      </c>
      <c r="BZ23" s="45">
        <f t="shared" si="135"/>
        <v>0</v>
      </c>
      <c r="CB23" s="24">
        <f t="shared" si="136"/>
        <v>0</v>
      </c>
      <c r="CC23" s="24">
        <f t="shared" si="137"/>
        <v>0</v>
      </c>
      <c r="CD23" s="24">
        <f t="shared" si="138"/>
        <v>0</v>
      </c>
      <c r="CE23" s="45">
        <f t="shared" si="139"/>
        <v>0</v>
      </c>
      <c r="CF23" s="45">
        <f t="shared" si="140"/>
        <v>0</v>
      </c>
      <c r="CH23" s="48">
        <f t="shared" si="141"/>
        <v>0</v>
      </c>
      <c r="CI23" s="48">
        <f t="shared" si="142"/>
        <v>0</v>
      </c>
      <c r="CK23" s="35" t="str">
        <f>Budget!$A17</f>
        <v>Office Food</v>
      </c>
      <c r="CL23" s="22">
        <f>IFERROR(SUMIFS('Expenses - Raw Data'!$G$2:$G$1048576,'Expenses - Raw Data'!$A$2:$A$1048576,'YoY Summary'!$B$4,'Expenses - Raw Data'!$B$2:$B$1048576,'YoY Summary'!CL$11,'Expenses - Raw Data'!$E$2:$E$1048576,'YoY Summary'!$CK23,'Expenses - Raw Data'!$C$2:$C$1048576,"&gt;="&amp;'YoY Summary'!$B$6,'Expenses - Raw Data'!$C$2:$C$1048576,"&lt;="&amp;'YoY Summary'!$B$7),0)</f>
        <v>0</v>
      </c>
      <c r="CM23" s="22">
        <f>IFERROR(SUMIFS('Expenses - Raw Data'!$G$2:$G$1048576,'Expenses - Raw Data'!$A$2:$A$1048576,'YoY Summary'!$B$4,'Expenses - Raw Data'!$B$2:$B$1048576,'YoY Summary'!CM$11,'Expenses - Raw Data'!$E$2:$E$1048576,'YoY Summary'!$CK23,'Expenses - Raw Data'!$C$2:$C$1048576,"&gt;="&amp;'YoY Summary'!$B$6,'Expenses - Raw Data'!$C$2:$C$1048576,"&lt;="&amp;'YoY Summary'!$B$7),0)</f>
        <v>0</v>
      </c>
      <c r="CN23" s="22">
        <f>IFERROR(SUMIFS('Expenses - Raw Data'!$G$2:$G$1048576,'Expenses - Raw Data'!$A$2:$A$1048576,'YoY Summary'!$B$4,'Expenses - Raw Data'!$B$2:$B$1048576,'YoY Summary'!CN$11,'Expenses - Raw Data'!$E$2:$E$1048576,'YoY Summary'!$CK23,'Expenses - Raw Data'!$C$2:$C$1048576,"&gt;="&amp;'YoY Summary'!$B$6,'Expenses - Raw Data'!$C$2:$C$1048576,"&lt;="&amp;'YoY Summary'!$B$7),0)</f>
        <v>0</v>
      </c>
      <c r="CO23" s="46">
        <f t="shared" si="155"/>
        <v>0</v>
      </c>
      <c r="CP23" s="46">
        <f t="shared" si="156"/>
        <v>0</v>
      </c>
      <c r="CR23" s="22">
        <f>IFERROR(SUMIFS('Expenses - Raw Data'!$G$2:$G$1048576,'Expenses - Raw Data'!$A$2:$A$1048576,'YoY Summary'!$B$4,'Expenses - Raw Data'!$B$2:$B$1048576,'YoY Summary'!CR$11,'Expenses - Raw Data'!$E$2:$E$1048576,'YoY Summary'!$CK23,'Expenses - Raw Data'!$C$2:$C$1048576,"&gt;="&amp;'YoY Summary'!$B$6,'Expenses - Raw Data'!$C$2:$C$1048576,"&lt;="&amp;'YoY Summary'!$B$7),0)</f>
        <v>0</v>
      </c>
      <c r="CS23" s="22">
        <f>IFERROR(SUMIFS('Expenses - Raw Data'!$G$2:$G$1048576,'Expenses - Raw Data'!$A$2:$A$1048576,'YoY Summary'!$B$4,'Expenses - Raw Data'!$B$2:$B$1048576,'YoY Summary'!CS$11,'Expenses - Raw Data'!$E$2:$E$1048576,'YoY Summary'!$CK23,'Expenses - Raw Data'!$C$2:$C$1048576,"&gt;="&amp;'YoY Summary'!$B$6,'Expenses - Raw Data'!$C$2:$C$1048576,"&lt;="&amp;'YoY Summary'!$B$7),0)</f>
        <v>0</v>
      </c>
      <c r="CT23" s="22">
        <f>IFERROR(SUMIFS('Expenses - Raw Data'!$G$2:$G$1048576,'Expenses - Raw Data'!$A$2:$A$1048576,'YoY Summary'!$B$4,'Expenses - Raw Data'!$B$2:$B$1048576,'YoY Summary'!CT$11,'Expenses - Raw Data'!$E$2:$E$1048576,'YoY Summary'!$CK23,'Expenses - Raw Data'!$C$2:$C$1048576,"&gt;="&amp;'YoY Summary'!$B$6,'Expenses - Raw Data'!$C$2:$C$1048576,"&lt;="&amp;'YoY Summary'!$B$7),0)</f>
        <v>0</v>
      </c>
      <c r="CU23" s="46">
        <f t="shared" si="157"/>
        <v>0</v>
      </c>
      <c r="CV23" s="46">
        <f t="shared" si="158"/>
        <v>0</v>
      </c>
      <c r="CX23" s="22">
        <f>IFERROR(SUMIFS('Expenses - Raw Data'!$G$2:$G$1048576,'Expenses - Raw Data'!$A$2:$A$1048576,'YoY Summary'!$B$4,'Expenses - Raw Data'!$B$2:$B$1048576,'YoY Summary'!CX$11,'Expenses - Raw Data'!$E$2:$E$1048576,'YoY Summary'!$CK23,'Expenses - Raw Data'!$C$2:$C$1048576,"&gt;="&amp;'YoY Summary'!$B$6,'Expenses - Raw Data'!$C$2:$C$1048576,"&lt;="&amp;'YoY Summary'!$B$7),0)</f>
        <v>0</v>
      </c>
      <c r="CY23" s="22">
        <f>IFERROR(SUMIFS('Expenses - Raw Data'!$G$2:$G$1048576,'Expenses - Raw Data'!$A$2:$A$1048576,'YoY Summary'!$B$4,'Expenses - Raw Data'!$B$2:$B$1048576,'YoY Summary'!CY$11,'Expenses - Raw Data'!$E$2:$E$1048576,'YoY Summary'!$CK23,'Expenses - Raw Data'!$C$2:$C$1048576,"&gt;="&amp;'YoY Summary'!$B$6,'Expenses - Raw Data'!$C$2:$C$1048576,"&lt;="&amp;'YoY Summary'!$B$7),0)</f>
        <v>0</v>
      </c>
      <c r="CZ23" s="22">
        <f>IFERROR(SUMIFS('Expenses - Raw Data'!$G$2:$G$1048576,'Expenses - Raw Data'!$A$2:$A$1048576,'YoY Summary'!$B$4,'Expenses - Raw Data'!$B$2:$B$1048576,'YoY Summary'!CZ$11,'Expenses - Raw Data'!$E$2:$E$1048576,'YoY Summary'!$CK23,'Expenses - Raw Data'!$C$2:$C$1048576,"&gt;="&amp;'YoY Summary'!$B$6,'Expenses - Raw Data'!$C$2:$C$1048576,"&lt;="&amp;'YoY Summary'!$B$7),0)</f>
        <v>0</v>
      </c>
      <c r="DA23" s="46">
        <f t="shared" si="159"/>
        <v>0</v>
      </c>
      <c r="DB23" s="46">
        <f t="shared" si="160"/>
        <v>0</v>
      </c>
      <c r="DD23" s="22">
        <f>IFERROR(SUMIFS('Expenses - Raw Data'!$G$2:$G$1048576,'Expenses - Raw Data'!$A$2:$A$1048576,'YoY Summary'!$B$4,'Expenses - Raw Data'!$B$2:$B$1048576,'YoY Summary'!DD$11,'Expenses - Raw Data'!$E$2:$E$1048576,'YoY Summary'!$CK23,'Expenses - Raw Data'!$C$2:$C$1048576,"&gt;="&amp;'YoY Summary'!$B$6,'Expenses - Raw Data'!$C$2:$C$1048576,"&lt;="&amp;'YoY Summary'!$B$7),0)</f>
        <v>0</v>
      </c>
      <c r="DE23" s="22">
        <f>IFERROR(SUMIFS('Expenses - Raw Data'!$G$2:$G$1048576,'Expenses - Raw Data'!$A$2:$A$1048576,'YoY Summary'!$B$4,'Expenses - Raw Data'!$B$2:$B$1048576,'YoY Summary'!DE$11,'Expenses - Raw Data'!$E$2:$E$1048576,'YoY Summary'!$CK23,'Expenses - Raw Data'!$C$2:$C$1048576,"&gt;="&amp;'YoY Summary'!$B$6,'Expenses - Raw Data'!$C$2:$C$1048576,"&lt;="&amp;'YoY Summary'!$B$7),0)</f>
        <v>0</v>
      </c>
      <c r="DF23" s="22">
        <f>IFERROR(SUMIFS('Expenses - Raw Data'!$G$2:$G$1048576,'Expenses - Raw Data'!$A$2:$A$1048576,'YoY Summary'!$B$4,'Expenses - Raw Data'!$B$2:$B$1048576,'YoY Summary'!DF$11,'Expenses - Raw Data'!$E$2:$E$1048576,'YoY Summary'!$CK23,'Expenses - Raw Data'!$C$2:$C$1048576,"&gt;="&amp;'YoY Summary'!$B$6,'Expenses - Raw Data'!$C$2:$C$1048576,"&lt;="&amp;'YoY Summary'!$B$7),0)</f>
        <v>0</v>
      </c>
      <c r="DG23" s="46">
        <f t="shared" si="161"/>
        <v>0</v>
      </c>
      <c r="DH23" s="46">
        <f t="shared" si="162"/>
        <v>0</v>
      </c>
      <c r="DJ23" s="47">
        <f t="shared" si="163"/>
        <v>0</v>
      </c>
      <c r="DK23" s="48">
        <f t="shared" si="164"/>
        <v>0</v>
      </c>
      <c r="DL23" s="47">
        <f t="shared" si="143"/>
        <v>0</v>
      </c>
    </row>
    <row r="24" spans="1:116" s="29" customFormat="1" x14ac:dyDescent="0.2">
      <c r="A24" s="113"/>
      <c r="B24" s="113"/>
      <c r="D24" s="35" t="str">
        <f>Budget!$A18</f>
        <v>Sports</v>
      </c>
      <c r="E24" s="22">
        <f>IFERROR(SUMIFS('Expenses - Raw Data'!$G$2:$G$1048576,'Expenses - Raw Data'!$A$2:$A$1048576,'YoY Summary'!$B$3,'Expenses - Raw Data'!$B$2:$B$1048576,'YoY Summary'!E$11,'Expenses - Raw Data'!$E$2:$E$1048576,'YoY Summary'!$D24,'Expenses - Raw Data'!$C$2:$C$1048576,"&gt;="&amp;'YoY Summary'!$B$6,'Expenses - Raw Data'!$C$2:$C$1048576,"&lt;="&amp;'YoY Summary'!$B$7),0)</f>
        <v>15</v>
      </c>
      <c r="F24" s="22">
        <f>IFERROR(SUMIFS('Expenses - Raw Data'!$G$2:$G$1048576,'Expenses - Raw Data'!$A$2:$A$1048576,'YoY Summary'!$B$3,'Expenses - Raw Data'!$B$2:$B$1048576,'YoY Summary'!F$11,'Expenses - Raw Data'!$E$2:$E$1048576,'YoY Summary'!$D24,'Expenses - Raw Data'!$C$2:$C$1048576,"&gt;="&amp;'YoY Summary'!$B$6,'Expenses - Raw Data'!$C$2:$C$1048576,"&lt;="&amp;'YoY Summary'!$B$7),0)</f>
        <v>0</v>
      </c>
      <c r="G24" s="22">
        <f>IFERROR(SUMIFS('Expenses - Raw Data'!$G$2:$G$1048576,'Expenses - Raw Data'!$A$2:$A$1048576,'YoY Summary'!$B$3,'Expenses - Raw Data'!$B$2:$B$1048576,'YoY Summary'!G$11,'Expenses - Raw Data'!$E$2:$E$1048576,'YoY Summary'!$D24,'Expenses - Raw Data'!$C$2:$C$1048576,"&gt;="&amp;'YoY Summary'!$B$6,'Expenses - Raw Data'!$C$2:$C$1048576,"&lt;="&amp;'YoY Summary'!$B$7),0)</f>
        <v>0</v>
      </c>
      <c r="H24" s="46">
        <f t="shared" si="144"/>
        <v>15</v>
      </c>
      <c r="I24" s="46">
        <f t="shared" si="145"/>
        <v>15</v>
      </c>
      <c r="K24" s="22">
        <f>IFERROR(SUMIFS('Expenses - Raw Data'!$G$2:$G$1048576,'Expenses - Raw Data'!$A$2:$A$1048576,'YoY Summary'!$B$3,'Expenses - Raw Data'!$B$2:$B$1048576,'YoY Summary'!K$11,'Expenses - Raw Data'!$E$2:$E$1048576,'YoY Summary'!$D24,'Expenses - Raw Data'!$C$2:$C$1048576,"&gt;="&amp;'YoY Summary'!$B$6,'Expenses - Raw Data'!$C$2:$C$1048576,"&lt;="&amp;'YoY Summary'!$B$7),0)</f>
        <v>0</v>
      </c>
      <c r="L24" s="22">
        <f>IFERROR(SUMIFS('Expenses - Raw Data'!$G$2:$G$1048576,'Expenses - Raw Data'!$A$2:$A$1048576,'YoY Summary'!$B$3,'Expenses - Raw Data'!$B$2:$B$1048576,'YoY Summary'!L$11,'Expenses - Raw Data'!$E$2:$E$1048576,'YoY Summary'!$D24,'Expenses - Raw Data'!$C$2:$C$1048576,"&gt;="&amp;'YoY Summary'!$B$6,'Expenses - Raw Data'!$C$2:$C$1048576,"&lt;="&amp;'YoY Summary'!$B$7),0)</f>
        <v>0</v>
      </c>
      <c r="M24" s="22">
        <f>IFERROR(SUMIFS('Expenses - Raw Data'!$G$2:$G$1048576,'Expenses - Raw Data'!$A$2:$A$1048576,'YoY Summary'!$B$3,'Expenses - Raw Data'!$B$2:$B$1048576,'YoY Summary'!M$11,'Expenses - Raw Data'!$E$2:$E$1048576,'YoY Summary'!$D24,'Expenses - Raw Data'!$C$2:$C$1048576,"&gt;="&amp;'YoY Summary'!$B$6,'Expenses - Raw Data'!$C$2:$C$1048576,"&lt;="&amp;'YoY Summary'!$B$7),0)</f>
        <v>0</v>
      </c>
      <c r="N24" s="46">
        <f t="shared" si="146"/>
        <v>0</v>
      </c>
      <c r="O24" s="46">
        <f t="shared" si="147"/>
        <v>0</v>
      </c>
      <c r="Q24" s="22">
        <f>IFERROR(SUMIFS('Expenses - Raw Data'!$G$2:$G$1048576,'Expenses - Raw Data'!$A$2:$A$1048576,'YoY Summary'!$B$3,'Expenses - Raw Data'!$B$2:$B$1048576,'YoY Summary'!Q$11,'Expenses - Raw Data'!$E$2:$E$1048576,'YoY Summary'!$D24,'Expenses - Raw Data'!$C$2:$C$1048576,"&gt;="&amp;'YoY Summary'!$B$6,'Expenses - Raw Data'!$C$2:$C$1048576,"&lt;="&amp;'YoY Summary'!$B$7),0)</f>
        <v>0</v>
      </c>
      <c r="R24" s="22">
        <f>IFERROR(SUMIFS('Expenses - Raw Data'!$G$2:$G$1048576,'Expenses - Raw Data'!$A$2:$A$1048576,'YoY Summary'!$B$3,'Expenses - Raw Data'!$B$2:$B$1048576,'YoY Summary'!R$11,'Expenses - Raw Data'!$E$2:$E$1048576,'YoY Summary'!$D24,'Expenses - Raw Data'!$C$2:$C$1048576,"&gt;="&amp;'YoY Summary'!$B$6,'Expenses - Raw Data'!$C$2:$C$1048576,"&lt;="&amp;'YoY Summary'!$B$7),0)</f>
        <v>0</v>
      </c>
      <c r="S24" s="22">
        <f>IFERROR(SUMIFS('Expenses - Raw Data'!$G$2:$G$1048576,'Expenses - Raw Data'!$A$2:$A$1048576,'YoY Summary'!$B$3,'Expenses - Raw Data'!$B$2:$B$1048576,'YoY Summary'!S$11,'Expenses - Raw Data'!$E$2:$E$1048576,'YoY Summary'!$D24,'Expenses - Raw Data'!$C$2:$C$1048576,"&gt;="&amp;'YoY Summary'!$B$6,'Expenses - Raw Data'!$C$2:$C$1048576,"&lt;="&amp;'YoY Summary'!$B$7),0)</f>
        <v>0</v>
      </c>
      <c r="T24" s="46">
        <f t="shared" si="148"/>
        <v>0</v>
      </c>
      <c r="U24" s="46">
        <f t="shared" si="149"/>
        <v>0</v>
      </c>
      <c r="W24" s="22">
        <f>IFERROR(SUMIFS('Expenses - Raw Data'!$G$2:$G$1048576,'Expenses - Raw Data'!$A$2:$A$1048576,'YoY Summary'!$B$3,'Expenses - Raw Data'!$B$2:$B$1048576,'YoY Summary'!W$11,'Expenses - Raw Data'!$E$2:$E$1048576,'YoY Summary'!$D24,'Expenses - Raw Data'!$C$2:$C$1048576,"&gt;="&amp;'YoY Summary'!$B$6,'Expenses - Raw Data'!$C$2:$C$1048576,"&lt;="&amp;'YoY Summary'!$B$7),0)</f>
        <v>0</v>
      </c>
      <c r="X24" s="22">
        <f>IFERROR(SUMIFS('Expenses - Raw Data'!$G$2:$G$1048576,'Expenses - Raw Data'!$A$2:$A$1048576,'YoY Summary'!$B$3,'Expenses - Raw Data'!$B$2:$B$1048576,'YoY Summary'!X$11,'Expenses - Raw Data'!$E$2:$E$1048576,'YoY Summary'!$D24,'Expenses - Raw Data'!$C$2:$C$1048576,"&gt;="&amp;'YoY Summary'!$B$6,'Expenses - Raw Data'!$C$2:$C$1048576,"&lt;="&amp;'YoY Summary'!$B$7),0)</f>
        <v>0</v>
      </c>
      <c r="Y24" s="22">
        <f>IFERROR(SUMIFS('Expenses - Raw Data'!$G$2:$G$1048576,'Expenses - Raw Data'!$A$2:$A$1048576,'YoY Summary'!$B$3,'Expenses - Raw Data'!$B$2:$B$1048576,'YoY Summary'!Y$11,'Expenses - Raw Data'!$E$2:$E$1048576,'YoY Summary'!$D24,'Expenses - Raw Data'!$C$2:$C$1048576,"&gt;="&amp;'YoY Summary'!$B$6,'Expenses - Raw Data'!$C$2:$C$1048576,"&lt;="&amp;'YoY Summary'!$B$7),0)</f>
        <v>0</v>
      </c>
      <c r="Z24" s="46">
        <f t="shared" si="150"/>
        <v>0</v>
      </c>
      <c r="AA24" s="46">
        <f t="shared" si="151"/>
        <v>0</v>
      </c>
      <c r="AC24" s="47">
        <f t="shared" si="152"/>
        <v>15</v>
      </c>
      <c r="AD24" s="48">
        <f t="shared" si="153"/>
        <v>3.3333333333333335E-3</v>
      </c>
      <c r="AE24" s="47">
        <f t="shared" si="154"/>
        <v>15</v>
      </c>
      <c r="AG24" s="35" t="str">
        <f>Budget!$A18</f>
        <v>Sports</v>
      </c>
      <c r="AH24" s="22">
        <f t="shared" si="99"/>
        <v>15</v>
      </c>
      <c r="AI24" s="22">
        <f t="shared" si="100"/>
        <v>0</v>
      </c>
      <c r="AJ24" s="22">
        <f t="shared" si="101"/>
        <v>0</v>
      </c>
      <c r="AK24" s="46">
        <f t="shared" si="102"/>
        <v>15</v>
      </c>
      <c r="AL24" s="46">
        <f t="shared" si="103"/>
        <v>15</v>
      </c>
      <c r="AN24" s="22">
        <f t="shared" si="104"/>
        <v>0</v>
      </c>
      <c r="AO24" s="22">
        <f t="shared" si="105"/>
        <v>0</v>
      </c>
      <c r="AP24" s="22">
        <f t="shared" si="106"/>
        <v>0</v>
      </c>
      <c r="AQ24" s="46">
        <f t="shared" si="107"/>
        <v>0</v>
      </c>
      <c r="AR24" s="46">
        <f t="shared" si="108"/>
        <v>0</v>
      </c>
      <c r="AT24" s="22">
        <f t="shared" si="109"/>
        <v>0</v>
      </c>
      <c r="AU24" s="22">
        <f t="shared" si="110"/>
        <v>0</v>
      </c>
      <c r="AV24" s="22">
        <f t="shared" si="111"/>
        <v>0</v>
      </c>
      <c r="AW24" s="46">
        <f t="shared" si="112"/>
        <v>0</v>
      </c>
      <c r="AX24" s="46">
        <f t="shared" si="113"/>
        <v>0</v>
      </c>
      <c r="AZ24" s="22">
        <f t="shared" si="114"/>
        <v>0</v>
      </c>
      <c r="BA24" s="22">
        <f t="shared" si="115"/>
        <v>0</v>
      </c>
      <c r="BB24" s="22">
        <f t="shared" si="116"/>
        <v>0</v>
      </c>
      <c r="BC24" s="46">
        <f t="shared" si="117"/>
        <v>0</v>
      </c>
      <c r="BD24" s="46">
        <f t="shared" si="118"/>
        <v>0</v>
      </c>
      <c r="BF24" s="47">
        <f t="shared" si="119"/>
        <v>15</v>
      </c>
      <c r="BG24" s="47">
        <f t="shared" si="120"/>
        <v>15</v>
      </c>
      <c r="BI24" s="35" t="str">
        <f>Budget!$A18</f>
        <v>Sports</v>
      </c>
      <c r="BJ24" s="24">
        <f t="shared" si="121"/>
        <v>0</v>
      </c>
      <c r="BK24" s="24">
        <f t="shared" si="122"/>
        <v>0</v>
      </c>
      <c r="BL24" s="24">
        <f t="shared" si="123"/>
        <v>0</v>
      </c>
      <c r="BM24" s="45">
        <f t="shared" si="124"/>
        <v>0</v>
      </c>
      <c r="BN24" s="45">
        <f t="shared" si="125"/>
        <v>0</v>
      </c>
      <c r="BP24" s="24">
        <f t="shared" si="126"/>
        <v>0</v>
      </c>
      <c r="BQ24" s="24">
        <f t="shared" si="127"/>
        <v>0</v>
      </c>
      <c r="BR24" s="24">
        <f t="shared" si="128"/>
        <v>0</v>
      </c>
      <c r="BS24" s="45">
        <f t="shared" si="129"/>
        <v>0</v>
      </c>
      <c r="BT24" s="45">
        <f t="shared" si="130"/>
        <v>0</v>
      </c>
      <c r="BV24" s="24">
        <f t="shared" si="131"/>
        <v>0</v>
      </c>
      <c r="BW24" s="24">
        <f t="shared" si="132"/>
        <v>0</v>
      </c>
      <c r="BX24" s="24">
        <f t="shared" si="133"/>
        <v>0</v>
      </c>
      <c r="BY24" s="45">
        <f t="shared" si="134"/>
        <v>0</v>
      </c>
      <c r="BZ24" s="45">
        <f t="shared" si="135"/>
        <v>0</v>
      </c>
      <c r="CB24" s="24">
        <f t="shared" si="136"/>
        <v>0</v>
      </c>
      <c r="CC24" s="24">
        <f t="shared" si="137"/>
        <v>0</v>
      </c>
      <c r="CD24" s="24">
        <f t="shared" si="138"/>
        <v>0</v>
      </c>
      <c r="CE24" s="45">
        <f t="shared" si="139"/>
        <v>0</v>
      </c>
      <c r="CF24" s="45">
        <f t="shared" si="140"/>
        <v>0</v>
      </c>
      <c r="CH24" s="48">
        <f t="shared" si="141"/>
        <v>0</v>
      </c>
      <c r="CI24" s="48">
        <f t="shared" si="142"/>
        <v>3.3333333333333335E-3</v>
      </c>
      <c r="CK24" s="35" t="str">
        <f>Budget!$A18</f>
        <v>Sports</v>
      </c>
      <c r="CL24" s="22">
        <f>IFERROR(SUMIFS('Expenses - Raw Data'!$G$2:$G$1048576,'Expenses - Raw Data'!$A$2:$A$1048576,'YoY Summary'!$B$4,'Expenses - Raw Data'!$B$2:$B$1048576,'YoY Summary'!CL$11,'Expenses - Raw Data'!$E$2:$E$1048576,'YoY Summary'!$CK24,'Expenses - Raw Data'!$C$2:$C$1048576,"&gt;="&amp;'YoY Summary'!$B$6,'Expenses - Raw Data'!$C$2:$C$1048576,"&lt;="&amp;'YoY Summary'!$B$7),0)</f>
        <v>0</v>
      </c>
      <c r="CM24" s="22">
        <f>IFERROR(SUMIFS('Expenses - Raw Data'!$G$2:$G$1048576,'Expenses - Raw Data'!$A$2:$A$1048576,'YoY Summary'!$B$4,'Expenses - Raw Data'!$B$2:$B$1048576,'YoY Summary'!CM$11,'Expenses - Raw Data'!$E$2:$E$1048576,'YoY Summary'!$CK24,'Expenses - Raw Data'!$C$2:$C$1048576,"&gt;="&amp;'YoY Summary'!$B$6,'Expenses - Raw Data'!$C$2:$C$1048576,"&lt;="&amp;'YoY Summary'!$B$7),0)</f>
        <v>0</v>
      </c>
      <c r="CN24" s="22">
        <f>IFERROR(SUMIFS('Expenses - Raw Data'!$G$2:$G$1048576,'Expenses - Raw Data'!$A$2:$A$1048576,'YoY Summary'!$B$4,'Expenses - Raw Data'!$B$2:$B$1048576,'YoY Summary'!CN$11,'Expenses - Raw Data'!$E$2:$E$1048576,'YoY Summary'!$CK24,'Expenses - Raw Data'!$C$2:$C$1048576,"&gt;="&amp;'YoY Summary'!$B$6,'Expenses - Raw Data'!$C$2:$C$1048576,"&lt;="&amp;'YoY Summary'!$B$7),0)</f>
        <v>0</v>
      </c>
      <c r="CO24" s="46">
        <f t="shared" si="155"/>
        <v>0</v>
      </c>
      <c r="CP24" s="46">
        <f t="shared" si="156"/>
        <v>0</v>
      </c>
      <c r="CR24" s="22">
        <f>IFERROR(SUMIFS('Expenses - Raw Data'!$G$2:$G$1048576,'Expenses - Raw Data'!$A$2:$A$1048576,'YoY Summary'!$B$4,'Expenses - Raw Data'!$B$2:$B$1048576,'YoY Summary'!CR$11,'Expenses - Raw Data'!$E$2:$E$1048576,'YoY Summary'!$CK24,'Expenses - Raw Data'!$C$2:$C$1048576,"&gt;="&amp;'YoY Summary'!$B$6,'Expenses - Raw Data'!$C$2:$C$1048576,"&lt;="&amp;'YoY Summary'!$B$7),0)</f>
        <v>0</v>
      </c>
      <c r="CS24" s="22">
        <f>IFERROR(SUMIFS('Expenses - Raw Data'!$G$2:$G$1048576,'Expenses - Raw Data'!$A$2:$A$1048576,'YoY Summary'!$B$4,'Expenses - Raw Data'!$B$2:$B$1048576,'YoY Summary'!CS$11,'Expenses - Raw Data'!$E$2:$E$1048576,'YoY Summary'!$CK24,'Expenses - Raw Data'!$C$2:$C$1048576,"&gt;="&amp;'YoY Summary'!$B$6,'Expenses - Raw Data'!$C$2:$C$1048576,"&lt;="&amp;'YoY Summary'!$B$7),0)</f>
        <v>0</v>
      </c>
      <c r="CT24" s="22">
        <f>IFERROR(SUMIFS('Expenses - Raw Data'!$G$2:$G$1048576,'Expenses - Raw Data'!$A$2:$A$1048576,'YoY Summary'!$B$4,'Expenses - Raw Data'!$B$2:$B$1048576,'YoY Summary'!CT$11,'Expenses - Raw Data'!$E$2:$E$1048576,'YoY Summary'!$CK24,'Expenses - Raw Data'!$C$2:$C$1048576,"&gt;="&amp;'YoY Summary'!$B$6,'Expenses - Raw Data'!$C$2:$C$1048576,"&lt;="&amp;'YoY Summary'!$B$7),0)</f>
        <v>0</v>
      </c>
      <c r="CU24" s="46">
        <f t="shared" si="157"/>
        <v>0</v>
      </c>
      <c r="CV24" s="46">
        <f t="shared" si="158"/>
        <v>0</v>
      </c>
      <c r="CX24" s="22">
        <f>IFERROR(SUMIFS('Expenses - Raw Data'!$G$2:$G$1048576,'Expenses - Raw Data'!$A$2:$A$1048576,'YoY Summary'!$B$4,'Expenses - Raw Data'!$B$2:$B$1048576,'YoY Summary'!CX$11,'Expenses - Raw Data'!$E$2:$E$1048576,'YoY Summary'!$CK24,'Expenses - Raw Data'!$C$2:$C$1048576,"&gt;="&amp;'YoY Summary'!$B$6,'Expenses - Raw Data'!$C$2:$C$1048576,"&lt;="&amp;'YoY Summary'!$B$7),0)</f>
        <v>0</v>
      </c>
      <c r="CY24" s="22">
        <f>IFERROR(SUMIFS('Expenses - Raw Data'!$G$2:$G$1048576,'Expenses - Raw Data'!$A$2:$A$1048576,'YoY Summary'!$B$4,'Expenses - Raw Data'!$B$2:$B$1048576,'YoY Summary'!CY$11,'Expenses - Raw Data'!$E$2:$E$1048576,'YoY Summary'!$CK24,'Expenses - Raw Data'!$C$2:$C$1048576,"&gt;="&amp;'YoY Summary'!$B$6,'Expenses - Raw Data'!$C$2:$C$1048576,"&lt;="&amp;'YoY Summary'!$B$7),0)</f>
        <v>0</v>
      </c>
      <c r="CZ24" s="22">
        <f>IFERROR(SUMIFS('Expenses - Raw Data'!$G$2:$G$1048576,'Expenses - Raw Data'!$A$2:$A$1048576,'YoY Summary'!$B$4,'Expenses - Raw Data'!$B$2:$B$1048576,'YoY Summary'!CZ$11,'Expenses - Raw Data'!$E$2:$E$1048576,'YoY Summary'!$CK24,'Expenses - Raw Data'!$C$2:$C$1048576,"&gt;="&amp;'YoY Summary'!$B$6,'Expenses - Raw Data'!$C$2:$C$1048576,"&lt;="&amp;'YoY Summary'!$B$7),0)</f>
        <v>0</v>
      </c>
      <c r="DA24" s="46">
        <f t="shared" si="159"/>
        <v>0</v>
      </c>
      <c r="DB24" s="46">
        <f t="shared" si="160"/>
        <v>0</v>
      </c>
      <c r="DD24" s="22">
        <f>IFERROR(SUMIFS('Expenses - Raw Data'!$G$2:$G$1048576,'Expenses - Raw Data'!$A$2:$A$1048576,'YoY Summary'!$B$4,'Expenses - Raw Data'!$B$2:$B$1048576,'YoY Summary'!DD$11,'Expenses - Raw Data'!$E$2:$E$1048576,'YoY Summary'!$CK24,'Expenses - Raw Data'!$C$2:$C$1048576,"&gt;="&amp;'YoY Summary'!$B$6,'Expenses - Raw Data'!$C$2:$C$1048576,"&lt;="&amp;'YoY Summary'!$B$7),0)</f>
        <v>0</v>
      </c>
      <c r="DE24" s="22">
        <f>IFERROR(SUMIFS('Expenses - Raw Data'!$G$2:$G$1048576,'Expenses - Raw Data'!$A$2:$A$1048576,'YoY Summary'!$B$4,'Expenses - Raw Data'!$B$2:$B$1048576,'YoY Summary'!DE$11,'Expenses - Raw Data'!$E$2:$E$1048576,'YoY Summary'!$CK24,'Expenses - Raw Data'!$C$2:$C$1048576,"&gt;="&amp;'YoY Summary'!$B$6,'Expenses - Raw Data'!$C$2:$C$1048576,"&lt;="&amp;'YoY Summary'!$B$7),0)</f>
        <v>0</v>
      </c>
      <c r="DF24" s="22">
        <f>IFERROR(SUMIFS('Expenses - Raw Data'!$G$2:$G$1048576,'Expenses - Raw Data'!$A$2:$A$1048576,'YoY Summary'!$B$4,'Expenses - Raw Data'!$B$2:$B$1048576,'YoY Summary'!DF$11,'Expenses - Raw Data'!$E$2:$E$1048576,'YoY Summary'!$CK24,'Expenses - Raw Data'!$C$2:$C$1048576,"&gt;="&amp;'YoY Summary'!$B$6,'Expenses - Raw Data'!$C$2:$C$1048576,"&lt;="&amp;'YoY Summary'!$B$7),0)</f>
        <v>0</v>
      </c>
      <c r="DG24" s="46">
        <f t="shared" si="161"/>
        <v>0</v>
      </c>
      <c r="DH24" s="46">
        <f t="shared" si="162"/>
        <v>0</v>
      </c>
      <c r="DJ24" s="47">
        <f t="shared" si="163"/>
        <v>0</v>
      </c>
      <c r="DK24" s="48">
        <f t="shared" si="164"/>
        <v>0</v>
      </c>
      <c r="DL24" s="47">
        <f t="shared" si="143"/>
        <v>0</v>
      </c>
    </row>
    <row r="25" spans="1:116" s="29" customFormat="1" x14ac:dyDescent="0.2">
      <c r="A25" s="113"/>
      <c r="B25" s="113"/>
      <c r="D25" s="35" t="str">
        <f>Budget!$A19</f>
        <v>Health</v>
      </c>
      <c r="E25" s="22">
        <f>IFERROR(SUMIFS('Expenses - Raw Data'!$G$2:$G$1048576,'Expenses - Raw Data'!$A$2:$A$1048576,'YoY Summary'!$B$3,'Expenses - Raw Data'!$B$2:$B$1048576,'YoY Summary'!E$11,'Expenses - Raw Data'!$E$2:$E$1048576,'YoY Summary'!$D25,'Expenses - Raw Data'!$C$2:$C$1048576,"&gt;="&amp;'YoY Summary'!$B$6,'Expenses - Raw Data'!$C$2:$C$1048576,"&lt;="&amp;'YoY Summary'!$B$7),0)</f>
        <v>0</v>
      </c>
      <c r="F25" s="22">
        <f>IFERROR(SUMIFS('Expenses - Raw Data'!$G$2:$G$1048576,'Expenses - Raw Data'!$A$2:$A$1048576,'YoY Summary'!$B$3,'Expenses - Raw Data'!$B$2:$B$1048576,'YoY Summary'!F$11,'Expenses - Raw Data'!$E$2:$E$1048576,'YoY Summary'!$D25,'Expenses - Raw Data'!$C$2:$C$1048576,"&gt;="&amp;'YoY Summary'!$B$6,'Expenses - Raw Data'!$C$2:$C$1048576,"&lt;="&amp;'YoY Summary'!$B$7),0)</f>
        <v>0</v>
      </c>
      <c r="G25" s="22">
        <f>IFERROR(SUMIFS('Expenses - Raw Data'!$G$2:$G$1048576,'Expenses - Raw Data'!$A$2:$A$1048576,'YoY Summary'!$B$3,'Expenses - Raw Data'!$B$2:$B$1048576,'YoY Summary'!G$11,'Expenses - Raw Data'!$E$2:$E$1048576,'YoY Summary'!$D25,'Expenses - Raw Data'!$C$2:$C$1048576,"&gt;="&amp;'YoY Summary'!$B$6,'Expenses - Raw Data'!$C$2:$C$1048576,"&lt;="&amp;'YoY Summary'!$B$7),0)</f>
        <v>0</v>
      </c>
      <c r="H25" s="46">
        <f t="shared" ref="H25" si="165">SUM(E25:G25)</f>
        <v>0</v>
      </c>
      <c r="I25" s="46">
        <f t="shared" si="145"/>
        <v>0</v>
      </c>
      <c r="K25" s="22">
        <f>IFERROR(SUMIFS('Expenses - Raw Data'!$G$2:$G$1048576,'Expenses - Raw Data'!$A$2:$A$1048576,'YoY Summary'!$B$3,'Expenses - Raw Data'!$B$2:$B$1048576,'YoY Summary'!K$11,'Expenses - Raw Data'!$E$2:$E$1048576,'YoY Summary'!$D25,'Expenses - Raw Data'!$C$2:$C$1048576,"&gt;="&amp;'YoY Summary'!$B$6,'Expenses - Raw Data'!$C$2:$C$1048576,"&lt;="&amp;'YoY Summary'!$B$7),0)</f>
        <v>0</v>
      </c>
      <c r="L25" s="22">
        <f>IFERROR(SUMIFS('Expenses - Raw Data'!$G$2:$G$1048576,'Expenses - Raw Data'!$A$2:$A$1048576,'YoY Summary'!$B$3,'Expenses - Raw Data'!$B$2:$B$1048576,'YoY Summary'!L$11,'Expenses - Raw Data'!$E$2:$E$1048576,'YoY Summary'!$D25,'Expenses - Raw Data'!$C$2:$C$1048576,"&gt;="&amp;'YoY Summary'!$B$6,'Expenses - Raw Data'!$C$2:$C$1048576,"&lt;="&amp;'YoY Summary'!$B$7),0)</f>
        <v>0</v>
      </c>
      <c r="M25" s="22">
        <f>IFERROR(SUMIFS('Expenses - Raw Data'!$G$2:$G$1048576,'Expenses - Raw Data'!$A$2:$A$1048576,'YoY Summary'!$B$3,'Expenses - Raw Data'!$B$2:$B$1048576,'YoY Summary'!M$11,'Expenses - Raw Data'!$E$2:$E$1048576,'YoY Summary'!$D25,'Expenses - Raw Data'!$C$2:$C$1048576,"&gt;="&amp;'YoY Summary'!$B$6,'Expenses - Raw Data'!$C$2:$C$1048576,"&lt;="&amp;'YoY Summary'!$B$7),0)</f>
        <v>0</v>
      </c>
      <c r="N25" s="46">
        <f t="shared" ref="N25" si="166">SUM(K25:M25)</f>
        <v>0</v>
      </c>
      <c r="O25" s="46">
        <f t="shared" si="147"/>
        <v>0</v>
      </c>
      <c r="Q25" s="22">
        <f>IFERROR(SUMIFS('Expenses - Raw Data'!$G$2:$G$1048576,'Expenses - Raw Data'!$A$2:$A$1048576,'YoY Summary'!$B$3,'Expenses - Raw Data'!$B$2:$B$1048576,'YoY Summary'!Q$11,'Expenses - Raw Data'!$E$2:$E$1048576,'YoY Summary'!$D25,'Expenses - Raw Data'!$C$2:$C$1048576,"&gt;="&amp;'YoY Summary'!$B$6,'Expenses - Raw Data'!$C$2:$C$1048576,"&lt;="&amp;'YoY Summary'!$B$7),0)</f>
        <v>0</v>
      </c>
      <c r="R25" s="22">
        <f>IFERROR(SUMIFS('Expenses - Raw Data'!$G$2:$G$1048576,'Expenses - Raw Data'!$A$2:$A$1048576,'YoY Summary'!$B$3,'Expenses - Raw Data'!$B$2:$B$1048576,'YoY Summary'!R$11,'Expenses - Raw Data'!$E$2:$E$1048576,'YoY Summary'!$D25,'Expenses - Raw Data'!$C$2:$C$1048576,"&gt;="&amp;'YoY Summary'!$B$6,'Expenses - Raw Data'!$C$2:$C$1048576,"&lt;="&amp;'YoY Summary'!$B$7),0)</f>
        <v>0</v>
      </c>
      <c r="S25" s="22">
        <f>IFERROR(SUMIFS('Expenses - Raw Data'!$G$2:$G$1048576,'Expenses - Raw Data'!$A$2:$A$1048576,'YoY Summary'!$B$3,'Expenses - Raw Data'!$B$2:$B$1048576,'YoY Summary'!S$11,'Expenses - Raw Data'!$E$2:$E$1048576,'YoY Summary'!$D25,'Expenses - Raw Data'!$C$2:$C$1048576,"&gt;="&amp;'YoY Summary'!$B$6,'Expenses - Raw Data'!$C$2:$C$1048576,"&lt;="&amp;'YoY Summary'!$B$7),0)</f>
        <v>0</v>
      </c>
      <c r="T25" s="46">
        <f t="shared" ref="T25" si="167">SUM(Q25:S25)</f>
        <v>0</v>
      </c>
      <c r="U25" s="46">
        <f t="shared" si="149"/>
        <v>0</v>
      </c>
      <c r="W25" s="22">
        <f>IFERROR(SUMIFS('Expenses - Raw Data'!$G$2:$G$1048576,'Expenses - Raw Data'!$A$2:$A$1048576,'YoY Summary'!$B$3,'Expenses - Raw Data'!$B$2:$B$1048576,'YoY Summary'!W$11,'Expenses - Raw Data'!$E$2:$E$1048576,'YoY Summary'!$D25,'Expenses - Raw Data'!$C$2:$C$1048576,"&gt;="&amp;'YoY Summary'!$B$6,'Expenses - Raw Data'!$C$2:$C$1048576,"&lt;="&amp;'YoY Summary'!$B$7),0)</f>
        <v>0</v>
      </c>
      <c r="X25" s="22">
        <f>IFERROR(SUMIFS('Expenses - Raw Data'!$G$2:$G$1048576,'Expenses - Raw Data'!$A$2:$A$1048576,'YoY Summary'!$B$3,'Expenses - Raw Data'!$B$2:$B$1048576,'YoY Summary'!X$11,'Expenses - Raw Data'!$E$2:$E$1048576,'YoY Summary'!$D25,'Expenses - Raw Data'!$C$2:$C$1048576,"&gt;="&amp;'YoY Summary'!$B$6,'Expenses - Raw Data'!$C$2:$C$1048576,"&lt;="&amp;'YoY Summary'!$B$7),0)</f>
        <v>0</v>
      </c>
      <c r="Y25" s="22">
        <f>IFERROR(SUMIFS('Expenses - Raw Data'!$G$2:$G$1048576,'Expenses - Raw Data'!$A$2:$A$1048576,'YoY Summary'!$B$3,'Expenses - Raw Data'!$B$2:$B$1048576,'YoY Summary'!Y$11,'Expenses - Raw Data'!$E$2:$E$1048576,'YoY Summary'!$D25,'Expenses - Raw Data'!$C$2:$C$1048576,"&gt;="&amp;'YoY Summary'!$B$6,'Expenses - Raw Data'!$C$2:$C$1048576,"&lt;="&amp;'YoY Summary'!$B$7),0)</f>
        <v>0</v>
      </c>
      <c r="Z25" s="46">
        <f t="shared" ref="Z25" si="168">SUM(W25:Y25)</f>
        <v>0</v>
      </c>
      <c r="AA25" s="46">
        <f t="shared" si="151"/>
        <v>0</v>
      </c>
      <c r="AC25" s="47">
        <f t="shared" ref="AC25" si="169">SUM(H25,N25,T25,Z25)</f>
        <v>0</v>
      </c>
      <c r="AD25" s="48">
        <f t="shared" si="153"/>
        <v>0</v>
      </c>
      <c r="AE25" s="47">
        <f t="shared" si="154"/>
        <v>0</v>
      </c>
      <c r="AG25" s="35" t="str">
        <f>Budget!$A19</f>
        <v>Health</v>
      </c>
      <c r="AH25" s="22">
        <f t="shared" si="99"/>
        <v>-45</v>
      </c>
      <c r="AI25" s="22">
        <f t="shared" si="100"/>
        <v>0</v>
      </c>
      <c r="AJ25" s="22">
        <f t="shared" si="101"/>
        <v>0</v>
      </c>
      <c r="AK25" s="46">
        <f t="shared" si="102"/>
        <v>-45</v>
      </c>
      <c r="AL25" s="46">
        <f t="shared" si="103"/>
        <v>-45</v>
      </c>
      <c r="AN25" s="22">
        <f t="shared" si="104"/>
        <v>0</v>
      </c>
      <c r="AO25" s="22">
        <f t="shared" si="105"/>
        <v>0</v>
      </c>
      <c r="AP25" s="22">
        <f t="shared" si="106"/>
        <v>0</v>
      </c>
      <c r="AQ25" s="46">
        <f t="shared" si="107"/>
        <v>0</v>
      </c>
      <c r="AR25" s="46">
        <f t="shared" si="108"/>
        <v>0</v>
      </c>
      <c r="AT25" s="22">
        <f t="shared" si="109"/>
        <v>0</v>
      </c>
      <c r="AU25" s="22">
        <f t="shared" si="110"/>
        <v>0</v>
      </c>
      <c r="AV25" s="22">
        <f t="shared" si="111"/>
        <v>0</v>
      </c>
      <c r="AW25" s="46">
        <f t="shared" si="112"/>
        <v>0</v>
      </c>
      <c r="AX25" s="46">
        <f t="shared" si="113"/>
        <v>0</v>
      </c>
      <c r="AZ25" s="22">
        <f t="shared" si="114"/>
        <v>0</v>
      </c>
      <c r="BA25" s="22">
        <f t="shared" si="115"/>
        <v>0</v>
      </c>
      <c r="BB25" s="22">
        <f t="shared" si="116"/>
        <v>0</v>
      </c>
      <c r="BC25" s="46">
        <f t="shared" si="117"/>
        <v>0</v>
      </c>
      <c r="BD25" s="46">
        <f t="shared" si="118"/>
        <v>0</v>
      </c>
      <c r="BF25" s="47">
        <f t="shared" si="119"/>
        <v>-45</v>
      </c>
      <c r="BG25" s="47">
        <f t="shared" si="120"/>
        <v>-45</v>
      </c>
      <c r="BI25" s="35" t="str">
        <f>Budget!$A19</f>
        <v>Health</v>
      </c>
      <c r="BJ25" s="24">
        <f t="shared" si="121"/>
        <v>-1</v>
      </c>
      <c r="BK25" s="24">
        <f t="shared" si="122"/>
        <v>0</v>
      </c>
      <c r="BL25" s="24">
        <f t="shared" si="123"/>
        <v>0</v>
      </c>
      <c r="BM25" s="45">
        <f t="shared" si="124"/>
        <v>-1</v>
      </c>
      <c r="BN25" s="45">
        <f t="shared" si="125"/>
        <v>-1</v>
      </c>
      <c r="BP25" s="24">
        <f t="shared" si="126"/>
        <v>0</v>
      </c>
      <c r="BQ25" s="24">
        <f t="shared" si="127"/>
        <v>0</v>
      </c>
      <c r="BR25" s="24">
        <f t="shared" si="128"/>
        <v>0</v>
      </c>
      <c r="BS25" s="45">
        <f t="shared" si="129"/>
        <v>0</v>
      </c>
      <c r="BT25" s="45">
        <f t="shared" si="130"/>
        <v>0</v>
      </c>
      <c r="BV25" s="24">
        <f t="shared" si="131"/>
        <v>0</v>
      </c>
      <c r="BW25" s="24">
        <f t="shared" si="132"/>
        <v>0</v>
      </c>
      <c r="BX25" s="24">
        <f t="shared" si="133"/>
        <v>0</v>
      </c>
      <c r="BY25" s="45">
        <f t="shared" si="134"/>
        <v>0</v>
      </c>
      <c r="BZ25" s="45">
        <f t="shared" si="135"/>
        <v>0</v>
      </c>
      <c r="CB25" s="24">
        <f t="shared" si="136"/>
        <v>0</v>
      </c>
      <c r="CC25" s="24">
        <f t="shared" si="137"/>
        <v>0</v>
      </c>
      <c r="CD25" s="24">
        <f t="shared" si="138"/>
        <v>0</v>
      </c>
      <c r="CE25" s="45">
        <f t="shared" si="139"/>
        <v>0</v>
      </c>
      <c r="CF25" s="45">
        <f t="shared" si="140"/>
        <v>0</v>
      </c>
      <c r="CH25" s="48">
        <f t="shared" si="141"/>
        <v>-1</v>
      </c>
      <c r="CI25" s="48">
        <f t="shared" si="142"/>
        <v>-7.2580645161290326E-3</v>
      </c>
      <c r="CK25" s="35" t="str">
        <f>Budget!$A19</f>
        <v>Health</v>
      </c>
      <c r="CL25" s="22">
        <f>IFERROR(SUMIFS('Expenses - Raw Data'!$G$2:$G$1048576,'Expenses - Raw Data'!$A$2:$A$1048576,'YoY Summary'!$B$4,'Expenses - Raw Data'!$B$2:$B$1048576,'YoY Summary'!CL$11,'Expenses - Raw Data'!$E$2:$E$1048576,'YoY Summary'!$CK25,'Expenses - Raw Data'!$C$2:$C$1048576,"&gt;="&amp;'YoY Summary'!$B$6,'Expenses - Raw Data'!$C$2:$C$1048576,"&lt;="&amp;'YoY Summary'!$B$7),0)</f>
        <v>45</v>
      </c>
      <c r="CM25" s="22">
        <f>IFERROR(SUMIFS('Expenses - Raw Data'!$G$2:$G$1048576,'Expenses - Raw Data'!$A$2:$A$1048576,'YoY Summary'!$B$4,'Expenses - Raw Data'!$B$2:$B$1048576,'YoY Summary'!CM$11,'Expenses - Raw Data'!$E$2:$E$1048576,'YoY Summary'!$CK25,'Expenses - Raw Data'!$C$2:$C$1048576,"&gt;="&amp;'YoY Summary'!$B$6,'Expenses - Raw Data'!$C$2:$C$1048576,"&lt;="&amp;'YoY Summary'!$B$7),0)</f>
        <v>0</v>
      </c>
      <c r="CN25" s="22">
        <f>IFERROR(SUMIFS('Expenses - Raw Data'!$G$2:$G$1048576,'Expenses - Raw Data'!$A$2:$A$1048576,'YoY Summary'!$B$4,'Expenses - Raw Data'!$B$2:$B$1048576,'YoY Summary'!CN$11,'Expenses - Raw Data'!$E$2:$E$1048576,'YoY Summary'!$CK25,'Expenses - Raw Data'!$C$2:$C$1048576,"&gt;="&amp;'YoY Summary'!$B$6,'Expenses - Raw Data'!$C$2:$C$1048576,"&lt;="&amp;'YoY Summary'!$B$7),0)</f>
        <v>0</v>
      </c>
      <c r="CO25" s="46">
        <f t="shared" ref="CO25" si="170">SUM(CL25:CN25)</f>
        <v>45</v>
      </c>
      <c r="CP25" s="46">
        <f t="shared" si="156"/>
        <v>45</v>
      </c>
      <c r="CR25" s="22">
        <f>IFERROR(SUMIFS('Expenses - Raw Data'!$G$2:$G$1048576,'Expenses - Raw Data'!$A$2:$A$1048576,'YoY Summary'!$B$4,'Expenses - Raw Data'!$B$2:$B$1048576,'YoY Summary'!CR$11,'Expenses - Raw Data'!$E$2:$E$1048576,'YoY Summary'!$CK25,'Expenses - Raw Data'!$C$2:$C$1048576,"&gt;="&amp;'YoY Summary'!$B$6,'Expenses - Raw Data'!$C$2:$C$1048576,"&lt;="&amp;'YoY Summary'!$B$7),0)</f>
        <v>0</v>
      </c>
      <c r="CS25" s="22">
        <f>IFERROR(SUMIFS('Expenses - Raw Data'!$G$2:$G$1048576,'Expenses - Raw Data'!$A$2:$A$1048576,'YoY Summary'!$B$4,'Expenses - Raw Data'!$B$2:$B$1048576,'YoY Summary'!CS$11,'Expenses - Raw Data'!$E$2:$E$1048576,'YoY Summary'!$CK25,'Expenses - Raw Data'!$C$2:$C$1048576,"&gt;="&amp;'YoY Summary'!$B$6,'Expenses - Raw Data'!$C$2:$C$1048576,"&lt;="&amp;'YoY Summary'!$B$7),0)</f>
        <v>0</v>
      </c>
      <c r="CT25" s="22">
        <f>IFERROR(SUMIFS('Expenses - Raw Data'!$G$2:$G$1048576,'Expenses - Raw Data'!$A$2:$A$1048576,'YoY Summary'!$B$4,'Expenses - Raw Data'!$B$2:$B$1048576,'YoY Summary'!CT$11,'Expenses - Raw Data'!$E$2:$E$1048576,'YoY Summary'!$CK25,'Expenses - Raw Data'!$C$2:$C$1048576,"&gt;="&amp;'YoY Summary'!$B$6,'Expenses - Raw Data'!$C$2:$C$1048576,"&lt;="&amp;'YoY Summary'!$B$7),0)</f>
        <v>0</v>
      </c>
      <c r="CU25" s="46">
        <f t="shared" ref="CU25" si="171">SUM(CR25:CT25)</f>
        <v>0</v>
      </c>
      <c r="CV25" s="46">
        <f t="shared" si="158"/>
        <v>0</v>
      </c>
      <c r="CX25" s="22">
        <f>IFERROR(SUMIFS('Expenses - Raw Data'!$G$2:$G$1048576,'Expenses - Raw Data'!$A$2:$A$1048576,'YoY Summary'!$B$4,'Expenses - Raw Data'!$B$2:$B$1048576,'YoY Summary'!CX$11,'Expenses - Raw Data'!$E$2:$E$1048576,'YoY Summary'!$CK25,'Expenses - Raw Data'!$C$2:$C$1048576,"&gt;="&amp;'YoY Summary'!$B$6,'Expenses - Raw Data'!$C$2:$C$1048576,"&lt;="&amp;'YoY Summary'!$B$7),0)</f>
        <v>0</v>
      </c>
      <c r="CY25" s="22">
        <f>IFERROR(SUMIFS('Expenses - Raw Data'!$G$2:$G$1048576,'Expenses - Raw Data'!$A$2:$A$1048576,'YoY Summary'!$B$4,'Expenses - Raw Data'!$B$2:$B$1048576,'YoY Summary'!CY$11,'Expenses - Raw Data'!$E$2:$E$1048576,'YoY Summary'!$CK25,'Expenses - Raw Data'!$C$2:$C$1048576,"&gt;="&amp;'YoY Summary'!$B$6,'Expenses - Raw Data'!$C$2:$C$1048576,"&lt;="&amp;'YoY Summary'!$B$7),0)</f>
        <v>0</v>
      </c>
      <c r="CZ25" s="22">
        <f>IFERROR(SUMIFS('Expenses - Raw Data'!$G$2:$G$1048576,'Expenses - Raw Data'!$A$2:$A$1048576,'YoY Summary'!$B$4,'Expenses - Raw Data'!$B$2:$B$1048576,'YoY Summary'!CZ$11,'Expenses - Raw Data'!$E$2:$E$1048576,'YoY Summary'!$CK25,'Expenses - Raw Data'!$C$2:$C$1048576,"&gt;="&amp;'YoY Summary'!$B$6,'Expenses - Raw Data'!$C$2:$C$1048576,"&lt;="&amp;'YoY Summary'!$B$7),0)</f>
        <v>0</v>
      </c>
      <c r="DA25" s="46">
        <f t="shared" ref="DA25" si="172">SUM(CX25:CZ25)</f>
        <v>0</v>
      </c>
      <c r="DB25" s="46">
        <f t="shared" si="160"/>
        <v>0</v>
      </c>
      <c r="DD25" s="22">
        <f>IFERROR(SUMIFS('Expenses - Raw Data'!$G$2:$G$1048576,'Expenses - Raw Data'!$A$2:$A$1048576,'YoY Summary'!$B$4,'Expenses - Raw Data'!$B$2:$B$1048576,'YoY Summary'!DD$11,'Expenses - Raw Data'!$E$2:$E$1048576,'YoY Summary'!$CK25,'Expenses - Raw Data'!$C$2:$C$1048576,"&gt;="&amp;'YoY Summary'!$B$6,'Expenses - Raw Data'!$C$2:$C$1048576,"&lt;="&amp;'YoY Summary'!$B$7),0)</f>
        <v>0</v>
      </c>
      <c r="DE25" s="22">
        <f>IFERROR(SUMIFS('Expenses - Raw Data'!$G$2:$G$1048576,'Expenses - Raw Data'!$A$2:$A$1048576,'YoY Summary'!$B$4,'Expenses - Raw Data'!$B$2:$B$1048576,'YoY Summary'!DE$11,'Expenses - Raw Data'!$E$2:$E$1048576,'YoY Summary'!$CK25,'Expenses - Raw Data'!$C$2:$C$1048576,"&gt;="&amp;'YoY Summary'!$B$6,'Expenses - Raw Data'!$C$2:$C$1048576,"&lt;="&amp;'YoY Summary'!$B$7),0)</f>
        <v>0</v>
      </c>
      <c r="DF25" s="22">
        <f>IFERROR(SUMIFS('Expenses - Raw Data'!$G$2:$G$1048576,'Expenses - Raw Data'!$A$2:$A$1048576,'YoY Summary'!$B$4,'Expenses - Raw Data'!$B$2:$B$1048576,'YoY Summary'!DF$11,'Expenses - Raw Data'!$E$2:$E$1048576,'YoY Summary'!$CK25,'Expenses - Raw Data'!$C$2:$C$1048576,"&gt;="&amp;'YoY Summary'!$B$6,'Expenses - Raw Data'!$C$2:$C$1048576,"&lt;="&amp;'YoY Summary'!$B$7),0)</f>
        <v>0</v>
      </c>
      <c r="DG25" s="46">
        <f t="shared" ref="DG25" si="173">SUM(DD25:DF25)</f>
        <v>0</v>
      </c>
      <c r="DH25" s="46">
        <f t="shared" si="162"/>
        <v>0</v>
      </c>
      <c r="DJ25" s="47">
        <f t="shared" ref="DJ25" si="174">SUM(CO25,CU25,DA25,DG25)</f>
        <v>45</v>
      </c>
      <c r="DK25" s="48">
        <f t="shared" si="164"/>
        <v>7.2580645161290326E-3</v>
      </c>
      <c r="DL25" s="47">
        <f t="shared" si="143"/>
        <v>45</v>
      </c>
    </row>
    <row r="26" spans="1:116" s="29" customFormat="1" hidden="1" outlineLevel="1" x14ac:dyDescent="0.2">
      <c r="D26" s="35">
        <f>Budget!$A20</f>
        <v>0</v>
      </c>
      <c r="E26" s="22">
        <f>IFERROR(SUMIFS('Expenses - Raw Data'!$G$2:$G$1048576,'Expenses - Raw Data'!$A$2:$A$1048576,'YoY Summary'!$B$3,'Expenses - Raw Data'!$B$2:$B$1048576,'YoY Summary'!E$11,'Expenses - Raw Data'!$E$2:$E$1048576,'YoY Summary'!$D26,'Expenses - Raw Data'!$C$2:$C$1048576,"&gt;="&amp;'YoY Summary'!$B$6,'Expenses - Raw Data'!$C$2:$C$1048576,"&lt;="&amp;'YoY Summary'!$B$7),0)</f>
        <v>0</v>
      </c>
      <c r="F26" s="22">
        <f>IFERROR(SUMIFS('Expenses - Raw Data'!$G$2:$G$1048576,'Expenses - Raw Data'!$A$2:$A$1048576,'YoY Summary'!$B$3,'Expenses - Raw Data'!$B$2:$B$1048576,'YoY Summary'!F$11,'Expenses - Raw Data'!$E$2:$E$1048576,'YoY Summary'!$D26,'Expenses - Raw Data'!$C$2:$C$1048576,"&gt;="&amp;'YoY Summary'!$B$6,'Expenses - Raw Data'!$C$2:$C$1048576,"&lt;="&amp;'YoY Summary'!$B$7),0)</f>
        <v>0</v>
      </c>
      <c r="G26" s="22">
        <f>IFERROR(SUMIFS('Expenses - Raw Data'!$G$2:$G$1048576,'Expenses - Raw Data'!$A$2:$A$1048576,'YoY Summary'!$B$3,'Expenses - Raw Data'!$B$2:$B$1048576,'YoY Summary'!G$11,'Expenses - Raw Data'!$E$2:$E$1048576,'YoY Summary'!$D26,'Expenses - Raw Data'!$C$2:$C$1048576,"&gt;="&amp;'YoY Summary'!$B$6,'Expenses - Raw Data'!$C$2:$C$1048576,"&lt;="&amp;'YoY Summary'!$B$7),0)</f>
        <v>0</v>
      </c>
      <c r="H26" s="46">
        <f t="shared" ref="H26" si="175">SUM(E26:G26)</f>
        <v>0</v>
      </c>
      <c r="I26" s="46">
        <f t="shared" si="145"/>
        <v>0</v>
      </c>
      <c r="K26" s="22">
        <f>IFERROR(SUMIFS('Expenses - Raw Data'!$G$2:$G$1048576,'Expenses - Raw Data'!$A$2:$A$1048576,'YoY Summary'!$B$3,'Expenses - Raw Data'!$B$2:$B$1048576,'YoY Summary'!K$11,'Expenses - Raw Data'!$E$2:$E$1048576,'YoY Summary'!$D26,'Expenses - Raw Data'!$C$2:$C$1048576,"&gt;="&amp;'YoY Summary'!$B$6,'Expenses - Raw Data'!$C$2:$C$1048576,"&lt;="&amp;'YoY Summary'!$B$7),0)</f>
        <v>0</v>
      </c>
      <c r="L26" s="22">
        <f>IFERROR(SUMIFS('Expenses - Raw Data'!$G$2:$G$1048576,'Expenses - Raw Data'!$A$2:$A$1048576,'YoY Summary'!$B$3,'Expenses - Raw Data'!$B$2:$B$1048576,'YoY Summary'!L$11,'Expenses - Raw Data'!$E$2:$E$1048576,'YoY Summary'!$D26,'Expenses - Raw Data'!$C$2:$C$1048576,"&gt;="&amp;'YoY Summary'!$B$6,'Expenses - Raw Data'!$C$2:$C$1048576,"&lt;="&amp;'YoY Summary'!$B$7),0)</f>
        <v>0</v>
      </c>
      <c r="M26" s="22">
        <f>IFERROR(SUMIFS('Expenses - Raw Data'!$G$2:$G$1048576,'Expenses - Raw Data'!$A$2:$A$1048576,'YoY Summary'!$B$3,'Expenses - Raw Data'!$B$2:$B$1048576,'YoY Summary'!M$11,'Expenses - Raw Data'!$E$2:$E$1048576,'YoY Summary'!$D26,'Expenses - Raw Data'!$C$2:$C$1048576,"&gt;="&amp;'YoY Summary'!$B$6,'Expenses - Raw Data'!$C$2:$C$1048576,"&lt;="&amp;'YoY Summary'!$B$7),0)</f>
        <v>0</v>
      </c>
      <c r="N26" s="46">
        <f t="shared" ref="N26" si="176">SUM(K26:M26)</f>
        <v>0</v>
      </c>
      <c r="O26" s="46">
        <f t="shared" si="147"/>
        <v>0</v>
      </c>
      <c r="Q26" s="22">
        <f>IFERROR(SUMIFS('Expenses - Raw Data'!$G$2:$G$1048576,'Expenses - Raw Data'!$A$2:$A$1048576,'YoY Summary'!$B$3,'Expenses - Raw Data'!$B$2:$B$1048576,'YoY Summary'!Q$11,'Expenses - Raw Data'!$E$2:$E$1048576,'YoY Summary'!$D26,'Expenses - Raw Data'!$C$2:$C$1048576,"&gt;="&amp;'YoY Summary'!$B$6,'Expenses - Raw Data'!$C$2:$C$1048576,"&lt;="&amp;'YoY Summary'!$B$7),0)</f>
        <v>0</v>
      </c>
      <c r="R26" s="22">
        <f>IFERROR(SUMIFS('Expenses - Raw Data'!$G$2:$G$1048576,'Expenses - Raw Data'!$A$2:$A$1048576,'YoY Summary'!$B$3,'Expenses - Raw Data'!$B$2:$B$1048576,'YoY Summary'!R$11,'Expenses - Raw Data'!$E$2:$E$1048576,'YoY Summary'!$D26,'Expenses - Raw Data'!$C$2:$C$1048576,"&gt;="&amp;'YoY Summary'!$B$6,'Expenses - Raw Data'!$C$2:$C$1048576,"&lt;="&amp;'YoY Summary'!$B$7),0)</f>
        <v>0</v>
      </c>
      <c r="S26" s="22">
        <f>IFERROR(SUMIFS('Expenses - Raw Data'!$G$2:$G$1048576,'Expenses - Raw Data'!$A$2:$A$1048576,'YoY Summary'!$B$3,'Expenses - Raw Data'!$B$2:$B$1048576,'YoY Summary'!S$11,'Expenses - Raw Data'!$E$2:$E$1048576,'YoY Summary'!$D26,'Expenses - Raw Data'!$C$2:$C$1048576,"&gt;="&amp;'YoY Summary'!$B$6,'Expenses - Raw Data'!$C$2:$C$1048576,"&lt;="&amp;'YoY Summary'!$B$7),0)</f>
        <v>0</v>
      </c>
      <c r="T26" s="46">
        <f t="shared" ref="T26" si="177">SUM(Q26:S26)</f>
        <v>0</v>
      </c>
      <c r="U26" s="46">
        <f t="shared" si="149"/>
        <v>0</v>
      </c>
      <c r="W26" s="22">
        <f>IFERROR(SUMIFS('Expenses - Raw Data'!$G$2:$G$1048576,'Expenses - Raw Data'!$A$2:$A$1048576,'YoY Summary'!$B$3,'Expenses - Raw Data'!$B$2:$B$1048576,'YoY Summary'!W$11,'Expenses - Raw Data'!$E$2:$E$1048576,'YoY Summary'!$D26,'Expenses - Raw Data'!$C$2:$C$1048576,"&gt;="&amp;'YoY Summary'!$B$6,'Expenses - Raw Data'!$C$2:$C$1048576,"&lt;="&amp;'YoY Summary'!$B$7),0)</f>
        <v>0</v>
      </c>
      <c r="X26" s="22">
        <f>IFERROR(SUMIFS('Expenses - Raw Data'!$G$2:$G$1048576,'Expenses - Raw Data'!$A$2:$A$1048576,'YoY Summary'!$B$3,'Expenses - Raw Data'!$B$2:$B$1048576,'YoY Summary'!X$11,'Expenses - Raw Data'!$E$2:$E$1048576,'YoY Summary'!$D26,'Expenses - Raw Data'!$C$2:$C$1048576,"&gt;="&amp;'YoY Summary'!$B$6,'Expenses - Raw Data'!$C$2:$C$1048576,"&lt;="&amp;'YoY Summary'!$B$7),0)</f>
        <v>0</v>
      </c>
      <c r="Y26" s="22">
        <f>IFERROR(SUMIFS('Expenses - Raw Data'!$G$2:$G$1048576,'Expenses - Raw Data'!$A$2:$A$1048576,'YoY Summary'!$B$3,'Expenses - Raw Data'!$B$2:$B$1048576,'YoY Summary'!Y$11,'Expenses - Raw Data'!$E$2:$E$1048576,'YoY Summary'!$D26,'Expenses - Raw Data'!$C$2:$C$1048576,"&gt;="&amp;'YoY Summary'!$B$6,'Expenses - Raw Data'!$C$2:$C$1048576,"&lt;="&amp;'YoY Summary'!$B$7),0)</f>
        <v>0</v>
      </c>
      <c r="Z26" s="46">
        <f t="shared" ref="Z26" si="178">SUM(W26:Y26)</f>
        <v>0</v>
      </c>
      <c r="AA26" s="46">
        <f t="shared" si="151"/>
        <v>0</v>
      </c>
      <c r="AC26" s="47">
        <f t="shared" ref="AC26" si="179">SUM(H26,N26,T26,Z26)</f>
        <v>0</v>
      </c>
      <c r="AD26" s="48">
        <f t="shared" si="153"/>
        <v>0</v>
      </c>
      <c r="AE26" s="47">
        <f t="shared" si="154"/>
        <v>0</v>
      </c>
      <c r="AG26" s="35">
        <f>Budget!$A20</f>
        <v>0</v>
      </c>
      <c r="AH26" s="22">
        <f t="shared" si="99"/>
        <v>0</v>
      </c>
      <c r="AI26" s="22">
        <f t="shared" si="100"/>
        <v>0</v>
      </c>
      <c r="AJ26" s="22">
        <f t="shared" si="101"/>
        <v>0</v>
      </c>
      <c r="AK26" s="46">
        <f t="shared" si="102"/>
        <v>0</v>
      </c>
      <c r="AL26" s="46">
        <f t="shared" si="103"/>
        <v>0</v>
      </c>
      <c r="AN26" s="22">
        <f t="shared" si="104"/>
        <v>0</v>
      </c>
      <c r="AO26" s="22">
        <f t="shared" si="105"/>
        <v>0</v>
      </c>
      <c r="AP26" s="22">
        <f t="shared" si="106"/>
        <v>0</v>
      </c>
      <c r="AQ26" s="46">
        <f t="shared" si="107"/>
        <v>0</v>
      </c>
      <c r="AR26" s="46">
        <f t="shared" si="108"/>
        <v>0</v>
      </c>
      <c r="AT26" s="22">
        <f t="shared" si="109"/>
        <v>0</v>
      </c>
      <c r="AU26" s="22">
        <f t="shared" si="110"/>
        <v>0</v>
      </c>
      <c r="AV26" s="22">
        <f t="shared" si="111"/>
        <v>0</v>
      </c>
      <c r="AW26" s="46">
        <f t="shared" si="112"/>
        <v>0</v>
      </c>
      <c r="AX26" s="46">
        <f t="shared" si="113"/>
        <v>0</v>
      </c>
      <c r="AZ26" s="22">
        <f t="shared" si="114"/>
        <v>0</v>
      </c>
      <c r="BA26" s="22">
        <f t="shared" si="115"/>
        <v>0</v>
      </c>
      <c r="BB26" s="22">
        <f t="shared" si="116"/>
        <v>0</v>
      </c>
      <c r="BC26" s="46">
        <f t="shared" si="117"/>
        <v>0</v>
      </c>
      <c r="BD26" s="46">
        <f t="shared" si="118"/>
        <v>0</v>
      </c>
      <c r="BF26" s="47">
        <f t="shared" si="119"/>
        <v>0</v>
      </c>
      <c r="BG26" s="47">
        <f t="shared" si="120"/>
        <v>0</v>
      </c>
      <c r="BI26" s="35">
        <f>Budget!$A20</f>
        <v>0</v>
      </c>
      <c r="BJ26" s="24">
        <f t="shared" si="121"/>
        <v>0</v>
      </c>
      <c r="BK26" s="24">
        <f t="shared" si="122"/>
        <v>0</v>
      </c>
      <c r="BL26" s="24">
        <f t="shared" si="123"/>
        <v>0</v>
      </c>
      <c r="BM26" s="45">
        <f t="shared" si="124"/>
        <v>0</v>
      </c>
      <c r="BN26" s="45">
        <f t="shared" si="125"/>
        <v>0</v>
      </c>
      <c r="BP26" s="24">
        <f t="shared" si="126"/>
        <v>0</v>
      </c>
      <c r="BQ26" s="24">
        <f t="shared" si="127"/>
        <v>0</v>
      </c>
      <c r="BR26" s="24">
        <f t="shared" si="128"/>
        <v>0</v>
      </c>
      <c r="BS26" s="45">
        <f t="shared" si="129"/>
        <v>0</v>
      </c>
      <c r="BT26" s="45">
        <f t="shared" si="130"/>
        <v>0</v>
      </c>
      <c r="BV26" s="24">
        <f t="shared" si="131"/>
        <v>0</v>
      </c>
      <c r="BW26" s="24">
        <f t="shared" si="132"/>
        <v>0</v>
      </c>
      <c r="BX26" s="24">
        <f t="shared" si="133"/>
        <v>0</v>
      </c>
      <c r="BY26" s="45">
        <f t="shared" si="134"/>
        <v>0</v>
      </c>
      <c r="BZ26" s="45">
        <f t="shared" si="135"/>
        <v>0</v>
      </c>
      <c r="CB26" s="24">
        <f t="shared" si="136"/>
        <v>0</v>
      </c>
      <c r="CC26" s="24">
        <f t="shared" si="137"/>
        <v>0</v>
      </c>
      <c r="CD26" s="24">
        <f t="shared" si="138"/>
        <v>0</v>
      </c>
      <c r="CE26" s="45">
        <f t="shared" si="139"/>
        <v>0</v>
      </c>
      <c r="CF26" s="45">
        <f t="shared" si="140"/>
        <v>0</v>
      </c>
      <c r="CH26" s="48">
        <f t="shared" si="141"/>
        <v>0</v>
      </c>
      <c r="CI26" s="48">
        <f t="shared" si="142"/>
        <v>0</v>
      </c>
      <c r="CK26" s="35">
        <f>Budget!$A20</f>
        <v>0</v>
      </c>
      <c r="CL26" s="22">
        <f>IFERROR(SUMIFS('Expenses - Raw Data'!$G$2:$G$1048576,'Expenses - Raw Data'!$A$2:$A$1048576,'YoY Summary'!$B$4,'Expenses - Raw Data'!$B$2:$B$1048576,'YoY Summary'!CL$11,'Expenses - Raw Data'!$E$2:$E$1048576,'YoY Summary'!$CK26,'Expenses - Raw Data'!$C$2:$C$1048576,"&gt;="&amp;'YoY Summary'!$B$6,'Expenses - Raw Data'!$C$2:$C$1048576,"&lt;="&amp;'YoY Summary'!$B$7),0)</f>
        <v>0</v>
      </c>
      <c r="CM26" s="22">
        <f>IFERROR(SUMIFS('Expenses - Raw Data'!$G$2:$G$1048576,'Expenses - Raw Data'!$A$2:$A$1048576,'YoY Summary'!$B$4,'Expenses - Raw Data'!$B$2:$B$1048576,'YoY Summary'!CM$11,'Expenses - Raw Data'!$E$2:$E$1048576,'YoY Summary'!$CK26,'Expenses - Raw Data'!$C$2:$C$1048576,"&gt;="&amp;'YoY Summary'!$B$6,'Expenses - Raw Data'!$C$2:$C$1048576,"&lt;="&amp;'YoY Summary'!$B$7),0)</f>
        <v>0</v>
      </c>
      <c r="CN26" s="22">
        <f>IFERROR(SUMIFS('Expenses - Raw Data'!$G$2:$G$1048576,'Expenses - Raw Data'!$A$2:$A$1048576,'YoY Summary'!$B$4,'Expenses - Raw Data'!$B$2:$B$1048576,'YoY Summary'!CN$11,'Expenses - Raw Data'!$E$2:$E$1048576,'YoY Summary'!$CK26,'Expenses - Raw Data'!$C$2:$C$1048576,"&gt;="&amp;'YoY Summary'!$B$6,'Expenses - Raw Data'!$C$2:$C$1048576,"&lt;="&amp;'YoY Summary'!$B$7),0)</f>
        <v>0</v>
      </c>
      <c r="CO26" s="46">
        <f t="shared" ref="CO26" si="180">SUM(CL26:CN26)</f>
        <v>0</v>
      </c>
      <c r="CP26" s="46">
        <f t="shared" si="156"/>
        <v>0</v>
      </c>
      <c r="CR26" s="22">
        <f>IFERROR(SUMIFS('Expenses - Raw Data'!$G$2:$G$1048576,'Expenses - Raw Data'!$A$2:$A$1048576,'YoY Summary'!$B$4,'Expenses - Raw Data'!$B$2:$B$1048576,'YoY Summary'!CR$11,'Expenses - Raw Data'!$E$2:$E$1048576,'YoY Summary'!$CK26,'Expenses - Raw Data'!$C$2:$C$1048576,"&gt;="&amp;'YoY Summary'!$B$6,'Expenses - Raw Data'!$C$2:$C$1048576,"&lt;="&amp;'YoY Summary'!$B$7),0)</f>
        <v>0</v>
      </c>
      <c r="CS26" s="22">
        <f>IFERROR(SUMIFS('Expenses - Raw Data'!$G$2:$G$1048576,'Expenses - Raw Data'!$A$2:$A$1048576,'YoY Summary'!$B$4,'Expenses - Raw Data'!$B$2:$B$1048576,'YoY Summary'!CS$11,'Expenses - Raw Data'!$E$2:$E$1048576,'YoY Summary'!$CK26,'Expenses - Raw Data'!$C$2:$C$1048576,"&gt;="&amp;'YoY Summary'!$B$6,'Expenses - Raw Data'!$C$2:$C$1048576,"&lt;="&amp;'YoY Summary'!$B$7),0)</f>
        <v>0</v>
      </c>
      <c r="CT26" s="22">
        <f>IFERROR(SUMIFS('Expenses - Raw Data'!$G$2:$G$1048576,'Expenses - Raw Data'!$A$2:$A$1048576,'YoY Summary'!$B$4,'Expenses - Raw Data'!$B$2:$B$1048576,'YoY Summary'!CT$11,'Expenses - Raw Data'!$E$2:$E$1048576,'YoY Summary'!$CK26,'Expenses - Raw Data'!$C$2:$C$1048576,"&gt;="&amp;'YoY Summary'!$B$6,'Expenses - Raw Data'!$C$2:$C$1048576,"&lt;="&amp;'YoY Summary'!$B$7),0)</f>
        <v>0</v>
      </c>
      <c r="CU26" s="46">
        <f t="shared" ref="CU26" si="181">SUM(CR26:CT26)</f>
        <v>0</v>
      </c>
      <c r="CV26" s="46">
        <f t="shared" si="158"/>
        <v>0</v>
      </c>
      <c r="CX26" s="22">
        <f>IFERROR(SUMIFS('Expenses - Raw Data'!$G$2:$G$1048576,'Expenses - Raw Data'!$A$2:$A$1048576,'YoY Summary'!$B$4,'Expenses - Raw Data'!$B$2:$B$1048576,'YoY Summary'!CX$11,'Expenses - Raw Data'!$E$2:$E$1048576,'YoY Summary'!$CK26,'Expenses - Raw Data'!$C$2:$C$1048576,"&gt;="&amp;'YoY Summary'!$B$6,'Expenses - Raw Data'!$C$2:$C$1048576,"&lt;="&amp;'YoY Summary'!$B$7),0)</f>
        <v>0</v>
      </c>
      <c r="CY26" s="22">
        <f>IFERROR(SUMIFS('Expenses - Raw Data'!$G$2:$G$1048576,'Expenses - Raw Data'!$A$2:$A$1048576,'YoY Summary'!$B$4,'Expenses - Raw Data'!$B$2:$B$1048576,'YoY Summary'!CY$11,'Expenses - Raw Data'!$E$2:$E$1048576,'YoY Summary'!$CK26,'Expenses - Raw Data'!$C$2:$C$1048576,"&gt;="&amp;'YoY Summary'!$B$6,'Expenses - Raw Data'!$C$2:$C$1048576,"&lt;="&amp;'YoY Summary'!$B$7),0)</f>
        <v>0</v>
      </c>
      <c r="CZ26" s="22">
        <f>IFERROR(SUMIFS('Expenses - Raw Data'!$G$2:$G$1048576,'Expenses - Raw Data'!$A$2:$A$1048576,'YoY Summary'!$B$4,'Expenses - Raw Data'!$B$2:$B$1048576,'YoY Summary'!CZ$11,'Expenses - Raw Data'!$E$2:$E$1048576,'YoY Summary'!$CK26,'Expenses - Raw Data'!$C$2:$C$1048576,"&gt;="&amp;'YoY Summary'!$B$6,'Expenses - Raw Data'!$C$2:$C$1048576,"&lt;="&amp;'YoY Summary'!$B$7),0)</f>
        <v>0</v>
      </c>
      <c r="DA26" s="46">
        <f t="shared" ref="DA26" si="182">SUM(CX26:CZ26)</f>
        <v>0</v>
      </c>
      <c r="DB26" s="46">
        <f t="shared" si="160"/>
        <v>0</v>
      </c>
      <c r="DD26" s="22">
        <f>IFERROR(SUMIFS('Expenses - Raw Data'!$G$2:$G$1048576,'Expenses - Raw Data'!$A$2:$A$1048576,'YoY Summary'!$B$4,'Expenses - Raw Data'!$B$2:$B$1048576,'YoY Summary'!DD$11,'Expenses - Raw Data'!$E$2:$E$1048576,'YoY Summary'!$CK26,'Expenses - Raw Data'!$C$2:$C$1048576,"&gt;="&amp;'YoY Summary'!$B$6,'Expenses - Raw Data'!$C$2:$C$1048576,"&lt;="&amp;'YoY Summary'!$B$7),0)</f>
        <v>0</v>
      </c>
      <c r="DE26" s="22">
        <f>IFERROR(SUMIFS('Expenses - Raw Data'!$G$2:$G$1048576,'Expenses - Raw Data'!$A$2:$A$1048576,'YoY Summary'!$B$4,'Expenses - Raw Data'!$B$2:$B$1048576,'YoY Summary'!DE$11,'Expenses - Raw Data'!$E$2:$E$1048576,'YoY Summary'!$CK26,'Expenses - Raw Data'!$C$2:$C$1048576,"&gt;="&amp;'YoY Summary'!$B$6,'Expenses - Raw Data'!$C$2:$C$1048576,"&lt;="&amp;'YoY Summary'!$B$7),0)</f>
        <v>0</v>
      </c>
      <c r="DF26" s="22">
        <f>IFERROR(SUMIFS('Expenses - Raw Data'!$G$2:$G$1048576,'Expenses - Raw Data'!$A$2:$A$1048576,'YoY Summary'!$B$4,'Expenses - Raw Data'!$B$2:$B$1048576,'YoY Summary'!DF$11,'Expenses - Raw Data'!$E$2:$E$1048576,'YoY Summary'!$CK26,'Expenses - Raw Data'!$C$2:$C$1048576,"&gt;="&amp;'YoY Summary'!$B$6,'Expenses - Raw Data'!$C$2:$C$1048576,"&lt;="&amp;'YoY Summary'!$B$7),0)</f>
        <v>0</v>
      </c>
      <c r="DG26" s="46">
        <f t="shared" ref="DG26" si="183">SUM(DD26:DF26)</f>
        <v>0</v>
      </c>
      <c r="DH26" s="46">
        <f t="shared" si="162"/>
        <v>0</v>
      </c>
      <c r="DJ26" s="47">
        <f t="shared" ref="DJ26" si="184">SUM(CO26,CU26,DA26,DG26)</f>
        <v>0</v>
      </c>
      <c r="DK26" s="48">
        <f t="shared" si="164"/>
        <v>0</v>
      </c>
      <c r="DL26" s="47">
        <f t="shared" si="143"/>
        <v>0</v>
      </c>
    </row>
    <row r="27" spans="1:116" s="29" customFormat="1" hidden="1" outlineLevel="1" x14ac:dyDescent="0.2">
      <c r="D27" s="35">
        <f>Budget!$A21</f>
        <v>0</v>
      </c>
      <c r="E27" s="34"/>
      <c r="F27" s="34"/>
      <c r="G27" s="34"/>
      <c r="H27" s="39"/>
      <c r="I27" s="39"/>
      <c r="K27" s="34"/>
      <c r="L27" s="34"/>
      <c r="M27" s="34"/>
      <c r="N27" s="39"/>
      <c r="O27" s="39"/>
      <c r="Q27" s="34"/>
      <c r="R27" s="34"/>
      <c r="S27" s="34"/>
      <c r="T27" s="39"/>
      <c r="U27" s="39"/>
      <c r="W27" s="34"/>
      <c r="X27" s="34"/>
      <c r="Y27" s="34"/>
      <c r="Z27" s="39"/>
      <c r="AA27" s="39"/>
      <c r="AC27" s="47"/>
      <c r="AD27" s="48"/>
      <c r="AE27" s="48"/>
      <c r="AG27" s="35">
        <f>Budget!$A21</f>
        <v>0</v>
      </c>
      <c r="AH27" s="34"/>
      <c r="AI27" s="34"/>
      <c r="AJ27" s="34"/>
      <c r="AK27" s="39"/>
      <c r="AL27" s="39"/>
      <c r="AN27" s="34"/>
      <c r="AO27" s="34"/>
      <c r="AP27" s="34"/>
      <c r="AQ27" s="39"/>
      <c r="AR27" s="39"/>
      <c r="AT27" s="34"/>
      <c r="AU27" s="34"/>
      <c r="AV27" s="34"/>
      <c r="AW27" s="39"/>
      <c r="AX27" s="39"/>
      <c r="AZ27" s="34"/>
      <c r="BA27" s="34"/>
      <c r="BB27" s="34"/>
      <c r="BC27" s="39"/>
      <c r="BD27" s="39"/>
      <c r="BF27" s="47"/>
      <c r="BG27" s="47"/>
      <c r="BI27" s="35">
        <f>Budget!$A21</f>
        <v>0</v>
      </c>
      <c r="BJ27" s="34"/>
      <c r="BK27" s="34"/>
      <c r="BL27" s="34"/>
      <c r="BM27" s="39"/>
      <c r="BN27" s="39"/>
      <c r="BP27" s="34"/>
      <c r="BQ27" s="34"/>
      <c r="BR27" s="34"/>
      <c r="BS27" s="39"/>
      <c r="BT27" s="39"/>
      <c r="BV27" s="34"/>
      <c r="BW27" s="34"/>
      <c r="BX27" s="34"/>
      <c r="BY27" s="39"/>
      <c r="BZ27" s="39"/>
      <c r="CB27" s="34"/>
      <c r="CC27" s="34"/>
      <c r="CD27" s="34"/>
      <c r="CE27" s="39"/>
      <c r="CF27" s="39"/>
      <c r="CH27" s="48"/>
      <c r="CI27" s="48"/>
      <c r="CK27" s="35">
        <f>Budget!$A21</f>
        <v>0</v>
      </c>
      <c r="CL27" s="34"/>
      <c r="CM27" s="34"/>
      <c r="CN27" s="34"/>
      <c r="CO27" s="39"/>
      <c r="CP27" s="39"/>
      <c r="CR27" s="34"/>
      <c r="CS27" s="34"/>
      <c r="CT27" s="34"/>
      <c r="CU27" s="39"/>
      <c r="CV27" s="39"/>
      <c r="CX27" s="34"/>
      <c r="CY27" s="34"/>
      <c r="CZ27" s="34"/>
      <c r="DA27" s="39"/>
      <c r="DB27" s="39"/>
      <c r="DD27" s="34"/>
      <c r="DE27" s="34"/>
      <c r="DF27" s="34"/>
      <c r="DG27" s="39"/>
      <c r="DH27" s="39"/>
      <c r="DJ27" s="47"/>
      <c r="DK27" s="48"/>
      <c r="DL27" s="47"/>
    </row>
    <row r="28" spans="1:116" s="29" customFormat="1" hidden="1" outlineLevel="1" x14ac:dyDescent="0.2">
      <c r="D28" s="35">
        <f>Budget!$A22</f>
        <v>0</v>
      </c>
      <c r="E28" s="34"/>
      <c r="F28" s="34"/>
      <c r="G28" s="34"/>
      <c r="H28" s="39"/>
      <c r="I28" s="39"/>
      <c r="K28" s="34"/>
      <c r="L28" s="34"/>
      <c r="M28" s="34"/>
      <c r="N28" s="39"/>
      <c r="O28" s="39"/>
      <c r="Q28" s="34"/>
      <c r="R28" s="34"/>
      <c r="S28" s="34"/>
      <c r="T28" s="39"/>
      <c r="U28" s="39"/>
      <c r="W28" s="34"/>
      <c r="X28" s="34"/>
      <c r="Y28" s="34"/>
      <c r="Z28" s="39"/>
      <c r="AA28" s="39"/>
      <c r="AC28" s="47"/>
      <c r="AD28" s="48"/>
      <c r="AE28" s="48"/>
      <c r="AG28" s="35">
        <f>Budget!$A22</f>
        <v>0</v>
      </c>
      <c r="AH28" s="34"/>
      <c r="AI28" s="34"/>
      <c r="AJ28" s="34"/>
      <c r="AK28" s="39"/>
      <c r="AL28" s="39"/>
      <c r="AN28" s="34"/>
      <c r="AO28" s="34"/>
      <c r="AP28" s="34"/>
      <c r="AQ28" s="39"/>
      <c r="AR28" s="39"/>
      <c r="AT28" s="34"/>
      <c r="AU28" s="34"/>
      <c r="AV28" s="34"/>
      <c r="AW28" s="39"/>
      <c r="AX28" s="39"/>
      <c r="AZ28" s="34"/>
      <c r="BA28" s="34"/>
      <c r="BB28" s="34"/>
      <c r="BC28" s="39"/>
      <c r="BD28" s="39"/>
      <c r="BF28" s="47"/>
      <c r="BG28" s="47"/>
      <c r="BI28" s="35">
        <f>Budget!$A22</f>
        <v>0</v>
      </c>
      <c r="BJ28" s="34"/>
      <c r="BK28" s="34"/>
      <c r="BL28" s="34"/>
      <c r="BM28" s="39"/>
      <c r="BN28" s="39"/>
      <c r="BP28" s="34"/>
      <c r="BQ28" s="34"/>
      <c r="BR28" s="34"/>
      <c r="BS28" s="39"/>
      <c r="BT28" s="39"/>
      <c r="BV28" s="34"/>
      <c r="BW28" s="34"/>
      <c r="BX28" s="34"/>
      <c r="BY28" s="39"/>
      <c r="BZ28" s="39"/>
      <c r="CB28" s="34"/>
      <c r="CC28" s="34"/>
      <c r="CD28" s="34"/>
      <c r="CE28" s="39"/>
      <c r="CF28" s="39"/>
      <c r="CH28" s="48"/>
      <c r="CI28" s="48"/>
      <c r="CK28" s="35">
        <f>Budget!$A22</f>
        <v>0</v>
      </c>
      <c r="CL28" s="34"/>
      <c r="CM28" s="34"/>
      <c r="CN28" s="34"/>
      <c r="CO28" s="39"/>
      <c r="CP28" s="39"/>
      <c r="CR28" s="34"/>
      <c r="CS28" s="34"/>
      <c r="CT28" s="34"/>
      <c r="CU28" s="39"/>
      <c r="CV28" s="39"/>
      <c r="CX28" s="34"/>
      <c r="CY28" s="34"/>
      <c r="CZ28" s="34"/>
      <c r="DA28" s="39"/>
      <c r="DB28" s="39"/>
      <c r="DD28" s="34"/>
      <c r="DE28" s="34"/>
      <c r="DF28" s="34"/>
      <c r="DG28" s="39"/>
      <c r="DH28" s="39"/>
      <c r="DJ28" s="47"/>
      <c r="DK28" s="48"/>
      <c r="DL28" s="47"/>
    </row>
    <row r="29" spans="1:116" s="29" customFormat="1" hidden="1" outlineLevel="1" x14ac:dyDescent="0.2">
      <c r="D29" s="35">
        <f>Budget!$A23</f>
        <v>0</v>
      </c>
      <c r="E29" s="34"/>
      <c r="F29" s="34"/>
      <c r="G29" s="34"/>
      <c r="H29" s="39"/>
      <c r="I29" s="39"/>
      <c r="K29" s="34"/>
      <c r="L29" s="34"/>
      <c r="M29" s="34"/>
      <c r="N29" s="39"/>
      <c r="O29" s="39"/>
      <c r="Q29" s="34"/>
      <c r="R29" s="34"/>
      <c r="S29" s="34"/>
      <c r="T29" s="39"/>
      <c r="U29" s="39"/>
      <c r="W29" s="34"/>
      <c r="X29" s="34"/>
      <c r="Y29" s="34"/>
      <c r="Z29" s="39"/>
      <c r="AA29" s="39"/>
      <c r="AC29" s="47"/>
      <c r="AD29" s="48"/>
      <c r="AE29" s="48"/>
      <c r="AG29" s="35">
        <f>Budget!$A23</f>
        <v>0</v>
      </c>
      <c r="AH29" s="34"/>
      <c r="AI29" s="34"/>
      <c r="AJ29" s="34"/>
      <c r="AK29" s="39"/>
      <c r="AL29" s="39"/>
      <c r="AN29" s="34"/>
      <c r="AO29" s="34"/>
      <c r="AP29" s="34"/>
      <c r="AQ29" s="39"/>
      <c r="AR29" s="39"/>
      <c r="AT29" s="34"/>
      <c r="AU29" s="34"/>
      <c r="AV29" s="34"/>
      <c r="AW29" s="39"/>
      <c r="AX29" s="39"/>
      <c r="AZ29" s="34"/>
      <c r="BA29" s="34"/>
      <c r="BB29" s="34"/>
      <c r="BC29" s="39"/>
      <c r="BD29" s="39"/>
      <c r="BF29" s="47"/>
      <c r="BG29" s="47"/>
      <c r="BI29" s="35">
        <f>Budget!$A23</f>
        <v>0</v>
      </c>
      <c r="BJ29" s="34"/>
      <c r="BK29" s="34"/>
      <c r="BL29" s="34"/>
      <c r="BM29" s="39"/>
      <c r="BN29" s="39"/>
      <c r="BP29" s="34"/>
      <c r="BQ29" s="34"/>
      <c r="BR29" s="34"/>
      <c r="BS29" s="39"/>
      <c r="BT29" s="39"/>
      <c r="BV29" s="34"/>
      <c r="BW29" s="34"/>
      <c r="BX29" s="34"/>
      <c r="BY29" s="39"/>
      <c r="BZ29" s="39"/>
      <c r="CB29" s="34"/>
      <c r="CC29" s="34"/>
      <c r="CD29" s="34"/>
      <c r="CE29" s="39"/>
      <c r="CF29" s="39"/>
      <c r="CH29" s="48"/>
      <c r="CI29" s="48"/>
      <c r="CK29" s="35">
        <f>Budget!$A23</f>
        <v>0</v>
      </c>
      <c r="CL29" s="34"/>
      <c r="CM29" s="34"/>
      <c r="CN29" s="34"/>
      <c r="CO29" s="39"/>
      <c r="CP29" s="39"/>
      <c r="CR29" s="34"/>
      <c r="CS29" s="34"/>
      <c r="CT29" s="34"/>
      <c r="CU29" s="39"/>
      <c r="CV29" s="39"/>
      <c r="CX29" s="34"/>
      <c r="CY29" s="34"/>
      <c r="CZ29" s="34"/>
      <c r="DA29" s="39"/>
      <c r="DB29" s="39"/>
      <c r="DD29" s="34"/>
      <c r="DE29" s="34"/>
      <c r="DF29" s="34"/>
      <c r="DG29" s="39"/>
      <c r="DH29" s="39"/>
      <c r="DJ29" s="47"/>
      <c r="DK29" s="48"/>
      <c r="DL29" s="47"/>
    </row>
    <row r="30" spans="1:116" s="29" customFormat="1" ht="17" collapsed="1" thickBot="1" x14ac:dyDescent="0.25">
      <c r="AE30" s="70"/>
    </row>
    <row r="31" spans="1:116" x14ac:dyDescent="0.2">
      <c r="D31" s="107" t="str">
        <f>_xlfn.CONCAT("vs Budget"," ",$B$3)</f>
        <v>vs Budget 2024</v>
      </c>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29"/>
      <c r="AG31" s="107" t="s">
        <v>71</v>
      </c>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29"/>
      <c r="BI31" s="79"/>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2"/>
      <c r="CJ31" s="29"/>
      <c r="CK31" s="108" t="str">
        <f>_xlfn.CONCAT("vs Budget"," ",$B$4)</f>
        <v>vs Budget 2023</v>
      </c>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10"/>
    </row>
    <row r="32" spans="1:116" x14ac:dyDescent="0.2">
      <c r="D32" s="38" t="s">
        <v>33</v>
      </c>
      <c r="E32" s="33" t="s">
        <v>25</v>
      </c>
      <c r="F32" s="33" t="s">
        <v>26</v>
      </c>
      <c r="G32" s="33" t="s">
        <v>27</v>
      </c>
      <c r="H32" s="37" t="s">
        <v>96</v>
      </c>
      <c r="I32" s="37" t="s">
        <v>97</v>
      </c>
      <c r="J32" s="29"/>
      <c r="K32" s="33" t="s">
        <v>28</v>
      </c>
      <c r="L32" s="33" t="s">
        <v>29</v>
      </c>
      <c r="M32" s="33" t="s">
        <v>35</v>
      </c>
      <c r="N32" s="37" t="s">
        <v>98</v>
      </c>
      <c r="O32" s="37" t="s">
        <v>99</v>
      </c>
      <c r="P32" s="29"/>
      <c r="Q32" s="33" t="s">
        <v>36</v>
      </c>
      <c r="R32" s="33" t="s">
        <v>37</v>
      </c>
      <c r="S32" s="33" t="s">
        <v>52</v>
      </c>
      <c r="T32" s="37" t="s">
        <v>100</v>
      </c>
      <c r="U32" s="37" t="s">
        <v>101</v>
      </c>
      <c r="V32" s="29"/>
      <c r="W32" s="33" t="s">
        <v>20</v>
      </c>
      <c r="X32" s="33" t="s">
        <v>23</v>
      </c>
      <c r="Y32" s="33" t="s">
        <v>24</v>
      </c>
      <c r="Z32" s="37" t="s">
        <v>102</v>
      </c>
      <c r="AA32" s="32" t="s">
        <v>103</v>
      </c>
      <c r="AB32" s="29"/>
      <c r="AC32" s="44" t="s">
        <v>104</v>
      </c>
      <c r="AD32" s="43" t="s">
        <v>115</v>
      </c>
      <c r="AE32" s="44" t="s">
        <v>105</v>
      </c>
      <c r="AG32" s="38" t="s">
        <v>33</v>
      </c>
      <c r="AH32" s="33" t="s">
        <v>25</v>
      </c>
      <c r="AI32" s="33" t="s">
        <v>26</v>
      </c>
      <c r="AJ32" s="33" t="s">
        <v>27</v>
      </c>
      <c r="AK32" s="37" t="s">
        <v>96</v>
      </c>
      <c r="AL32" s="37" t="s">
        <v>97</v>
      </c>
      <c r="AM32" s="29"/>
      <c r="AN32" s="33" t="s">
        <v>28</v>
      </c>
      <c r="AO32" s="33" t="s">
        <v>29</v>
      </c>
      <c r="AP32" s="33" t="s">
        <v>35</v>
      </c>
      <c r="AQ32" s="37" t="s">
        <v>98</v>
      </c>
      <c r="AR32" s="37" t="s">
        <v>99</v>
      </c>
      <c r="AS32" s="29"/>
      <c r="AT32" s="33" t="s">
        <v>36</v>
      </c>
      <c r="AU32" s="33" t="s">
        <v>37</v>
      </c>
      <c r="AV32" s="33" t="s">
        <v>52</v>
      </c>
      <c r="AW32" s="37" t="s">
        <v>100</v>
      </c>
      <c r="AX32" s="37" t="s">
        <v>101</v>
      </c>
      <c r="AY32" s="29"/>
      <c r="AZ32" s="33" t="s">
        <v>20</v>
      </c>
      <c r="BA32" s="33" t="s">
        <v>23</v>
      </c>
      <c r="BB32" s="33" t="s">
        <v>24</v>
      </c>
      <c r="BC32" s="37" t="s">
        <v>102</v>
      </c>
      <c r="BD32" s="32" t="s">
        <v>103</v>
      </c>
      <c r="BE32" s="29"/>
      <c r="BF32" s="43" t="s">
        <v>104</v>
      </c>
      <c r="BG32" s="43" t="s">
        <v>105</v>
      </c>
      <c r="BI32" s="80"/>
      <c r="BJ32" s="76"/>
      <c r="BK32" s="76"/>
      <c r="BL32" s="76"/>
      <c r="BM32" s="76"/>
      <c r="BN32" s="76"/>
      <c r="BO32" s="77"/>
      <c r="BP32" s="76"/>
      <c r="BQ32" s="76"/>
      <c r="BR32" s="76"/>
      <c r="BS32" s="76"/>
      <c r="BT32" s="76"/>
      <c r="BU32" s="77"/>
      <c r="BV32" s="76"/>
      <c r="BW32" s="76"/>
      <c r="BX32" s="76"/>
      <c r="BY32" s="76"/>
      <c r="BZ32" s="76"/>
      <c r="CA32" s="77"/>
      <c r="CB32" s="76"/>
      <c r="CC32" s="76"/>
      <c r="CD32" s="76"/>
      <c r="CE32" s="76"/>
      <c r="CF32" s="76"/>
      <c r="CG32" s="77"/>
      <c r="CH32" s="76"/>
      <c r="CI32" s="90"/>
      <c r="CK32" s="38" t="s">
        <v>33</v>
      </c>
      <c r="CL32" s="33" t="s">
        <v>25</v>
      </c>
      <c r="CM32" s="33" t="s">
        <v>26</v>
      </c>
      <c r="CN32" s="33" t="s">
        <v>27</v>
      </c>
      <c r="CO32" s="37" t="s">
        <v>96</v>
      </c>
      <c r="CP32" s="37" t="s">
        <v>97</v>
      </c>
      <c r="CQ32" s="29"/>
      <c r="CR32" s="33" t="s">
        <v>28</v>
      </c>
      <c r="CS32" s="33" t="s">
        <v>29</v>
      </c>
      <c r="CT32" s="33" t="s">
        <v>35</v>
      </c>
      <c r="CU32" s="37" t="s">
        <v>98</v>
      </c>
      <c r="CV32" s="37" t="s">
        <v>99</v>
      </c>
      <c r="CW32" s="29"/>
      <c r="CX32" s="33" t="s">
        <v>36</v>
      </c>
      <c r="CY32" s="33" t="s">
        <v>37</v>
      </c>
      <c r="CZ32" s="33" t="s">
        <v>52</v>
      </c>
      <c r="DA32" s="37" t="s">
        <v>100</v>
      </c>
      <c r="DB32" s="37" t="s">
        <v>101</v>
      </c>
      <c r="DC32" s="29"/>
      <c r="DD32" s="33" t="s">
        <v>20</v>
      </c>
      <c r="DE32" s="33" t="s">
        <v>23</v>
      </c>
      <c r="DF32" s="33" t="s">
        <v>24</v>
      </c>
      <c r="DG32" s="37" t="s">
        <v>102</v>
      </c>
      <c r="DH32" s="32" t="s">
        <v>103</v>
      </c>
      <c r="DI32" s="29"/>
      <c r="DJ32" s="43" t="s">
        <v>104</v>
      </c>
      <c r="DK32" s="43" t="s">
        <v>115</v>
      </c>
      <c r="DL32" s="43" t="s">
        <v>105</v>
      </c>
    </row>
    <row r="33" spans="4:116" x14ac:dyDescent="0.2">
      <c r="D33" s="35" t="str">
        <f>D12</f>
        <v>Rent</v>
      </c>
      <c r="E33" s="22">
        <f>IFERROR(SUMIFS('Expenses - Raw Data'!$I$2:$I$1048576,'Expenses - Raw Data'!$A$2:$A$1048576,'YoY Summary'!$B$3,'Expenses - Raw Data'!$B$2:$B$1048576,'YoY Summary'!E$11,'Expenses - Raw Data'!$E$2:$E$1048576,'YoY Summary'!$D33,'Expenses - Raw Data'!$C$2:$C$1048576,"&gt;="&amp;'YoY Summary'!$B$6,'Expenses - Raw Data'!$C$2:$C$1048576,"&lt;="&amp;'YoY Summary'!$B$7),0)</f>
        <v>0</v>
      </c>
      <c r="F33" s="22">
        <f>IFERROR(SUMIFS('Expenses - Raw Data'!$I$2:$I$1048576,'Expenses - Raw Data'!$A$2:$A$1048576,'YoY Summary'!$B$3,'Expenses - Raw Data'!$B$2:$B$1048576,'YoY Summary'!F$11,'Expenses - Raw Data'!$E$2:$E$1048576,'YoY Summary'!$D33,'Expenses - Raw Data'!$C$2:$C$1048576,"&gt;="&amp;'YoY Summary'!$B$6,'Expenses - Raw Data'!$C$2:$C$1048576,"&lt;="&amp;'YoY Summary'!$B$7),0)</f>
        <v>0</v>
      </c>
      <c r="G33" s="22">
        <f>IFERROR(SUMIFS('Expenses - Raw Data'!$I$2:$I$1048576,'Expenses - Raw Data'!$A$2:$A$1048576,'YoY Summary'!$B$3,'Expenses - Raw Data'!$B$2:$B$1048576,'YoY Summary'!G$11,'Expenses - Raw Data'!$E$2:$E$1048576,'YoY Summary'!$D33,'Expenses - Raw Data'!$C$2:$C$1048576,"&gt;="&amp;'YoY Summary'!$B$6,'Expenses - Raw Data'!$C$2:$C$1048576,"&lt;="&amp;'YoY Summary'!$B$7),0)</f>
        <v>0</v>
      </c>
      <c r="H33" s="46">
        <f>SUM(E33:G33)</f>
        <v>0</v>
      </c>
      <c r="I33" s="46">
        <f>IFERROR(AVERAGEIF(E$4:G$4,"&lt;&gt;0",E33:G33),0)</f>
        <v>0</v>
      </c>
      <c r="J33" s="29"/>
      <c r="K33" s="22">
        <f>IFERROR(SUMIFS('Expenses - Raw Data'!$I$2:$I$1048576,'Expenses - Raw Data'!$A$2:$A$1048576,'YoY Summary'!$B$3,'Expenses - Raw Data'!$B$2:$B$1048576,'YoY Summary'!K$11,'Expenses - Raw Data'!$E$2:$E$1048576,'YoY Summary'!$D33,'Expenses - Raw Data'!$C$2:$C$1048576,"&gt;="&amp;'YoY Summary'!$B$6,'Expenses - Raw Data'!$C$2:$C$1048576,"&lt;="&amp;'YoY Summary'!$B$7),0)</f>
        <v>0</v>
      </c>
      <c r="L33" s="22">
        <f>IFERROR(SUMIFS('Expenses - Raw Data'!$I$2:$I$1048576,'Expenses - Raw Data'!$A$2:$A$1048576,'YoY Summary'!$B$3,'Expenses - Raw Data'!$B$2:$B$1048576,'YoY Summary'!L$11,'Expenses - Raw Data'!$E$2:$E$1048576,'YoY Summary'!$D33,'Expenses - Raw Data'!$C$2:$C$1048576,"&gt;="&amp;'YoY Summary'!$B$6,'Expenses - Raw Data'!$C$2:$C$1048576,"&lt;="&amp;'YoY Summary'!$B$7),0)</f>
        <v>0</v>
      </c>
      <c r="M33" s="22">
        <f>IFERROR(SUMIFS('Expenses - Raw Data'!$I$2:$I$1048576,'Expenses - Raw Data'!$A$2:$A$1048576,'YoY Summary'!$B$3,'Expenses - Raw Data'!$B$2:$B$1048576,'YoY Summary'!M$11,'Expenses - Raw Data'!$E$2:$E$1048576,'YoY Summary'!$D33,'Expenses - Raw Data'!$C$2:$C$1048576,"&gt;="&amp;'YoY Summary'!$B$6,'Expenses - Raw Data'!$C$2:$C$1048576,"&lt;="&amp;'YoY Summary'!$B$7),0)</f>
        <v>0</v>
      </c>
      <c r="N33" s="46">
        <f>SUM(K33:M33)</f>
        <v>0</v>
      </c>
      <c r="O33" s="46">
        <f>IFERROR(AVERAGEIF(K$4:M$4,"&lt;&gt;0",K33:M33),0)</f>
        <v>0</v>
      </c>
      <c r="P33" s="29"/>
      <c r="Q33" s="22">
        <f>IFERROR(SUMIFS('Expenses - Raw Data'!$I$2:$I$1048576,'Expenses - Raw Data'!$A$2:$A$1048576,'YoY Summary'!$B$3,'Expenses - Raw Data'!$B$2:$B$1048576,'YoY Summary'!Q$11,'Expenses - Raw Data'!$E$2:$E$1048576,'YoY Summary'!$D33,'Expenses - Raw Data'!$C$2:$C$1048576,"&gt;="&amp;'YoY Summary'!$B$6,'Expenses - Raw Data'!$C$2:$C$1048576,"&lt;="&amp;'YoY Summary'!$B$7),0)</f>
        <v>0</v>
      </c>
      <c r="R33" s="22">
        <f>IFERROR(SUMIFS('Expenses - Raw Data'!$I$2:$I$1048576,'Expenses - Raw Data'!$A$2:$A$1048576,'YoY Summary'!$B$3,'Expenses - Raw Data'!$B$2:$B$1048576,'YoY Summary'!R$11,'Expenses - Raw Data'!$E$2:$E$1048576,'YoY Summary'!$D33,'Expenses - Raw Data'!$C$2:$C$1048576,"&gt;="&amp;'YoY Summary'!$B$6,'Expenses - Raw Data'!$C$2:$C$1048576,"&lt;="&amp;'YoY Summary'!$B$7),0)</f>
        <v>0</v>
      </c>
      <c r="S33" s="22">
        <f>IFERROR(SUMIFS('Expenses - Raw Data'!$I$2:$I$1048576,'Expenses - Raw Data'!$A$2:$A$1048576,'YoY Summary'!$B$3,'Expenses - Raw Data'!$B$2:$B$1048576,'YoY Summary'!S$11,'Expenses - Raw Data'!$E$2:$E$1048576,'YoY Summary'!$D33,'Expenses - Raw Data'!$C$2:$C$1048576,"&gt;="&amp;'YoY Summary'!$B$6,'Expenses - Raw Data'!$C$2:$C$1048576,"&lt;="&amp;'YoY Summary'!$B$7),0)</f>
        <v>0</v>
      </c>
      <c r="T33" s="46">
        <f>SUM(Q33:S33)</f>
        <v>0</v>
      </c>
      <c r="U33" s="46">
        <f>IFERROR(AVERAGEIF(Q$4:S$4,"&lt;&gt;0",Q33:S33),0)</f>
        <v>0</v>
      </c>
      <c r="V33" s="29"/>
      <c r="W33" s="22">
        <f>IFERROR(SUMIFS('Expenses - Raw Data'!$I$2:$I$1048576,'Expenses - Raw Data'!$A$2:$A$1048576,'YoY Summary'!$B$3,'Expenses - Raw Data'!$B$2:$B$1048576,'YoY Summary'!W$11,'Expenses - Raw Data'!$E$2:$E$1048576,'YoY Summary'!$D33,'Expenses - Raw Data'!$C$2:$C$1048576,"&gt;="&amp;'YoY Summary'!$B$6,'Expenses - Raw Data'!$C$2:$C$1048576,"&lt;="&amp;'YoY Summary'!$B$7),0)</f>
        <v>0</v>
      </c>
      <c r="X33" s="22">
        <f>IFERROR(SUMIFS('Expenses - Raw Data'!$I$2:$I$1048576,'Expenses - Raw Data'!$A$2:$A$1048576,'YoY Summary'!$B$3,'Expenses - Raw Data'!$B$2:$B$1048576,'YoY Summary'!X$11,'Expenses - Raw Data'!$E$2:$E$1048576,'YoY Summary'!$D33,'Expenses - Raw Data'!$C$2:$C$1048576,"&gt;="&amp;'YoY Summary'!$B$6,'Expenses - Raw Data'!$C$2:$C$1048576,"&lt;="&amp;'YoY Summary'!$B$7),0)</f>
        <v>0</v>
      </c>
      <c r="Y33" s="22">
        <f>IFERROR(SUMIFS('Expenses - Raw Data'!$I$2:$I$1048576,'Expenses - Raw Data'!$A$2:$A$1048576,'YoY Summary'!$B$3,'Expenses - Raw Data'!$B$2:$B$1048576,'YoY Summary'!Y$11,'Expenses - Raw Data'!$E$2:$E$1048576,'YoY Summary'!$D33,'Expenses - Raw Data'!$C$2:$C$1048576,"&gt;="&amp;'YoY Summary'!$B$6,'Expenses - Raw Data'!$C$2:$C$1048576,"&lt;="&amp;'YoY Summary'!$B$7),0)</f>
        <v>0</v>
      </c>
      <c r="Z33" s="46">
        <f>SUM(W33:Y33)</f>
        <v>0</v>
      </c>
      <c r="AA33" s="46">
        <f>IFERROR(AVERAGEIF(W$4:Y$4,"&lt;&gt;0",W33:Y33),0)</f>
        <v>0</v>
      </c>
      <c r="AB33" s="29"/>
      <c r="AC33" s="47">
        <f>SUM(H33,N33,T33,Z33)</f>
        <v>0</v>
      </c>
      <c r="AD33" s="48">
        <f>IFERROR(AC33/$AC$4,0)</f>
        <v>0</v>
      </c>
      <c r="AE33" s="47">
        <f>IFERROR(SUM(E33:G33,K33:M33,Q33:S33,W33:Y33)/SUM(COUNTIF(E$4:G$4,"&lt;&gt;0"),COUNTIF(K$4:M$4,"&lt;&gt;0"),COUNTIF(Q$4:S$4,"&lt;&gt;0"),COUNTIF(W$4:Y$4,"&lt;&gt;0")),0)</f>
        <v>0</v>
      </c>
      <c r="AG33" s="35" t="str">
        <f>AG12</f>
        <v>Rent</v>
      </c>
      <c r="AH33" s="22">
        <f t="shared" ref="AH33:AH47" si="185">E33-CL33</f>
        <v>0</v>
      </c>
      <c r="AI33" s="22">
        <f t="shared" ref="AI33:AI47" si="186">F33-CM33</f>
        <v>0</v>
      </c>
      <c r="AJ33" s="22">
        <f t="shared" ref="AJ33:AJ47" si="187">G33-CN33</f>
        <v>0</v>
      </c>
      <c r="AK33" s="46">
        <f t="shared" ref="AK33:AK47" si="188">H33-CO33</f>
        <v>0</v>
      </c>
      <c r="AL33" s="46">
        <f t="shared" ref="AL33:AL47" si="189">I33-CP33</f>
        <v>0</v>
      </c>
      <c r="AM33" s="29"/>
      <c r="AN33" s="22">
        <f t="shared" ref="AN33:AN47" si="190">K33-CR33</f>
        <v>0</v>
      </c>
      <c r="AO33" s="22">
        <f t="shared" ref="AO33:AO47" si="191">L33-CS33</f>
        <v>0</v>
      </c>
      <c r="AP33" s="22">
        <f t="shared" ref="AP33:AP47" si="192">M33-CT33</f>
        <v>0</v>
      </c>
      <c r="AQ33" s="46">
        <f t="shared" ref="AQ33:AQ47" si="193">N33-CU33</f>
        <v>0</v>
      </c>
      <c r="AR33" s="46">
        <f t="shared" ref="AR33:AR47" si="194">O33-CV33</f>
        <v>0</v>
      </c>
      <c r="AS33" s="29"/>
      <c r="AT33" s="22">
        <f t="shared" ref="AT33:AT47" si="195">Q33-CX33</f>
        <v>0</v>
      </c>
      <c r="AU33" s="22">
        <f t="shared" ref="AU33:AU47" si="196">R33-CY33</f>
        <v>0</v>
      </c>
      <c r="AV33" s="22">
        <f t="shared" ref="AV33:AV47" si="197">S33-CZ33</f>
        <v>0</v>
      </c>
      <c r="AW33" s="46">
        <f t="shared" ref="AW33:AW47" si="198">T33-DA33</f>
        <v>0</v>
      </c>
      <c r="AX33" s="46">
        <f t="shared" ref="AX33:AX47" si="199">U33-DB33</f>
        <v>0</v>
      </c>
      <c r="AY33" s="29"/>
      <c r="AZ33" s="22">
        <f t="shared" ref="AZ33:AZ47" si="200">W33-DD33</f>
        <v>0</v>
      </c>
      <c r="BA33" s="22">
        <f t="shared" ref="BA33:BA47" si="201">X33-DE33</f>
        <v>0</v>
      </c>
      <c r="BB33" s="22">
        <f t="shared" ref="BB33:BB47" si="202">Y33-DF33</f>
        <v>0</v>
      </c>
      <c r="BC33" s="46">
        <f t="shared" ref="BC33:BC47" si="203">Z33-DG33</f>
        <v>0</v>
      </c>
      <c r="BD33" s="46">
        <f t="shared" ref="BD33:BD47" si="204">AA33-DH33</f>
        <v>0</v>
      </c>
      <c r="BE33" s="29"/>
      <c r="BF33" s="47">
        <f t="shared" ref="BF33:BF47" si="205">AC33-DJ33</f>
        <v>0</v>
      </c>
      <c r="BG33" s="47">
        <f t="shared" ref="BG33:BG47" si="206">AE33-DL33</f>
        <v>0</v>
      </c>
      <c r="BI33" s="80"/>
      <c r="BJ33" s="78"/>
      <c r="BK33" s="78"/>
      <c r="BL33" s="78"/>
      <c r="BM33" s="78"/>
      <c r="BN33" s="78"/>
      <c r="BO33" s="77"/>
      <c r="BP33" s="78"/>
      <c r="BQ33" s="78"/>
      <c r="BR33" s="78"/>
      <c r="BS33" s="78"/>
      <c r="BT33" s="78"/>
      <c r="BU33" s="77"/>
      <c r="BV33" s="78"/>
      <c r="BW33" s="78"/>
      <c r="BX33" s="78"/>
      <c r="BY33" s="78"/>
      <c r="BZ33" s="78"/>
      <c r="CA33" s="77"/>
      <c r="CB33" s="78"/>
      <c r="CC33" s="78"/>
      <c r="CD33" s="78"/>
      <c r="CE33" s="78"/>
      <c r="CF33" s="78"/>
      <c r="CG33" s="77"/>
      <c r="CH33" s="78"/>
      <c r="CI33" s="81"/>
      <c r="CK33" s="35" t="str">
        <f>CK12</f>
        <v>Rent</v>
      </c>
      <c r="CL33" s="22">
        <f>IFERROR(SUMIFS('Expenses - Raw Data'!$I$2:$I$1048576,'Expenses - Raw Data'!$A$2:$A$1048576,'YoY Summary'!$B$4,'Expenses - Raw Data'!$B$2:$B$1048576,'YoY Summary'!CL$11,'Expenses - Raw Data'!$E$2:$E$1048576,'YoY Summary'!$CK33,'Expenses - Raw Data'!$C$2:$C$1048576,"&gt;="&amp;'YoY Summary'!$B$6,'Expenses - Raw Data'!$C$2:$C$1048576,"&lt;="&amp;'YoY Summary'!$B$7),0)</f>
        <v>0</v>
      </c>
      <c r="CM33" s="22">
        <f>IFERROR(SUMIFS('Expenses - Raw Data'!$I$2:$I$1048576,'Expenses - Raw Data'!$A$2:$A$1048576,'YoY Summary'!$B$4,'Expenses - Raw Data'!$B$2:$B$1048576,'YoY Summary'!CM$11,'Expenses - Raw Data'!$E$2:$E$1048576,'YoY Summary'!$CK33,'Expenses - Raw Data'!$C$2:$C$1048576,"&gt;="&amp;'YoY Summary'!$B$6,'Expenses - Raw Data'!$C$2:$C$1048576,"&lt;="&amp;'YoY Summary'!$B$7),0)</f>
        <v>0</v>
      </c>
      <c r="CN33" s="22">
        <f>IFERROR(SUMIFS('Expenses - Raw Data'!$I$2:$I$1048576,'Expenses - Raw Data'!$A$2:$A$1048576,'YoY Summary'!$B$4,'Expenses - Raw Data'!$B$2:$B$1048576,'YoY Summary'!CN$11,'Expenses - Raw Data'!$E$2:$E$1048576,'YoY Summary'!$CK33,'Expenses - Raw Data'!$C$2:$C$1048576,"&gt;="&amp;'YoY Summary'!$B$6,'Expenses - Raw Data'!$C$2:$C$1048576,"&lt;="&amp;'YoY Summary'!$B$7),0)</f>
        <v>0</v>
      </c>
      <c r="CO33" s="46">
        <f>SUM(CL33:CN33)</f>
        <v>0</v>
      </c>
      <c r="CP33" s="46">
        <f>IFERROR(AVERAGEIF(CL$4:CN$4,"&lt;&gt;0",CL33:CN33),0)</f>
        <v>0</v>
      </c>
      <c r="CQ33" s="29"/>
      <c r="CR33" s="22">
        <f>IFERROR(SUMIFS('Expenses - Raw Data'!$I$2:$I$1048576,'Expenses - Raw Data'!$A$2:$A$1048576,'YoY Summary'!$B$4,'Expenses - Raw Data'!$B$2:$B$1048576,'YoY Summary'!CR$11,'Expenses - Raw Data'!$E$2:$E$1048576,'YoY Summary'!$CK33,'Expenses - Raw Data'!$C$2:$C$1048576,"&gt;="&amp;'YoY Summary'!$B$6,'Expenses - Raw Data'!$C$2:$C$1048576,"&lt;="&amp;'YoY Summary'!$B$7),0)</f>
        <v>0</v>
      </c>
      <c r="CS33" s="22">
        <f>IFERROR(SUMIFS('Expenses - Raw Data'!$I$2:$I$1048576,'Expenses - Raw Data'!$A$2:$A$1048576,'YoY Summary'!$B$4,'Expenses - Raw Data'!$B$2:$B$1048576,'YoY Summary'!CS$11,'Expenses - Raw Data'!$E$2:$E$1048576,'YoY Summary'!$CK33,'Expenses - Raw Data'!$C$2:$C$1048576,"&gt;="&amp;'YoY Summary'!$B$6,'Expenses - Raw Data'!$C$2:$C$1048576,"&lt;="&amp;'YoY Summary'!$B$7),0)</f>
        <v>0</v>
      </c>
      <c r="CT33" s="22">
        <f>IFERROR(SUMIFS('Expenses - Raw Data'!$I$2:$I$1048576,'Expenses - Raw Data'!$A$2:$A$1048576,'YoY Summary'!$B$4,'Expenses - Raw Data'!$B$2:$B$1048576,'YoY Summary'!CT$11,'Expenses - Raw Data'!$E$2:$E$1048576,'YoY Summary'!$CK33,'Expenses - Raw Data'!$C$2:$C$1048576,"&gt;="&amp;'YoY Summary'!$B$6,'Expenses - Raw Data'!$C$2:$C$1048576,"&lt;="&amp;'YoY Summary'!$B$7),0)</f>
        <v>0</v>
      </c>
      <c r="CU33" s="46">
        <f>SUM(CR33:CT33)</f>
        <v>0</v>
      </c>
      <c r="CV33" s="46">
        <f>IFERROR(AVERAGEIF(CR$4:CT$4,"&lt;&gt;0",CR33:CT33),0)</f>
        <v>0</v>
      </c>
      <c r="CW33" s="29"/>
      <c r="CX33" s="22">
        <f>IFERROR(SUMIFS('Expenses - Raw Data'!$I$2:$I$1048576,'Expenses - Raw Data'!$A$2:$A$1048576,'YoY Summary'!$B$4,'Expenses - Raw Data'!$B$2:$B$1048576,'YoY Summary'!CX$11,'Expenses - Raw Data'!$E$2:$E$1048576,'YoY Summary'!$CK33,'Expenses - Raw Data'!$C$2:$C$1048576,"&gt;="&amp;'YoY Summary'!$B$6,'Expenses - Raw Data'!$C$2:$C$1048576,"&lt;="&amp;'YoY Summary'!$B$7),0)</f>
        <v>0</v>
      </c>
      <c r="CY33" s="22">
        <f>IFERROR(SUMIFS('Expenses - Raw Data'!$I$2:$I$1048576,'Expenses - Raw Data'!$A$2:$A$1048576,'YoY Summary'!$B$4,'Expenses - Raw Data'!$B$2:$B$1048576,'YoY Summary'!CY$11,'Expenses - Raw Data'!$E$2:$E$1048576,'YoY Summary'!$CK33,'Expenses - Raw Data'!$C$2:$C$1048576,"&gt;="&amp;'YoY Summary'!$B$6,'Expenses - Raw Data'!$C$2:$C$1048576,"&lt;="&amp;'YoY Summary'!$B$7),0)</f>
        <v>0</v>
      </c>
      <c r="CZ33" s="22">
        <f>IFERROR(SUMIFS('Expenses - Raw Data'!$I$2:$I$1048576,'Expenses - Raw Data'!$A$2:$A$1048576,'YoY Summary'!$B$4,'Expenses - Raw Data'!$B$2:$B$1048576,'YoY Summary'!CZ$11,'Expenses - Raw Data'!$E$2:$E$1048576,'YoY Summary'!$CK33,'Expenses - Raw Data'!$C$2:$C$1048576,"&gt;="&amp;'YoY Summary'!$B$6,'Expenses - Raw Data'!$C$2:$C$1048576,"&lt;="&amp;'YoY Summary'!$B$7),0)</f>
        <v>0</v>
      </c>
      <c r="DA33" s="46">
        <f>SUM(CX33:CZ33)</f>
        <v>0</v>
      </c>
      <c r="DB33" s="46">
        <f>IFERROR(AVERAGEIF(CX$4:CZ$4,"&lt;&gt;0",CX33:CZ33),0)</f>
        <v>0</v>
      </c>
      <c r="DC33" s="29"/>
      <c r="DD33" s="22">
        <f>IFERROR(SUMIFS('Expenses - Raw Data'!$I$2:$I$1048576,'Expenses - Raw Data'!$A$2:$A$1048576,'YoY Summary'!$B$4,'Expenses - Raw Data'!$B$2:$B$1048576,'YoY Summary'!DD$11,'Expenses - Raw Data'!$E$2:$E$1048576,'YoY Summary'!$CK33,'Expenses - Raw Data'!$C$2:$C$1048576,"&gt;="&amp;'YoY Summary'!$B$6,'Expenses - Raw Data'!$C$2:$C$1048576,"&lt;="&amp;'YoY Summary'!$B$7),0)</f>
        <v>0</v>
      </c>
      <c r="DE33" s="22">
        <f>IFERROR(SUMIFS('Expenses - Raw Data'!$I$2:$I$1048576,'Expenses - Raw Data'!$A$2:$A$1048576,'YoY Summary'!$B$4,'Expenses - Raw Data'!$B$2:$B$1048576,'YoY Summary'!DE$11,'Expenses - Raw Data'!$E$2:$E$1048576,'YoY Summary'!$CK33,'Expenses - Raw Data'!$C$2:$C$1048576,"&gt;="&amp;'YoY Summary'!$B$6,'Expenses - Raw Data'!$C$2:$C$1048576,"&lt;="&amp;'YoY Summary'!$B$7),0)</f>
        <v>0</v>
      </c>
      <c r="DF33" s="22">
        <f>IFERROR(SUMIFS('Expenses - Raw Data'!$I$2:$I$1048576,'Expenses - Raw Data'!$A$2:$A$1048576,'YoY Summary'!$B$4,'Expenses - Raw Data'!$B$2:$B$1048576,'YoY Summary'!DF$11,'Expenses - Raw Data'!$E$2:$E$1048576,'YoY Summary'!$CK33,'Expenses - Raw Data'!$C$2:$C$1048576,"&gt;="&amp;'YoY Summary'!$B$6,'Expenses - Raw Data'!$C$2:$C$1048576,"&lt;="&amp;'YoY Summary'!$B$7),0)</f>
        <v>0</v>
      </c>
      <c r="DG33" s="46">
        <f>SUM(DD33:DF33)</f>
        <v>0</v>
      </c>
      <c r="DH33" s="46">
        <f>IFERROR(AVERAGEIF(DD$4:DF$4,"&lt;&gt;0",DD33:DF33),0)</f>
        <v>0</v>
      </c>
      <c r="DI33" s="29"/>
      <c r="DJ33" s="47">
        <f>SUM(CO33,CU33,DA33,DG33)</f>
        <v>0</v>
      </c>
      <c r="DK33" s="48">
        <f>IFERROR(DJ33/$DJ$4,0)</f>
        <v>0</v>
      </c>
      <c r="DL33" s="47">
        <f t="shared" ref="DL33:DL47" si="207">IFERROR(SUM(CL33:CN33,CR33:CT33,CX33:CZ33,DD33:DF33)/SUM(COUNTIF(CL$4:CN$4,"&lt;&gt;0"),COUNTIF(CR$4:CT$4,"&lt;&gt;0"),COUNTIF(CX$4:CZ$4,"&lt;&gt;0"),COUNTIF(DD$4:DF$4,"&lt;&gt;0")),0)</f>
        <v>0</v>
      </c>
    </row>
    <row r="34" spans="4:116" x14ac:dyDescent="0.2">
      <c r="D34" s="35" t="str">
        <f t="shared" ref="D34:D50" si="208">D13</f>
        <v>Groceries</v>
      </c>
      <c r="E34" s="22">
        <f>IFERROR(SUMIFS('Expenses - Raw Data'!$I$2:$I$1048576,'Expenses - Raw Data'!$A$2:$A$1048576,'YoY Summary'!$B$3,'Expenses - Raw Data'!$B$2:$B$1048576,'YoY Summary'!E$11,'Expenses - Raw Data'!$E$2:$E$1048576,'YoY Summary'!$D34,'Expenses - Raw Data'!$C$2:$C$1048576,"&gt;="&amp;'YoY Summary'!$B$6,'Expenses - Raw Data'!$C$2:$C$1048576,"&lt;="&amp;'YoY Summary'!$B$7),0)</f>
        <v>140</v>
      </c>
      <c r="F34" s="22">
        <f>IFERROR(SUMIFS('Expenses - Raw Data'!$I$2:$I$1048576,'Expenses - Raw Data'!$A$2:$A$1048576,'YoY Summary'!$B$3,'Expenses - Raw Data'!$B$2:$B$1048576,'YoY Summary'!F$11,'Expenses - Raw Data'!$E$2:$E$1048576,'YoY Summary'!$D34,'Expenses - Raw Data'!$C$2:$C$1048576,"&gt;="&amp;'YoY Summary'!$B$6,'Expenses - Raw Data'!$C$2:$C$1048576,"&lt;="&amp;'YoY Summary'!$B$7),0)</f>
        <v>0</v>
      </c>
      <c r="G34" s="22">
        <f>IFERROR(SUMIFS('Expenses - Raw Data'!$I$2:$I$1048576,'Expenses - Raw Data'!$A$2:$A$1048576,'YoY Summary'!$B$3,'Expenses - Raw Data'!$B$2:$B$1048576,'YoY Summary'!G$11,'Expenses - Raw Data'!$E$2:$E$1048576,'YoY Summary'!$D34,'Expenses - Raw Data'!$C$2:$C$1048576,"&gt;="&amp;'YoY Summary'!$B$6,'Expenses - Raw Data'!$C$2:$C$1048576,"&lt;="&amp;'YoY Summary'!$B$7),0)</f>
        <v>0</v>
      </c>
      <c r="H34" s="46">
        <f t="shared" ref="H34:H47" si="209">SUM(E34:G34)</f>
        <v>140</v>
      </c>
      <c r="I34" s="46">
        <f t="shared" ref="I34:I47" si="210">IFERROR(AVERAGEIF(E$4:G$4,"&lt;&gt;0",E34:G34),0)</f>
        <v>140</v>
      </c>
      <c r="J34" s="29"/>
      <c r="K34" s="22">
        <f>IFERROR(SUMIFS('Expenses - Raw Data'!$I$2:$I$1048576,'Expenses - Raw Data'!$A$2:$A$1048576,'YoY Summary'!$B$3,'Expenses - Raw Data'!$B$2:$B$1048576,'YoY Summary'!K$11,'Expenses - Raw Data'!$E$2:$E$1048576,'YoY Summary'!$D34,'Expenses - Raw Data'!$C$2:$C$1048576,"&gt;="&amp;'YoY Summary'!$B$6,'Expenses - Raw Data'!$C$2:$C$1048576,"&lt;="&amp;'YoY Summary'!$B$7),0)</f>
        <v>0</v>
      </c>
      <c r="L34" s="22">
        <f>IFERROR(SUMIFS('Expenses - Raw Data'!$I$2:$I$1048576,'Expenses - Raw Data'!$A$2:$A$1048576,'YoY Summary'!$B$3,'Expenses - Raw Data'!$B$2:$B$1048576,'YoY Summary'!L$11,'Expenses - Raw Data'!$E$2:$E$1048576,'YoY Summary'!$D34,'Expenses - Raw Data'!$C$2:$C$1048576,"&gt;="&amp;'YoY Summary'!$B$6,'Expenses - Raw Data'!$C$2:$C$1048576,"&lt;="&amp;'YoY Summary'!$B$7),0)</f>
        <v>0</v>
      </c>
      <c r="M34" s="22">
        <f>IFERROR(SUMIFS('Expenses - Raw Data'!$I$2:$I$1048576,'Expenses - Raw Data'!$A$2:$A$1048576,'YoY Summary'!$B$3,'Expenses - Raw Data'!$B$2:$B$1048576,'YoY Summary'!M$11,'Expenses - Raw Data'!$E$2:$E$1048576,'YoY Summary'!$D34,'Expenses - Raw Data'!$C$2:$C$1048576,"&gt;="&amp;'YoY Summary'!$B$6,'Expenses - Raw Data'!$C$2:$C$1048576,"&lt;="&amp;'YoY Summary'!$B$7),0)</f>
        <v>0</v>
      </c>
      <c r="N34" s="46">
        <f t="shared" ref="N34:N47" si="211">SUM(K34:M34)</f>
        <v>0</v>
      </c>
      <c r="O34" s="46">
        <f t="shared" ref="O34:O47" si="212">IFERROR(AVERAGEIF(K$4:M$4,"&lt;&gt;0",K34:M34),0)</f>
        <v>0</v>
      </c>
      <c r="P34" s="29"/>
      <c r="Q34" s="22">
        <f>IFERROR(SUMIFS('Expenses - Raw Data'!$I$2:$I$1048576,'Expenses - Raw Data'!$A$2:$A$1048576,'YoY Summary'!$B$3,'Expenses - Raw Data'!$B$2:$B$1048576,'YoY Summary'!Q$11,'Expenses - Raw Data'!$E$2:$E$1048576,'YoY Summary'!$D34,'Expenses - Raw Data'!$C$2:$C$1048576,"&gt;="&amp;'YoY Summary'!$B$6,'Expenses - Raw Data'!$C$2:$C$1048576,"&lt;="&amp;'YoY Summary'!$B$7),0)</f>
        <v>0</v>
      </c>
      <c r="R34" s="22">
        <f>IFERROR(SUMIFS('Expenses - Raw Data'!$I$2:$I$1048576,'Expenses - Raw Data'!$A$2:$A$1048576,'YoY Summary'!$B$3,'Expenses - Raw Data'!$B$2:$B$1048576,'YoY Summary'!R$11,'Expenses - Raw Data'!$E$2:$E$1048576,'YoY Summary'!$D34,'Expenses - Raw Data'!$C$2:$C$1048576,"&gt;="&amp;'YoY Summary'!$B$6,'Expenses - Raw Data'!$C$2:$C$1048576,"&lt;="&amp;'YoY Summary'!$B$7),0)</f>
        <v>0</v>
      </c>
      <c r="S34" s="22">
        <f>IFERROR(SUMIFS('Expenses - Raw Data'!$I$2:$I$1048576,'Expenses - Raw Data'!$A$2:$A$1048576,'YoY Summary'!$B$3,'Expenses - Raw Data'!$B$2:$B$1048576,'YoY Summary'!S$11,'Expenses - Raw Data'!$E$2:$E$1048576,'YoY Summary'!$D34,'Expenses - Raw Data'!$C$2:$C$1048576,"&gt;="&amp;'YoY Summary'!$B$6,'Expenses - Raw Data'!$C$2:$C$1048576,"&lt;="&amp;'YoY Summary'!$B$7),0)</f>
        <v>0</v>
      </c>
      <c r="T34" s="46">
        <f t="shared" ref="T34:T47" si="213">SUM(Q34:S34)</f>
        <v>0</v>
      </c>
      <c r="U34" s="46">
        <f t="shared" ref="U34:U47" si="214">IFERROR(AVERAGEIF(Q$4:S$4,"&lt;&gt;0",Q34:S34),0)</f>
        <v>0</v>
      </c>
      <c r="V34" s="29"/>
      <c r="W34" s="22">
        <f>IFERROR(SUMIFS('Expenses - Raw Data'!$I$2:$I$1048576,'Expenses - Raw Data'!$A$2:$A$1048576,'YoY Summary'!$B$3,'Expenses - Raw Data'!$B$2:$B$1048576,'YoY Summary'!W$11,'Expenses - Raw Data'!$E$2:$E$1048576,'YoY Summary'!$D34,'Expenses - Raw Data'!$C$2:$C$1048576,"&gt;="&amp;'YoY Summary'!$B$6,'Expenses - Raw Data'!$C$2:$C$1048576,"&lt;="&amp;'YoY Summary'!$B$7),0)</f>
        <v>0</v>
      </c>
      <c r="X34" s="22">
        <f>IFERROR(SUMIFS('Expenses - Raw Data'!$I$2:$I$1048576,'Expenses - Raw Data'!$A$2:$A$1048576,'YoY Summary'!$B$3,'Expenses - Raw Data'!$B$2:$B$1048576,'YoY Summary'!X$11,'Expenses - Raw Data'!$E$2:$E$1048576,'YoY Summary'!$D34,'Expenses - Raw Data'!$C$2:$C$1048576,"&gt;="&amp;'YoY Summary'!$B$6,'Expenses - Raw Data'!$C$2:$C$1048576,"&lt;="&amp;'YoY Summary'!$B$7),0)</f>
        <v>0</v>
      </c>
      <c r="Y34" s="22">
        <f>IFERROR(SUMIFS('Expenses - Raw Data'!$I$2:$I$1048576,'Expenses - Raw Data'!$A$2:$A$1048576,'YoY Summary'!$B$3,'Expenses - Raw Data'!$B$2:$B$1048576,'YoY Summary'!Y$11,'Expenses - Raw Data'!$E$2:$E$1048576,'YoY Summary'!$D34,'Expenses - Raw Data'!$C$2:$C$1048576,"&gt;="&amp;'YoY Summary'!$B$6,'Expenses - Raw Data'!$C$2:$C$1048576,"&lt;="&amp;'YoY Summary'!$B$7),0)</f>
        <v>0</v>
      </c>
      <c r="Z34" s="46">
        <f t="shared" ref="Z34:Z47" si="215">SUM(W34:Y34)</f>
        <v>0</v>
      </c>
      <c r="AA34" s="46">
        <f t="shared" ref="AA34:AA47" si="216">IFERROR(AVERAGEIF(W$4:Y$4,"&lt;&gt;0",W34:Y34),0)</f>
        <v>0</v>
      </c>
      <c r="AB34" s="29"/>
      <c r="AC34" s="47">
        <f t="shared" ref="AC34:AC47" si="217">SUM(H34,N34,T34,Z34)</f>
        <v>140</v>
      </c>
      <c r="AD34" s="48">
        <f t="shared" ref="AD34:AD47" si="218">IFERROR(AC34/$AC$4,0)</f>
        <v>3.111111111111111E-2</v>
      </c>
      <c r="AE34" s="47">
        <f t="shared" ref="AE34:AE47" si="219">IFERROR(SUM(E34:G34,K34:M34,Q34:S34,W34:Y34)/SUM(COUNTIF(E$4:G$4,"&lt;&gt;0"),COUNTIF(K$4:M$4,"&lt;&gt;0"),COUNTIF(Q$4:S$4,"&lt;&gt;0"),COUNTIF(W$4:Y$4,"&lt;&gt;0")),0)</f>
        <v>140</v>
      </c>
      <c r="AG34" s="35" t="str">
        <f t="shared" ref="AG34:AG50" si="220">AG13</f>
        <v>Groceries</v>
      </c>
      <c r="AH34" s="22">
        <f t="shared" si="185"/>
        <v>190</v>
      </c>
      <c r="AI34" s="22">
        <f t="shared" si="186"/>
        <v>0</v>
      </c>
      <c r="AJ34" s="22">
        <f t="shared" si="187"/>
        <v>0</v>
      </c>
      <c r="AK34" s="46">
        <f t="shared" si="188"/>
        <v>190</v>
      </c>
      <c r="AL34" s="46">
        <f t="shared" si="189"/>
        <v>190</v>
      </c>
      <c r="AM34" s="29"/>
      <c r="AN34" s="22">
        <f t="shared" si="190"/>
        <v>0</v>
      </c>
      <c r="AO34" s="22">
        <f t="shared" si="191"/>
        <v>0</v>
      </c>
      <c r="AP34" s="22">
        <f t="shared" si="192"/>
        <v>0</v>
      </c>
      <c r="AQ34" s="46">
        <f t="shared" si="193"/>
        <v>0</v>
      </c>
      <c r="AR34" s="46">
        <f t="shared" si="194"/>
        <v>0</v>
      </c>
      <c r="AS34" s="29"/>
      <c r="AT34" s="22">
        <f t="shared" si="195"/>
        <v>0</v>
      </c>
      <c r="AU34" s="22">
        <f t="shared" si="196"/>
        <v>0</v>
      </c>
      <c r="AV34" s="22">
        <f t="shared" si="197"/>
        <v>0</v>
      </c>
      <c r="AW34" s="46">
        <f t="shared" si="198"/>
        <v>0</v>
      </c>
      <c r="AX34" s="46">
        <f t="shared" si="199"/>
        <v>0</v>
      </c>
      <c r="AY34" s="29"/>
      <c r="AZ34" s="22">
        <f t="shared" si="200"/>
        <v>0</v>
      </c>
      <c r="BA34" s="22">
        <f t="shared" si="201"/>
        <v>0</v>
      </c>
      <c r="BB34" s="22">
        <f t="shared" si="202"/>
        <v>0</v>
      </c>
      <c r="BC34" s="46">
        <f t="shared" si="203"/>
        <v>0</v>
      </c>
      <c r="BD34" s="46">
        <f t="shared" si="204"/>
        <v>0</v>
      </c>
      <c r="BE34" s="29"/>
      <c r="BF34" s="47">
        <f t="shared" si="205"/>
        <v>190</v>
      </c>
      <c r="BG34" s="47">
        <f t="shared" si="206"/>
        <v>190</v>
      </c>
      <c r="BI34" s="80"/>
      <c r="BJ34" s="78"/>
      <c r="BK34" s="78"/>
      <c r="BL34" s="78"/>
      <c r="BM34" s="78"/>
      <c r="BN34" s="78"/>
      <c r="BO34" s="77"/>
      <c r="BP34" s="78"/>
      <c r="BQ34" s="78"/>
      <c r="BR34" s="78"/>
      <c r="BS34" s="78"/>
      <c r="BT34" s="78"/>
      <c r="BU34" s="77"/>
      <c r="BV34" s="78"/>
      <c r="BW34" s="78"/>
      <c r="BX34" s="78"/>
      <c r="BY34" s="78"/>
      <c r="BZ34" s="78"/>
      <c r="CA34" s="77"/>
      <c r="CB34" s="78"/>
      <c r="CC34" s="78"/>
      <c r="CD34" s="78"/>
      <c r="CE34" s="78"/>
      <c r="CF34" s="78"/>
      <c r="CG34" s="77"/>
      <c r="CH34" s="78"/>
      <c r="CI34" s="81"/>
      <c r="CK34" s="35" t="str">
        <f t="shared" ref="CK34:CK50" si="221">CK13</f>
        <v>Groceries</v>
      </c>
      <c r="CL34" s="22">
        <f>IFERROR(SUMIFS('Expenses - Raw Data'!$I$2:$I$1048576,'Expenses - Raw Data'!$A$2:$A$1048576,'YoY Summary'!$B$4,'Expenses - Raw Data'!$B$2:$B$1048576,'YoY Summary'!CL$11,'Expenses - Raw Data'!$E$2:$E$1048576,'YoY Summary'!$CK34,'Expenses - Raw Data'!$C$2:$C$1048576,"&gt;="&amp;'YoY Summary'!$B$6,'Expenses - Raw Data'!$C$2:$C$1048576,"&lt;="&amp;'YoY Summary'!$B$7),0)</f>
        <v>-50</v>
      </c>
      <c r="CM34" s="22">
        <f>IFERROR(SUMIFS('Expenses - Raw Data'!$I$2:$I$1048576,'Expenses - Raw Data'!$A$2:$A$1048576,'YoY Summary'!$B$4,'Expenses - Raw Data'!$B$2:$B$1048576,'YoY Summary'!CM$11,'Expenses - Raw Data'!$E$2:$E$1048576,'YoY Summary'!$CK34,'Expenses - Raw Data'!$C$2:$C$1048576,"&gt;="&amp;'YoY Summary'!$B$6,'Expenses - Raw Data'!$C$2:$C$1048576,"&lt;="&amp;'YoY Summary'!$B$7),0)</f>
        <v>0</v>
      </c>
      <c r="CN34" s="22">
        <f>IFERROR(SUMIFS('Expenses - Raw Data'!$I$2:$I$1048576,'Expenses - Raw Data'!$A$2:$A$1048576,'YoY Summary'!$B$4,'Expenses - Raw Data'!$B$2:$B$1048576,'YoY Summary'!CN$11,'Expenses - Raw Data'!$E$2:$E$1048576,'YoY Summary'!$CK34,'Expenses - Raw Data'!$C$2:$C$1048576,"&gt;="&amp;'YoY Summary'!$B$6,'Expenses - Raw Data'!$C$2:$C$1048576,"&lt;="&amp;'YoY Summary'!$B$7),0)</f>
        <v>0</v>
      </c>
      <c r="CO34" s="46">
        <f t="shared" ref="CO34:CO47" si="222">SUM(CL34:CN34)</f>
        <v>-50</v>
      </c>
      <c r="CP34" s="46">
        <f t="shared" ref="CP34:CP47" si="223">IFERROR(AVERAGEIF(CL$4:CN$4,"&lt;&gt;0",CL34:CN34),0)</f>
        <v>-50</v>
      </c>
      <c r="CQ34" s="29"/>
      <c r="CR34" s="22">
        <f>IFERROR(SUMIFS('Expenses - Raw Data'!$I$2:$I$1048576,'Expenses - Raw Data'!$A$2:$A$1048576,'YoY Summary'!$B$4,'Expenses - Raw Data'!$B$2:$B$1048576,'YoY Summary'!CR$11,'Expenses - Raw Data'!$E$2:$E$1048576,'YoY Summary'!$CK34,'Expenses - Raw Data'!$C$2:$C$1048576,"&gt;="&amp;'YoY Summary'!$B$6,'Expenses - Raw Data'!$C$2:$C$1048576,"&lt;="&amp;'YoY Summary'!$B$7),0)</f>
        <v>0</v>
      </c>
      <c r="CS34" s="22">
        <f>IFERROR(SUMIFS('Expenses - Raw Data'!$I$2:$I$1048576,'Expenses - Raw Data'!$A$2:$A$1048576,'YoY Summary'!$B$4,'Expenses - Raw Data'!$B$2:$B$1048576,'YoY Summary'!CS$11,'Expenses - Raw Data'!$E$2:$E$1048576,'YoY Summary'!$CK34,'Expenses - Raw Data'!$C$2:$C$1048576,"&gt;="&amp;'YoY Summary'!$B$6,'Expenses - Raw Data'!$C$2:$C$1048576,"&lt;="&amp;'YoY Summary'!$B$7),0)</f>
        <v>0</v>
      </c>
      <c r="CT34" s="22">
        <f>IFERROR(SUMIFS('Expenses - Raw Data'!$I$2:$I$1048576,'Expenses - Raw Data'!$A$2:$A$1048576,'YoY Summary'!$B$4,'Expenses - Raw Data'!$B$2:$B$1048576,'YoY Summary'!CT$11,'Expenses - Raw Data'!$E$2:$E$1048576,'YoY Summary'!$CK34,'Expenses - Raw Data'!$C$2:$C$1048576,"&gt;="&amp;'YoY Summary'!$B$6,'Expenses - Raw Data'!$C$2:$C$1048576,"&lt;="&amp;'YoY Summary'!$B$7),0)</f>
        <v>0</v>
      </c>
      <c r="CU34" s="46">
        <f t="shared" ref="CU34:CU47" si="224">SUM(CR34:CT34)</f>
        <v>0</v>
      </c>
      <c r="CV34" s="46">
        <f t="shared" ref="CV34:CV47" si="225">IFERROR(AVERAGEIF(CR$4:CT$4,"&lt;&gt;0",CR34:CT34),0)</f>
        <v>0</v>
      </c>
      <c r="CW34" s="29"/>
      <c r="CX34" s="22">
        <f>IFERROR(SUMIFS('Expenses - Raw Data'!$I$2:$I$1048576,'Expenses - Raw Data'!$A$2:$A$1048576,'YoY Summary'!$B$4,'Expenses - Raw Data'!$B$2:$B$1048576,'YoY Summary'!CX$11,'Expenses - Raw Data'!$E$2:$E$1048576,'YoY Summary'!$CK34,'Expenses - Raw Data'!$C$2:$C$1048576,"&gt;="&amp;'YoY Summary'!$B$6,'Expenses - Raw Data'!$C$2:$C$1048576,"&lt;="&amp;'YoY Summary'!$B$7),0)</f>
        <v>0</v>
      </c>
      <c r="CY34" s="22">
        <f>IFERROR(SUMIFS('Expenses - Raw Data'!$I$2:$I$1048576,'Expenses - Raw Data'!$A$2:$A$1048576,'YoY Summary'!$B$4,'Expenses - Raw Data'!$B$2:$B$1048576,'YoY Summary'!CY$11,'Expenses - Raw Data'!$E$2:$E$1048576,'YoY Summary'!$CK34,'Expenses - Raw Data'!$C$2:$C$1048576,"&gt;="&amp;'YoY Summary'!$B$6,'Expenses - Raw Data'!$C$2:$C$1048576,"&lt;="&amp;'YoY Summary'!$B$7),0)</f>
        <v>0</v>
      </c>
      <c r="CZ34" s="22">
        <f>IFERROR(SUMIFS('Expenses - Raw Data'!$I$2:$I$1048576,'Expenses - Raw Data'!$A$2:$A$1048576,'YoY Summary'!$B$4,'Expenses - Raw Data'!$B$2:$B$1048576,'YoY Summary'!CZ$11,'Expenses - Raw Data'!$E$2:$E$1048576,'YoY Summary'!$CK34,'Expenses - Raw Data'!$C$2:$C$1048576,"&gt;="&amp;'YoY Summary'!$B$6,'Expenses - Raw Data'!$C$2:$C$1048576,"&lt;="&amp;'YoY Summary'!$B$7),0)</f>
        <v>0</v>
      </c>
      <c r="DA34" s="46">
        <f t="shared" ref="DA34:DA47" si="226">SUM(CX34:CZ34)</f>
        <v>0</v>
      </c>
      <c r="DB34" s="46">
        <f t="shared" ref="DB34:DB47" si="227">IFERROR(AVERAGEIF(CX$4:CZ$4,"&lt;&gt;0",CX34:CZ34),0)</f>
        <v>0</v>
      </c>
      <c r="DC34" s="29"/>
      <c r="DD34" s="22">
        <f>IFERROR(SUMIFS('Expenses - Raw Data'!$I$2:$I$1048576,'Expenses - Raw Data'!$A$2:$A$1048576,'YoY Summary'!$B$4,'Expenses - Raw Data'!$B$2:$B$1048576,'YoY Summary'!DD$11,'Expenses - Raw Data'!$E$2:$E$1048576,'YoY Summary'!$CK34,'Expenses - Raw Data'!$C$2:$C$1048576,"&gt;="&amp;'YoY Summary'!$B$6,'Expenses - Raw Data'!$C$2:$C$1048576,"&lt;="&amp;'YoY Summary'!$B$7),0)</f>
        <v>0</v>
      </c>
      <c r="DE34" s="22">
        <f>IFERROR(SUMIFS('Expenses - Raw Data'!$I$2:$I$1048576,'Expenses - Raw Data'!$A$2:$A$1048576,'YoY Summary'!$B$4,'Expenses - Raw Data'!$B$2:$B$1048576,'YoY Summary'!DE$11,'Expenses - Raw Data'!$E$2:$E$1048576,'YoY Summary'!$CK34,'Expenses - Raw Data'!$C$2:$C$1048576,"&gt;="&amp;'YoY Summary'!$B$6,'Expenses - Raw Data'!$C$2:$C$1048576,"&lt;="&amp;'YoY Summary'!$B$7),0)</f>
        <v>0</v>
      </c>
      <c r="DF34" s="22">
        <f>IFERROR(SUMIFS('Expenses - Raw Data'!$I$2:$I$1048576,'Expenses - Raw Data'!$A$2:$A$1048576,'YoY Summary'!$B$4,'Expenses - Raw Data'!$B$2:$B$1048576,'YoY Summary'!DF$11,'Expenses - Raw Data'!$E$2:$E$1048576,'YoY Summary'!$CK34,'Expenses - Raw Data'!$C$2:$C$1048576,"&gt;="&amp;'YoY Summary'!$B$6,'Expenses - Raw Data'!$C$2:$C$1048576,"&lt;="&amp;'YoY Summary'!$B$7),0)</f>
        <v>0</v>
      </c>
      <c r="DG34" s="46">
        <f t="shared" ref="DG34:DG47" si="228">SUM(DD34:DF34)</f>
        <v>0</v>
      </c>
      <c r="DH34" s="46">
        <f t="shared" ref="DH34:DH47" si="229">IFERROR(AVERAGEIF(DD$4:DF$4,"&lt;&gt;0",DD34:DF34),0)</f>
        <v>0</v>
      </c>
      <c r="DI34" s="29"/>
      <c r="DJ34" s="47">
        <f t="shared" ref="DJ34:DJ47" si="230">SUM(CO34,CU34,DA34,DG34)</f>
        <v>-50</v>
      </c>
      <c r="DK34" s="48">
        <f t="shared" ref="DK34:DK47" si="231">IFERROR(DJ34/$DJ$4,0)</f>
        <v>-8.0645161290322578E-3</v>
      </c>
      <c r="DL34" s="47">
        <f t="shared" si="207"/>
        <v>-50</v>
      </c>
    </row>
    <row r="35" spans="4:116" x14ac:dyDescent="0.2">
      <c r="D35" s="35" t="str">
        <f t="shared" si="208"/>
        <v>Miscellaneous</v>
      </c>
      <c r="E35" s="22">
        <f>IFERROR(SUMIFS('Expenses - Raw Data'!$I$2:$I$1048576,'Expenses - Raw Data'!$A$2:$A$1048576,'YoY Summary'!$B$3,'Expenses - Raw Data'!$B$2:$B$1048576,'YoY Summary'!E$11,'Expenses - Raw Data'!$E$2:$E$1048576,'YoY Summary'!$D35,'Expenses - Raw Data'!$C$2:$C$1048576,"&gt;="&amp;'YoY Summary'!$B$6,'Expenses - Raw Data'!$C$2:$C$1048576,"&lt;="&amp;'YoY Summary'!$B$7),0)</f>
        <v>30</v>
      </c>
      <c r="F35" s="22">
        <f>IFERROR(SUMIFS('Expenses - Raw Data'!$I$2:$I$1048576,'Expenses - Raw Data'!$A$2:$A$1048576,'YoY Summary'!$B$3,'Expenses - Raw Data'!$B$2:$B$1048576,'YoY Summary'!F$11,'Expenses - Raw Data'!$E$2:$E$1048576,'YoY Summary'!$D35,'Expenses - Raw Data'!$C$2:$C$1048576,"&gt;="&amp;'YoY Summary'!$B$6,'Expenses - Raw Data'!$C$2:$C$1048576,"&lt;="&amp;'YoY Summary'!$B$7),0)</f>
        <v>0</v>
      </c>
      <c r="G35" s="22">
        <f>IFERROR(SUMIFS('Expenses - Raw Data'!$I$2:$I$1048576,'Expenses - Raw Data'!$A$2:$A$1048576,'YoY Summary'!$B$3,'Expenses - Raw Data'!$B$2:$B$1048576,'YoY Summary'!G$11,'Expenses - Raw Data'!$E$2:$E$1048576,'YoY Summary'!$D35,'Expenses - Raw Data'!$C$2:$C$1048576,"&gt;="&amp;'YoY Summary'!$B$6,'Expenses - Raw Data'!$C$2:$C$1048576,"&lt;="&amp;'YoY Summary'!$B$7),0)</f>
        <v>0</v>
      </c>
      <c r="H35" s="46">
        <f t="shared" si="209"/>
        <v>30</v>
      </c>
      <c r="I35" s="46">
        <f t="shared" si="210"/>
        <v>30</v>
      </c>
      <c r="J35" s="29"/>
      <c r="K35" s="22">
        <f>IFERROR(SUMIFS('Expenses - Raw Data'!$I$2:$I$1048576,'Expenses - Raw Data'!$A$2:$A$1048576,'YoY Summary'!$B$3,'Expenses - Raw Data'!$B$2:$B$1048576,'YoY Summary'!K$11,'Expenses - Raw Data'!$E$2:$E$1048576,'YoY Summary'!$D35,'Expenses - Raw Data'!$C$2:$C$1048576,"&gt;="&amp;'YoY Summary'!$B$6,'Expenses - Raw Data'!$C$2:$C$1048576,"&lt;="&amp;'YoY Summary'!$B$7),0)</f>
        <v>0</v>
      </c>
      <c r="L35" s="22">
        <f>IFERROR(SUMIFS('Expenses - Raw Data'!$I$2:$I$1048576,'Expenses - Raw Data'!$A$2:$A$1048576,'YoY Summary'!$B$3,'Expenses - Raw Data'!$B$2:$B$1048576,'YoY Summary'!L$11,'Expenses - Raw Data'!$E$2:$E$1048576,'YoY Summary'!$D35,'Expenses - Raw Data'!$C$2:$C$1048576,"&gt;="&amp;'YoY Summary'!$B$6,'Expenses - Raw Data'!$C$2:$C$1048576,"&lt;="&amp;'YoY Summary'!$B$7),0)</f>
        <v>0</v>
      </c>
      <c r="M35" s="22">
        <f>IFERROR(SUMIFS('Expenses - Raw Data'!$I$2:$I$1048576,'Expenses - Raw Data'!$A$2:$A$1048576,'YoY Summary'!$B$3,'Expenses - Raw Data'!$B$2:$B$1048576,'YoY Summary'!M$11,'Expenses - Raw Data'!$E$2:$E$1048576,'YoY Summary'!$D35,'Expenses - Raw Data'!$C$2:$C$1048576,"&gt;="&amp;'YoY Summary'!$B$6,'Expenses - Raw Data'!$C$2:$C$1048576,"&lt;="&amp;'YoY Summary'!$B$7),0)</f>
        <v>0</v>
      </c>
      <c r="N35" s="46">
        <f t="shared" si="211"/>
        <v>0</v>
      </c>
      <c r="O35" s="46">
        <f t="shared" si="212"/>
        <v>0</v>
      </c>
      <c r="P35" s="29"/>
      <c r="Q35" s="22">
        <f>IFERROR(SUMIFS('Expenses - Raw Data'!$I$2:$I$1048576,'Expenses - Raw Data'!$A$2:$A$1048576,'YoY Summary'!$B$3,'Expenses - Raw Data'!$B$2:$B$1048576,'YoY Summary'!Q$11,'Expenses - Raw Data'!$E$2:$E$1048576,'YoY Summary'!$D35,'Expenses - Raw Data'!$C$2:$C$1048576,"&gt;="&amp;'YoY Summary'!$B$6,'Expenses - Raw Data'!$C$2:$C$1048576,"&lt;="&amp;'YoY Summary'!$B$7),0)</f>
        <v>0</v>
      </c>
      <c r="R35" s="22">
        <f>IFERROR(SUMIFS('Expenses - Raw Data'!$I$2:$I$1048576,'Expenses - Raw Data'!$A$2:$A$1048576,'YoY Summary'!$B$3,'Expenses - Raw Data'!$B$2:$B$1048576,'YoY Summary'!R$11,'Expenses - Raw Data'!$E$2:$E$1048576,'YoY Summary'!$D35,'Expenses - Raw Data'!$C$2:$C$1048576,"&gt;="&amp;'YoY Summary'!$B$6,'Expenses - Raw Data'!$C$2:$C$1048576,"&lt;="&amp;'YoY Summary'!$B$7),0)</f>
        <v>0</v>
      </c>
      <c r="S35" s="22">
        <f>IFERROR(SUMIFS('Expenses - Raw Data'!$I$2:$I$1048576,'Expenses - Raw Data'!$A$2:$A$1048576,'YoY Summary'!$B$3,'Expenses - Raw Data'!$B$2:$B$1048576,'YoY Summary'!S$11,'Expenses - Raw Data'!$E$2:$E$1048576,'YoY Summary'!$D35,'Expenses - Raw Data'!$C$2:$C$1048576,"&gt;="&amp;'YoY Summary'!$B$6,'Expenses - Raw Data'!$C$2:$C$1048576,"&lt;="&amp;'YoY Summary'!$B$7),0)</f>
        <v>0</v>
      </c>
      <c r="T35" s="46">
        <f t="shared" si="213"/>
        <v>0</v>
      </c>
      <c r="U35" s="46">
        <f t="shared" si="214"/>
        <v>0</v>
      </c>
      <c r="V35" s="29"/>
      <c r="W35" s="22">
        <f>IFERROR(SUMIFS('Expenses - Raw Data'!$I$2:$I$1048576,'Expenses - Raw Data'!$A$2:$A$1048576,'YoY Summary'!$B$3,'Expenses - Raw Data'!$B$2:$B$1048576,'YoY Summary'!W$11,'Expenses - Raw Data'!$E$2:$E$1048576,'YoY Summary'!$D35,'Expenses - Raw Data'!$C$2:$C$1048576,"&gt;="&amp;'YoY Summary'!$B$6,'Expenses - Raw Data'!$C$2:$C$1048576,"&lt;="&amp;'YoY Summary'!$B$7),0)</f>
        <v>0</v>
      </c>
      <c r="X35" s="22">
        <f>IFERROR(SUMIFS('Expenses - Raw Data'!$I$2:$I$1048576,'Expenses - Raw Data'!$A$2:$A$1048576,'YoY Summary'!$B$3,'Expenses - Raw Data'!$B$2:$B$1048576,'YoY Summary'!X$11,'Expenses - Raw Data'!$E$2:$E$1048576,'YoY Summary'!$D35,'Expenses - Raw Data'!$C$2:$C$1048576,"&gt;="&amp;'YoY Summary'!$B$6,'Expenses - Raw Data'!$C$2:$C$1048576,"&lt;="&amp;'YoY Summary'!$B$7),0)</f>
        <v>0</v>
      </c>
      <c r="Y35" s="22">
        <f>IFERROR(SUMIFS('Expenses - Raw Data'!$I$2:$I$1048576,'Expenses - Raw Data'!$A$2:$A$1048576,'YoY Summary'!$B$3,'Expenses - Raw Data'!$B$2:$B$1048576,'YoY Summary'!Y$11,'Expenses - Raw Data'!$E$2:$E$1048576,'YoY Summary'!$D35,'Expenses - Raw Data'!$C$2:$C$1048576,"&gt;="&amp;'YoY Summary'!$B$6,'Expenses - Raw Data'!$C$2:$C$1048576,"&lt;="&amp;'YoY Summary'!$B$7),0)</f>
        <v>0</v>
      </c>
      <c r="Z35" s="46">
        <f t="shared" si="215"/>
        <v>0</v>
      </c>
      <c r="AA35" s="46">
        <f t="shared" si="216"/>
        <v>0</v>
      </c>
      <c r="AB35" s="29"/>
      <c r="AC35" s="47">
        <f t="shared" si="217"/>
        <v>30</v>
      </c>
      <c r="AD35" s="48">
        <f t="shared" si="218"/>
        <v>6.6666666666666671E-3</v>
      </c>
      <c r="AE35" s="47">
        <f t="shared" si="219"/>
        <v>30</v>
      </c>
      <c r="AG35" s="35" t="str">
        <f t="shared" si="220"/>
        <v>Miscellaneous</v>
      </c>
      <c r="AH35" s="22">
        <f t="shared" si="185"/>
        <v>-70</v>
      </c>
      <c r="AI35" s="22">
        <f t="shared" si="186"/>
        <v>0</v>
      </c>
      <c r="AJ35" s="22">
        <f t="shared" si="187"/>
        <v>0</v>
      </c>
      <c r="AK35" s="46">
        <f t="shared" si="188"/>
        <v>-70</v>
      </c>
      <c r="AL35" s="46">
        <f t="shared" si="189"/>
        <v>-70</v>
      </c>
      <c r="AM35" s="29"/>
      <c r="AN35" s="22">
        <f t="shared" si="190"/>
        <v>0</v>
      </c>
      <c r="AO35" s="22">
        <f t="shared" si="191"/>
        <v>0</v>
      </c>
      <c r="AP35" s="22">
        <f t="shared" si="192"/>
        <v>0</v>
      </c>
      <c r="AQ35" s="46">
        <f t="shared" si="193"/>
        <v>0</v>
      </c>
      <c r="AR35" s="46">
        <f t="shared" si="194"/>
        <v>0</v>
      </c>
      <c r="AS35" s="29"/>
      <c r="AT35" s="22">
        <f t="shared" si="195"/>
        <v>0</v>
      </c>
      <c r="AU35" s="22">
        <f t="shared" si="196"/>
        <v>0</v>
      </c>
      <c r="AV35" s="22">
        <f t="shared" si="197"/>
        <v>0</v>
      </c>
      <c r="AW35" s="46">
        <f t="shared" si="198"/>
        <v>0</v>
      </c>
      <c r="AX35" s="46">
        <f t="shared" si="199"/>
        <v>0</v>
      </c>
      <c r="AY35" s="29"/>
      <c r="AZ35" s="22">
        <f t="shared" si="200"/>
        <v>0</v>
      </c>
      <c r="BA35" s="22">
        <f t="shared" si="201"/>
        <v>0</v>
      </c>
      <c r="BB35" s="22">
        <f t="shared" si="202"/>
        <v>0</v>
      </c>
      <c r="BC35" s="46">
        <f t="shared" si="203"/>
        <v>0</v>
      </c>
      <c r="BD35" s="46">
        <f t="shared" si="204"/>
        <v>0</v>
      </c>
      <c r="BE35" s="29"/>
      <c r="BF35" s="47">
        <f t="shared" si="205"/>
        <v>-70</v>
      </c>
      <c r="BG35" s="47">
        <f t="shared" si="206"/>
        <v>-70</v>
      </c>
      <c r="BI35" s="80"/>
      <c r="BJ35" s="78"/>
      <c r="BK35" s="78"/>
      <c r="BL35" s="78"/>
      <c r="BM35" s="78"/>
      <c r="BN35" s="78"/>
      <c r="BO35" s="77"/>
      <c r="BP35" s="78"/>
      <c r="BQ35" s="78"/>
      <c r="BR35" s="78"/>
      <c r="BS35" s="78"/>
      <c r="BT35" s="78"/>
      <c r="BU35" s="77"/>
      <c r="BV35" s="78"/>
      <c r="BW35" s="78"/>
      <c r="BX35" s="78"/>
      <c r="BY35" s="78"/>
      <c r="BZ35" s="78"/>
      <c r="CA35" s="77"/>
      <c r="CB35" s="78"/>
      <c r="CC35" s="78"/>
      <c r="CD35" s="78"/>
      <c r="CE35" s="78"/>
      <c r="CF35" s="78"/>
      <c r="CG35" s="77"/>
      <c r="CH35" s="78"/>
      <c r="CI35" s="81"/>
      <c r="CK35" s="35" t="str">
        <f t="shared" si="221"/>
        <v>Miscellaneous</v>
      </c>
      <c r="CL35" s="22">
        <f>IFERROR(SUMIFS('Expenses - Raw Data'!$I$2:$I$1048576,'Expenses - Raw Data'!$A$2:$A$1048576,'YoY Summary'!$B$4,'Expenses - Raw Data'!$B$2:$B$1048576,'YoY Summary'!CL$11,'Expenses - Raw Data'!$E$2:$E$1048576,'YoY Summary'!$CK35,'Expenses - Raw Data'!$C$2:$C$1048576,"&gt;="&amp;'YoY Summary'!$B$6,'Expenses - Raw Data'!$C$2:$C$1048576,"&lt;="&amp;'YoY Summary'!$B$7),0)</f>
        <v>100</v>
      </c>
      <c r="CM35" s="22">
        <f>IFERROR(SUMIFS('Expenses - Raw Data'!$I$2:$I$1048576,'Expenses - Raw Data'!$A$2:$A$1048576,'YoY Summary'!$B$4,'Expenses - Raw Data'!$B$2:$B$1048576,'YoY Summary'!CM$11,'Expenses - Raw Data'!$E$2:$E$1048576,'YoY Summary'!$CK35,'Expenses - Raw Data'!$C$2:$C$1048576,"&gt;="&amp;'YoY Summary'!$B$6,'Expenses - Raw Data'!$C$2:$C$1048576,"&lt;="&amp;'YoY Summary'!$B$7),0)</f>
        <v>0</v>
      </c>
      <c r="CN35" s="22">
        <f>IFERROR(SUMIFS('Expenses - Raw Data'!$I$2:$I$1048576,'Expenses - Raw Data'!$A$2:$A$1048576,'YoY Summary'!$B$4,'Expenses - Raw Data'!$B$2:$B$1048576,'YoY Summary'!CN$11,'Expenses - Raw Data'!$E$2:$E$1048576,'YoY Summary'!$CK35,'Expenses - Raw Data'!$C$2:$C$1048576,"&gt;="&amp;'YoY Summary'!$B$6,'Expenses - Raw Data'!$C$2:$C$1048576,"&lt;="&amp;'YoY Summary'!$B$7),0)</f>
        <v>0</v>
      </c>
      <c r="CO35" s="46">
        <f t="shared" si="222"/>
        <v>100</v>
      </c>
      <c r="CP35" s="46">
        <f t="shared" si="223"/>
        <v>100</v>
      </c>
      <c r="CQ35" s="29"/>
      <c r="CR35" s="22">
        <f>IFERROR(SUMIFS('Expenses - Raw Data'!$I$2:$I$1048576,'Expenses - Raw Data'!$A$2:$A$1048576,'YoY Summary'!$B$4,'Expenses - Raw Data'!$B$2:$B$1048576,'YoY Summary'!CR$11,'Expenses - Raw Data'!$E$2:$E$1048576,'YoY Summary'!$CK35,'Expenses - Raw Data'!$C$2:$C$1048576,"&gt;="&amp;'YoY Summary'!$B$6,'Expenses - Raw Data'!$C$2:$C$1048576,"&lt;="&amp;'YoY Summary'!$B$7),0)</f>
        <v>0</v>
      </c>
      <c r="CS35" s="22">
        <f>IFERROR(SUMIFS('Expenses - Raw Data'!$I$2:$I$1048576,'Expenses - Raw Data'!$A$2:$A$1048576,'YoY Summary'!$B$4,'Expenses - Raw Data'!$B$2:$B$1048576,'YoY Summary'!CS$11,'Expenses - Raw Data'!$E$2:$E$1048576,'YoY Summary'!$CK35,'Expenses - Raw Data'!$C$2:$C$1048576,"&gt;="&amp;'YoY Summary'!$B$6,'Expenses - Raw Data'!$C$2:$C$1048576,"&lt;="&amp;'YoY Summary'!$B$7),0)</f>
        <v>0</v>
      </c>
      <c r="CT35" s="22">
        <f>IFERROR(SUMIFS('Expenses - Raw Data'!$I$2:$I$1048576,'Expenses - Raw Data'!$A$2:$A$1048576,'YoY Summary'!$B$4,'Expenses - Raw Data'!$B$2:$B$1048576,'YoY Summary'!CT$11,'Expenses - Raw Data'!$E$2:$E$1048576,'YoY Summary'!$CK35,'Expenses - Raw Data'!$C$2:$C$1048576,"&gt;="&amp;'YoY Summary'!$B$6,'Expenses - Raw Data'!$C$2:$C$1048576,"&lt;="&amp;'YoY Summary'!$B$7),0)</f>
        <v>0</v>
      </c>
      <c r="CU35" s="46">
        <f t="shared" si="224"/>
        <v>0</v>
      </c>
      <c r="CV35" s="46">
        <f t="shared" si="225"/>
        <v>0</v>
      </c>
      <c r="CW35" s="29"/>
      <c r="CX35" s="22">
        <f>IFERROR(SUMIFS('Expenses - Raw Data'!$I$2:$I$1048576,'Expenses - Raw Data'!$A$2:$A$1048576,'YoY Summary'!$B$4,'Expenses - Raw Data'!$B$2:$B$1048576,'YoY Summary'!CX$11,'Expenses - Raw Data'!$E$2:$E$1048576,'YoY Summary'!$CK35,'Expenses - Raw Data'!$C$2:$C$1048576,"&gt;="&amp;'YoY Summary'!$B$6,'Expenses - Raw Data'!$C$2:$C$1048576,"&lt;="&amp;'YoY Summary'!$B$7),0)</f>
        <v>0</v>
      </c>
      <c r="CY35" s="22">
        <f>IFERROR(SUMIFS('Expenses - Raw Data'!$I$2:$I$1048576,'Expenses - Raw Data'!$A$2:$A$1048576,'YoY Summary'!$B$4,'Expenses - Raw Data'!$B$2:$B$1048576,'YoY Summary'!CY$11,'Expenses - Raw Data'!$E$2:$E$1048576,'YoY Summary'!$CK35,'Expenses - Raw Data'!$C$2:$C$1048576,"&gt;="&amp;'YoY Summary'!$B$6,'Expenses - Raw Data'!$C$2:$C$1048576,"&lt;="&amp;'YoY Summary'!$B$7),0)</f>
        <v>0</v>
      </c>
      <c r="CZ35" s="22">
        <f>IFERROR(SUMIFS('Expenses - Raw Data'!$I$2:$I$1048576,'Expenses - Raw Data'!$A$2:$A$1048576,'YoY Summary'!$B$4,'Expenses - Raw Data'!$B$2:$B$1048576,'YoY Summary'!CZ$11,'Expenses - Raw Data'!$E$2:$E$1048576,'YoY Summary'!$CK35,'Expenses - Raw Data'!$C$2:$C$1048576,"&gt;="&amp;'YoY Summary'!$B$6,'Expenses - Raw Data'!$C$2:$C$1048576,"&lt;="&amp;'YoY Summary'!$B$7),0)</f>
        <v>0</v>
      </c>
      <c r="DA35" s="46">
        <f t="shared" si="226"/>
        <v>0</v>
      </c>
      <c r="DB35" s="46">
        <f t="shared" si="227"/>
        <v>0</v>
      </c>
      <c r="DC35" s="29"/>
      <c r="DD35" s="22">
        <f>IFERROR(SUMIFS('Expenses - Raw Data'!$I$2:$I$1048576,'Expenses - Raw Data'!$A$2:$A$1048576,'YoY Summary'!$B$4,'Expenses - Raw Data'!$B$2:$B$1048576,'YoY Summary'!DD$11,'Expenses - Raw Data'!$E$2:$E$1048576,'YoY Summary'!$CK35,'Expenses - Raw Data'!$C$2:$C$1048576,"&gt;="&amp;'YoY Summary'!$B$6,'Expenses - Raw Data'!$C$2:$C$1048576,"&lt;="&amp;'YoY Summary'!$B$7),0)</f>
        <v>0</v>
      </c>
      <c r="DE35" s="22">
        <f>IFERROR(SUMIFS('Expenses - Raw Data'!$I$2:$I$1048576,'Expenses - Raw Data'!$A$2:$A$1048576,'YoY Summary'!$B$4,'Expenses - Raw Data'!$B$2:$B$1048576,'YoY Summary'!DE$11,'Expenses - Raw Data'!$E$2:$E$1048576,'YoY Summary'!$CK35,'Expenses - Raw Data'!$C$2:$C$1048576,"&gt;="&amp;'YoY Summary'!$B$6,'Expenses - Raw Data'!$C$2:$C$1048576,"&lt;="&amp;'YoY Summary'!$B$7),0)</f>
        <v>0</v>
      </c>
      <c r="DF35" s="22">
        <f>IFERROR(SUMIFS('Expenses - Raw Data'!$I$2:$I$1048576,'Expenses - Raw Data'!$A$2:$A$1048576,'YoY Summary'!$B$4,'Expenses - Raw Data'!$B$2:$B$1048576,'YoY Summary'!DF$11,'Expenses - Raw Data'!$E$2:$E$1048576,'YoY Summary'!$CK35,'Expenses - Raw Data'!$C$2:$C$1048576,"&gt;="&amp;'YoY Summary'!$B$6,'Expenses - Raw Data'!$C$2:$C$1048576,"&lt;="&amp;'YoY Summary'!$B$7),0)</f>
        <v>0</v>
      </c>
      <c r="DG35" s="46">
        <f t="shared" si="228"/>
        <v>0</v>
      </c>
      <c r="DH35" s="46">
        <f t="shared" si="229"/>
        <v>0</v>
      </c>
      <c r="DI35" s="29"/>
      <c r="DJ35" s="47">
        <f t="shared" si="230"/>
        <v>100</v>
      </c>
      <c r="DK35" s="48">
        <f t="shared" si="231"/>
        <v>1.6129032258064516E-2</v>
      </c>
      <c r="DL35" s="47">
        <f t="shared" si="207"/>
        <v>100</v>
      </c>
    </row>
    <row r="36" spans="4:116" x14ac:dyDescent="0.2">
      <c r="D36" s="35" t="str">
        <f t="shared" si="208"/>
        <v>Hobby</v>
      </c>
      <c r="E36" s="22">
        <f>IFERROR(SUMIFS('Expenses - Raw Data'!$I$2:$I$1048576,'Expenses - Raw Data'!$A$2:$A$1048576,'YoY Summary'!$B$3,'Expenses - Raw Data'!$B$2:$B$1048576,'YoY Summary'!E$11,'Expenses - Raw Data'!$E$2:$E$1048576,'YoY Summary'!$D36,'Expenses - Raw Data'!$C$2:$C$1048576,"&gt;="&amp;'YoY Summary'!$B$6,'Expenses - Raw Data'!$C$2:$C$1048576,"&lt;="&amp;'YoY Summary'!$B$7),0)</f>
        <v>30</v>
      </c>
      <c r="F36" s="22">
        <f>IFERROR(SUMIFS('Expenses - Raw Data'!$I$2:$I$1048576,'Expenses - Raw Data'!$A$2:$A$1048576,'YoY Summary'!$B$3,'Expenses - Raw Data'!$B$2:$B$1048576,'YoY Summary'!F$11,'Expenses - Raw Data'!$E$2:$E$1048576,'YoY Summary'!$D36,'Expenses - Raw Data'!$C$2:$C$1048576,"&gt;="&amp;'YoY Summary'!$B$6,'Expenses - Raw Data'!$C$2:$C$1048576,"&lt;="&amp;'YoY Summary'!$B$7),0)</f>
        <v>0</v>
      </c>
      <c r="G36" s="22">
        <f>IFERROR(SUMIFS('Expenses - Raw Data'!$I$2:$I$1048576,'Expenses - Raw Data'!$A$2:$A$1048576,'YoY Summary'!$B$3,'Expenses - Raw Data'!$B$2:$B$1048576,'YoY Summary'!G$11,'Expenses - Raw Data'!$E$2:$E$1048576,'YoY Summary'!$D36,'Expenses - Raw Data'!$C$2:$C$1048576,"&gt;="&amp;'YoY Summary'!$B$6,'Expenses - Raw Data'!$C$2:$C$1048576,"&lt;="&amp;'YoY Summary'!$B$7),0)</f>
        <v>0</v>
      </c>
      <c r="H36" s="46">
        <f t="shared" si="209"/>
        <v>30</v>
      </c>
      <c r="I36" s="46">
        <f t="shared" si="210"/>
        <v>30</v>
      </c>
      <c r="J36" s="29"/>
      <c r="K36" s="22">
        <f>IFERROR(SUMIFS('Expenses - Raw Data'!$I$2:$I$1048576,'Expenses - Raw Data'!$A$2:$A$1048576,'YoY Summary'!$B$3,'Expenses - Raw Data'!$B$2:$B$1048576,'YoY Summary'!K$11,'Expenses - Raw Data'!$E$2:$E$1048576,'YoY Summary'!$D36,'Expenses - Raw Data'!$C$2:$C$1048576,"&gt;="&amp;'YoY Summary'!$B$6,'Expenses - Raw Data'!$C$2:$C$1048576,"&lt;="&amp;'YoY Summary'!$B$7),0)</f>
        <v>0</v>
      </c>
      <c r="L36" s="22">
        <f>IFERROR(SUMIFS('Expenses - Raw Data'!$I$2:$I$1048576,'Expenses - Raw Data'!$A$2:$A$1048576,'YoY Summary'!$B$3,'Expenses - Raw Data'!$B$2:$B$1048576,'YoY Summary'!L$11,'Expenses - Raw Data'!$E$2:$E$1048576,'YoY Summary'!$D36,'Expenses - Raw Data'!$C$2:$C$1048576,"&gt;="&amp;'YoY Summary'!$B$6,'Expenses - Raw Data'!$C$2:$C$1048576,"&lt;="&amp;'YoY Summary'!$B$7),0)</f>
        <v>0</v>
      </c>
      <c r="M36" s="22">
        <f>IFERROR(SUMIFS('Expenses - Raw Data'!$I$2:$I$1048576,'Expenses - Raw Data'!$A$2:$A$1048576,'YoY Summary'!$B$3,'Expenses - Raw Data'!$B$2:$B$1048576,'YoY Summary'!M$11,'Expenses - Raw Data'!$E$2:$E$1048576,'YoY Summary'!$D36,'Expenses - Raw Data'!$C$2:$C$1048576,"&gt;="&amp;'YoY Summary'!$B$6,'Expenses - Raw Data'!$C$2:$C$1048576,"&lt;="&amp;'YoY Summary'!$B$7),0)</f>
        <v>0</v>
      </c>
      <c r="N36" s="46">
        <f t="shared" si="211"/>
        <v>0</v>
      </c>
      <c r="O36" s="46">
        <f t="shared" si="212"/>
        <v>0</v>
      </c>
      <c r="P36" s="29"/>
      <c r="Q36" s="22">
        <f>IFERROR(SUMIFS('Expenses - Raw Data'!$I$2:$I$1048576,'Expenses - Raw Data'!$A$2:$A$1048576,'YoY Summary'!$B$3,'Expenses - Raw Data'!$B$2:$B$1048576,'YoY Summary'!Q$11,'Expenses - Raw Data'!$E$2:$E$1048576,'YoY Summary'!$D36,'Expenses - Raw Data'!$C$2:$C$1048576,"&gt;="&amp;'YoY Summary'!$B$6,'Expenses - Raw Data'!$C$2:$C$1048576,"&lt;="&amp;'YoY Summary'!$B$7),0)</f>
        <v>0</v>
      </c>
      <c r="R36" s="22">
        <f>IFERROR(SUMIFS('Expenses - Raw Data'!$I$2:$I$1048576,'Expenses - Raw Data'!$A$2:$A$1048576,'YoY Summary'!$B$3,'Expenses - Raw Data'!$B$2:$B$1048576,'YoY Summary'!R$11,'Expenses - Raw Data'!$E$2:$E$1048576,'YoY Summary'!$D36,'Expenses - Raw Data'!$C$2:$C$1048576,"&gt;="&amp;'YoY Summary'!$B$6,'Expenses - Raw Data'!$C$2:$C$1048576,"&lt;="&amp;'YoY Summary'!$B$7),0)</f>
        <v>0</v>
      </c>
      <c r="S36" s="22">
        <f>IFERROR(SUMIFS('Expenses - Raw Data'!$I$2:$I$1048576,'Expenses - Raw Data'!$A$2:$A$1048576,'YoY Summary'!$B$3,'Expenses - Raw Data'!$B$2:$B$1048576,'YoY Summary'!S$11,'Expenses - Raw Data'!$E$2:$E$1048576,'YoY Summary'!$D36,'Expenses - Raw Data'!$C$2:$C$1048576,"&gt;="&amp;'YoY Summary'!$B$6,'Expenses - Raw Data'!$C$2:$C$1048576,"&lt;="&amp;'YoY Summary'!$B$7),0)</f>
        <v>0</v>
      </c>
      <c r="T36" s="46">
        <f t="shared" si="213"/>
        <v>0</v>
      </c>
      <c r="U36" s="46">
        <f t="shared" si="214"/>
        <v>0</v>
      </c>
      <c r="V36" s="29"/>
      <c r="W36" s="22">
        <f>IFERROR(SUMIFS('Expenses - Raw Data'!$I$2:$I$1048576,'Expenses - Raw Data'!$A$2:$A$1048576,'YoY Summary'!$B$3,'Expenses - Raw Data'!$B$2:$B$1048576,'YoY Summary'!W$11,'Expenses - Raw Data'!$E$2:$E$1048576,'YoY Summary'!$D36,'Expenses - Raw Data'!$C$2:$C$1048576,"&gt;="&amp;'YoY Summary'!$B$6,'Expenses - Raw Data'!$C$2:$C$1048576,"&lt;="&amp;'YoY Summary'!$B$7),0)</f>
        <v>0</v>
      </c>
      <c r="X36" s="22">
        <f>IFERROR(SUMIFS('Expenses - Raw Data'!$I$2:$I$1048576,'Expenses - Raw Data'!$A$2:$A$1048576,'YoY Summary'!$B$3,'Expenses - Raw Data'!$B$2:$B$1048576,'YoY Summary'!X$11,'Expenses - Raw Data'!$E$2:$E$1048576,'YoY Summary'!$D36,'Expenses - Raw Data'!$C$2:$C$1048576,"&gt;="&amp;'YoY Summary'!$B$6,'Expenses - Raw Data'!$C$2:$C$1048576,"&lt;="&amp;'YoY Summary'!$B$7),0)</f>
        <v>0</v>
      </c>
      <c r="Y36" s="22">
        <f>IFERROR(SUMIFS('Expenses - Raw Data'!$I$2:$I$1048576,'Expenses - Raw Data'!$A$2:$A$1048576,'YoY Summary'!$B$3,'Expenses - Raw Data'!$B$2:$B$1048576,'YoY Summary'!Y$11,'Expenses - Raw Data'!$E$2:$E$1048576,'YoY Summary'!$D36,'Expenses - Raw Data'!$C$2:$C$1048576,"&gt;="&amp;'YoY Summary'!$B$6,'Expenses - Raw Data'!$C$2:$C$1048576,"&lt;="&amp;'YoY Summary'!$B$7),0)</f>
        <v>0</v>
      </c>
      <c r="Z36" s="46">
        <f t="shared" si="215"/>
        <v>0</v>
      </c>
      <c r="AA36" s="46">
        <f t="shared" si="216"/>
        <v>0</v>
      </c>
      <c r="AB36" s="29"/>
      <c r="AC36" s="47">
        <f t="shared" si="217"/>
        <v>30</v>
      </c>
      <c r="AD36" s="48">
        <f t="shared" si="218"/>
        <v>6.6666666666666671E-3</v>
      </c>
      <c r="AE36" s="47">
        <f t="shared" si="219"/>
        <v>30</v>
      </c>
      <c r="AG36" s="35" t="str">
        <f t="shared" si="220"/>
        <v>Hobby</v>
      </c>
      <c r="AH36" s="22">
        <f t="shared" si="185"/>
        <v>80</v>
      </c>
      <c r="AI36" s="22">
        <f t="shared" si="186"/>
        <v>0</v>
      </c>
      <c r="AJ36" s="22">
        <f t="shared" si="187"/>
        <v>0</v>
      </c>
      <c r="AK36" s="46">
        <f t="shared" si="188"/>
        <v>80</v>
      </c>
      <c r="AL36" s="46">
        <f t="shared" si="189"/>
        <v>80</v>
      </c>
      <c r="AM36" s="29"/>
      <c r="AN36" s="22">
        <f t="shared" si="190"/>
        <v>0</v>
      </c>
      <c r="AO36" s="22">
        <f t="shared" si="191"/>
        <v>0</v>
      </c>
      <c r="AP36" s="22">
        <f t="shared" si="192"/>
        <v>0</v>
      </c>
      <c r="AQ36" s="46">
        <f t="shared" si="193"/>
        <v>0</v>
      </c>
      <c r="AR36" s="46">
        <f t="shared" si="194"/>
        <v>0</v>
      </c>
      <c r="AS36" s="29"/>
      <c r="AT36" s="22">
        <f t="shared" si="195"/>
        <v>0</v>
      </c>
      <c r="AU36" s="22">
        <f t="shared" si="196"/>
        <v>0</v>
      </c>
      <c r="AV36" s="22">
        <f t="shared" si="197"/>
        <v>0</v>
      </c>
      <c r="AW36" s="46">
        <f t="shared" si="198"/>
        <v>0</v>
      </c>
      <c r="AX36" s="46">
        <f t="shared" si="199"/>
        <v>0</v>
      </c>
      <c r="AY36" s="29"/>
      <c r="AZ36" s="22">
        <f t="shared" si="200"/>
        <v>0</v>
      </c>
      <c r="BA36" s="22">
        <f t="shared" si="201"/>
        <v>0</v>
      </c>
      <c r="BB36" s="22">
        <f t="shared" si="202"/>
        <v>0</v>
      </c>
      <c r="BC36" s="46">
        <f t="shared" si="203"/>
        <v>0</v>
      </c>
      <c r="BD36" s="46">
        <f t="shared" si="204"/>
        <v>0</v>
      </c>
      <c r="BE36" s="29"/>
      <c r="BF36" s="47">
        <f t="shared" si="205"/>
        <v>80</v>
      </c>
      <c r="BG36" s="47">
        <f t="shared" si="206"/>
        <v>80</v>
      </c>
      <c r="BI36" s="80"/>
      <c r="BJ36" s="78"/>
      <c r="BK36" s="78"/>
      <c r="BL36" s="78"/>
      <c r="BM36" s="78"/>
      <c r="BN36" s="78"/>
      <c r="BO36" s="77"/>
      <c r="BP36" s="78"/>
      <c r="BQ36" s="78"/>
      <c r="BR36" s="78"/>
      <c r="BS36" s="78"/>
      <c r="BT36" s="78"/>
      <c r="BU36" s="77"/>
      <c r="BV36" s="78"/>
      <c r="BW36" s="78"/>
      <c r="BX36" s="78"/>
      <c r="BY36" s="78"/>
      <c r="BZ36" s="78"/>
      <c r="CA36" s="77"/>
      <c r="CB36" s="78"/>
      <c r="CC36" s="78"/>
      <c r="CD36" s="78"/>
      <c r="CE36" s="78"/>
      <c r="CF36" s="78"/>
      <c r="CG36" s="77"/>
      <c r="CH36" s="78"/>
      <c r="CI36" s="81"/>
      <c r="CK36" s="35" t="str">
        <f t="shared" si="221"/>
        <v>Hobby</v>
      </c>
      <c r="CL36" s="22">
        <f>IFERROR(SUMIFS('Expenses - Raw Data'!$I$2:$I$1048576,'Expenses - Raw Data'!$A$2:$A$1048576,'YoY Summary'!$B$4,'Expenses - Raw Data'!$B$2:$B$1048576,'YoY Summary'!CL$11,'Expenses - Raw Data'!$E$2:$E$1048576,'YoY Summary'!$CK36,'Expenses - Raw Data'!$C$2:$C$1048576,"&gt;="&amp;'YoY Summary'!$B$6,'Expenses - Raw Data'!$C$2:$C$1048576,"&lt;="&amp;'YoY Summary'!$B$7),0)</f>
        <v>-50</v>
      </c>
      <c r="CM36" s="22">
        <f>IFERROR(SUMIFS('Expenses - Raw Data'!$I$2:$I$1048576,'Expenses - Raw Data'!$A$2:$A$1048576,'YoY Summary'!$B$4,'Expenses - Raw Data'!$B$2:$B$1048576,'YoY Summary'!CM$11,'Expenses - Raw Data'!$E$2:$E$1048576,'YoY Summary'!$CK36,'Expenses - Raw Data'!$C$2:$C$1048576,"&gt;="&amp;'YoY Summary'!$B$6,'Expenses - Raw Data'!$C$2:$C$1048576,"&lt;="&amp;'YoY Summary'!$B$7),0)</f>
        <v>0</v>
      </c>
      <c r="CN36" s="22">
        <f>IFERROR(SUMIFS('Expenses - Raw Data'!$I$2:$I$1048576,'Expenses - Raw Data'!$A$2:$A$1048576,'YoY Summary'!$B$4,'Expenses - Raw Data'!$B$2:$B$1048576,'YoY Summary'!CN$11,'Expenses - Raw Data'!$E$2:$E$1048576,'YoY Summary'!$CK36,'Expenses - Raw Data'!$C$2:$C$1048576,"&gt;="&amp;'YoY Summary'!$B$6,'Expenses - Raw Data'!$C$2:$C$1048576,"&lt;="&amp;'YoY Summary'!$B$7),0)</f>
        <v>0</v>
      </c>
      <c r="CO36" s="46">
        <f t="shared" si="222"/>
        <v>-50</v>
      </c>
      <c r="CP36" s="46">
        <f t="shared" si="223"/>
        <v>-50</v>
      </c>
      <c r="CQ36" s="29"/>
      <c r="CR36" s="22">
        <f>IFERROR(SUMIFS('Expenses - Raw Data'!$I$2:$I$1048576,'Expenses - Raw Data'!$A$2:$A$1048576,'YoY Summary'!$B$4,'Expenses - Raw Data'!$B$2:$B$1048576,'YoY Summary'!CR$11,'Expenses - Raw Data'!$E$2:$E$1048576,'YoY Summary'!$CK36,'Expenses - Raw Data'!$C$2:$C$1048576,"&gt;="&amp;'YoY Summary'!$B$6,'Expenses - Raw Data'!$C$2:$C$1048576,"&lt;="&amp;'YoY Summary'!$B$7),0)</f>
        <v>0</v>
      </c>
      <c r="CS36" s="22">
        <f>IFERROR(SUMIFS('Expenses - Raw Data'!$I$2:$I$1048576,'Expenses - Raw Data'!$A$2:$A$1048576,'YoY Summary'!$B$4,'Expenses - Raw Data'!$B$2:$B$1048576,'YoY Summary'!CS$11,'Expenses - Raw Data'!$E$2:$E$1048576,'YoY Summary'!$CK36,'Expenses - Raw Data'!$C$2:$C$1048576,"&gt;="&amp;'YoY Summary'!$B$6,'Expenses - Raw Data'!$C$2:$C$1048576,"&lt;="&amp;'YoY Summary'!$B$7),0)</f>
        <v>0</v>
      </c>
      <c r="CT36" s="22">
        <f>IFERROR(SUMIFS('Expenses - Raw Data'!$I$2:$I$1048576,'Expenses - Raw Data'!$A$2:$A$1048576,'YoY Summary'!$B$4,'Expenses - Raw Data'!$B$2:$B$1048576,'YoY Summary'!CT$11,'Expenses - Raw Data'!$E$2:$E$1048576,'YoY Summary'!$CK36,'Expenses - Raw Data'!$C$2:$C$1048576,"&gt;="&amp;'YoY Summary'!$B$6,'Expenses - Raw Data'!$C$2:$C$1048576,"&lt;="&amp;'YoY Summary'!$B$7),0)</f>
        <v>0</v>
      </c>
      <c r="CU36" s="46">
        <f t="shared" si="224"/>
        <v>0</v>
      </c>
      <c r="CV36" s="46">
        <f t="shared" si="225"/>
        <v>0</v>
      </c>
      <c r="CW36" s="29"/>
      <c r="CX36" s="22">
        <f>IFERROR(SUMIFS('Expenses - Raw Data'!$I$2:$I$1048576,'Expenses - Raw Data'!$A$2:$A$1048576,'YoY Summary'!$B$4,'Expenses - Raw Data'!$B$2:$B$1048576,'YoY Summary'!CX$11,'Expenses - Raw Data'!$E$2:$E$1048576,'YoY Summary'!$CK36,'Expenses - Raw Data'!$C$2:$C$1048576,"&gt;="&amp;'YoY Summary'!$B$6,'Expenses - Raw Data'!$C$2:$C$1048576,"&lt;="&amp;'YoY Summary'!$B$7),0)</f>
        <v>0</v>
      </c>
      <c r="CY36" s="22">
        <f>IFERROR(SUMIFS('Expenses - Raw Data'!$I$2:$I$1048576,'Expenses - Raw Data'!$A$2:$A$1048576,'YoY Summary'!$B$4,'Expenses - Raw Data'!$B$2:$B$1048576,'YoY Summary'!CY$11,'Expenses - Raw Data'!$E$2:$E$1048576,'YoY Summary'!$CK36,'Expenses - Raw Data'!$C$2:$C$1048576,"&gt;="&amp;'YoY Summary'!$B$6,'Expenses - Raw Data'!$C$2:$C$1048576,"&lt;="&amp;'YoY Summary'!$B$7),0)</f>
        <v>0</v>
      </c>
      <c r="CZ36" s="22">
        <f>IFERROR(SUMIFS('Expenses - Raw Data'!$I$2:$I$1048576,'Expenses - Raw Data'!$A$2:$A$1048576,'YoY Summary'!$B$4,'Expenses - Raw Data'!$B$2:$B$1048576,'YoY Summary'!CZ$11,'Expenses - Raw Data'!$E$2:$E$1048576,'YoY Summary'!$CK36,'Expenses - Raw Data'!$C$2:$C$1048576,"&gt;="&amp;'YoY Summary'!$B$6,'Expenses - Raw Data'!$C$2:$C$1048576,"&lt;="&amp;'YoY Summary'!$B$7),0)</f>
        <v>0</v>
      </c>
      <c r="DA36" s="46">
        <f t="shared" si="226"/>
        <v>0</v>
      </c>
      <c r="DB36" s="46">
        <f t="shared" si="227"/>
        <v>0</v>
      </c>
      <c r="DC36" s="29"/>
      <c r="DD36" s="22">
        <f>IFERROR(SUMIFS('Expenses - Raw Data'!$I$2:$I$1048576,'Expenses - Raw Data'!$A$2:$A$1048576,'YoY Summary'!$B$4,'Expenses - Raw Data'!$B$2:$B$1048576,'YoY Summary'!DD$11,'Expenses - Raw Data'!$E$2:$E$1048576,'YoY Summary'!$CK36,'Expenses - Raw Data'!$C$2:$C$1048576,"&gt;="&amp;'YoY Summary'!$B$6,'Expenses - Raw Data'!$C$2:$C$1048576,"&lt;="&amp;'YoY Summary'!$B$7),0)</f>
        <v>0</v>
      </c>
      <c r="DE36" s="22">
        <f>IFERROR(SUMIFS('Expenses - Raw Data'!$I$2:$I$1048576,'Expenses - Raw Data'!$A$2:$A$1048576,'YoY Summary'!$B$4,'Expenses - Raw Data'!$B$2:$B$1048576,'YoY Summary'!DE$11,'Expenses - Raw Data'!$E$2:$E$1048576,'YoY Summary'!$CK36,'Expenses - Raw Data'!$C$2:$C$1048576,"&gt;="&amp;'YoY Summary'!$B$6,'Expenses - Raw Data'!$C$2:$C$1048576,"&lt;="&amp;'YoY Summary'!$B$7),0)</f>
        <v>0</v>
      </c>
      <c r="DF36" s="22">
        <f>IFERROR(SUMIFS('Expenses - Raw Data'!$I$2:$I$1048576,'Expenses - Raw Data'!$A$2:$A$1048576,'YoY Summary'!$B$4,'Expenses - Raw Data'!$B$2:$B$1048576,'YoY Summary'!DF$11,'Expenses - Raw Data'!$E$2:$E$1048576,'YoY Summary'!$CK36,'Expenses - Raw Data'!$C$2:$C$1048576,"&gt;="&amp;'YoY Summary'!$B$6,'Expenses - Raw Data'!$C$2:$C$1048576,"&lt;="&amp;'YoY Summary'!$B$7),0)</f>
        <v>0</v>
      </c>
      <c r="DG36" s="46">
        <f t="shared" si="228"/>
        <v>0</v>
      </c>
      <c r="DH36" s="46">
        <f t="shared" si="229"/>
        <v>0</v>
      </c>
      <c r="DI36" s="29"/>
      <c r="DJ36" s="47">
        <f t="shared" si="230"/>
        <v>-50</v>
      </c>
      <c r="DK36" s="48">
        <f t="shared" si="231"/>
        <v>-8.0645161290322578E-3</v>
      </c>
      <c r="DL36" s="47">
        <f t="shared" si="207"/>
        <v>-50</v>
      </c>
    </row>
    <row r="37" spans="4:116" x14ac:dyDescent="0.2">
      <c r="D37" s="35" t="str">
        <f t="shared" si="208"/>
        <v>Traveling</v>
      </c>
      <c r="E37" s="22">
        <f>IFERROR(SUMIFS('Expenses - Raw Data'!$I$2:$I$1048576,'Expenses - Raw Data'!$A$2:$A$1048576,'YoY Summary'!$B$3,'Expenses - Raw Data'!$B$2:$B$1048576,'YoY Summary'!E$11,'Expenses - Raw Data'!$E$2:$E$1048576,'YoY Summary'!$D37,'Expenses - Raw Data'!$C$2:$C$1048576,"&gt;="&amp;'YoY Summary'!$B$6,'Expenses - Raw Data'!$C$2:$C$1048576,"&lt;="&amp;'YoY Summary'!$B$7),0)</f>
        <v>-200</v>
      </c>
      <c r="F37" s="22">
        <f>IFERROR(SUMIFS('Expenses - Raw Data'!$I$2:$I$1048576,'Expenses - Raw Data'!$A$2:$A$1048576,'YoY Summary'!$B$3,'Expenses - Raw Data'!$B$2:$B$1048576,'YoY Summary'!F$11,'Expenses - Raw Data'!$E$2:$E$1048576,'YoY Summary'!$D37,'Expenses - Raw Data'!$C$2:$C$1048576,"&gt;="&amp;'YoY Summary'!$B$6,'Expenses - Raw Data'!$C$2:$C$1048576,"&lt;="&amp;'YoY Summary'!$B$7),0)</f>
        <v>0</v>
      </c>
      <c r="G37" s="22">
        <f>IFERROR(SUMIFS('Expenses - Raw Data'!$I$2:$I$1048576,'Expenses - Raw Data'!$A$2:$A$1048576,'YoY Summary'!$B$3,'Expenses - Raw Data'!$B$2:$B$1048576,'YoY Summary'!G$11,'Expenses - Raw Data'!$E$2:$E$1048576,'YoY Summary'!$D37,'Expenses - Raw Data'!$C$2:$C$1048576,"&gt;="&amp;'YoY Summary'!$B$6,'Expenses - Raw Data'!$C$2:$C$1048576,"&lt;="&amp;'YoY Summary'!$B$7),0)</f>
        <v>0</v>
      </c>
      <c r="H37" s="46">
        <f t="shared" si="209"/>
        <v>-200</v>
      </c>
      <c r="I37" s="46">
        <f t="shared" si="210"/>
        <v>-200</v>
      </c>
      <c r="J37" s="29"/>
      <c r="K37" s="22">
        <f>IFERROR(SUMIFS('Expenses - Raw Data'!$I$2:$I$1048576,'Expenses - Raw Data'!$A$2:$A$1048576,'YoY Summary'!$B$3,'Expenses - Raw Data'!$B$2:$B$1048576,'YoY Summary'!K$11,'Expenses - Raw Data'!$E$2:$E$1048576,'YoY Summary'!$D37,'Expenses - Raw Data'!$C$2:$C$1048576,"&gt;="&amp;'YoY Summary'!$B$6,'Expenses - Raw Data'!$C$2:$C$1048576,"&lt;="&amp;'YoY Summary'!$B$7),0)</f>
        <v>0</v>
      </c>
      <c r="L37" s="22">
        <f>IFERROR(SUMIFS('Expenses - Raw Data'!$I$2:$I$1048576,'Expenses - Raw Data'!$A$2:$A$1048576,'YoY Summary'!$B$3,'Expenses - Raw Data'!$B$2:$B$1048576,'YoY Summary'!L$11,'Expenses - Raw Data'!$E$2:$E$1048576,'YoY Summary'!$D37,'Expenses - Raw Data'!$C$2:$C$1048576,"&gt;="&amp;'YoY Summary'!$B$6,'Expenses - Raw Data'!$C$2:$C$1048576,"&lt;="&amp;'YoY Summary'!$B$7),0)</f>
        <v>0</v>
      </c>
      <c r="M37" s="22">
        <f>IFERROR(SUMIFS('Expenses - Raw Data'!$I$2:$I$1048576,'Expenses - Raw Data'!$A$2:$A$1048576,'YoY Summary'!$B$3,'Expenses - Raw Data'!$B$2:$B$1048576,'YoY Summary'!M$11,'Expenses - Raw Data'!$E$2:$E$1048576,'YoY Summary'!$D37,'Expenses - Raw Data'!$C$2:$C$1048576,"&gt;="&amp;'YoY Summary'!$B$6,'Expenses - Raw Data'!$C$2:$C$1048576,"&lt;="&amp;'YoY Summary'!$B$7),0)</f>
        <v>0</v>
      </c>
      <c r="N37" s="46">
        <f t="shared" si="211"/>
        <v>0</v>
      </c>
      <c r="O37" s="46">
        <f t="shared" si="212"/>
        <v>0</v>
      </c>
      <c r="P37" s="29"/>
      <c r="Q37" s="22">
        <f>IFERROR(SUMIFS('Expenses - Raw Data'!$I$2:$I$1048576,'Expenses - Raw Data'!$A$2:$A$1048576,'YoY Summary'!$B$3,'Expenses - Raw Data'!$B$2:$B$1048576,'YoY Summary'!Q$11,'Expenses - Raw Data'!$E$2:$E$1048576,'YoY Summary'!$D37,'Expenses - Raw Data'!$C$2:$C$1048576,"&gt;="&amp;'YoY Summary'!$B$6,'Expenses - Raw Data'!$C$2:$C$1048576,"&lt;="&amp;'YoY Summary'!$B$7),0)</f>
        <v>0</v>
      </c>
      <c r="R37" s="22">
        <f>IFERROR(SUMIFS('Expenses - Raw Data'!$I$2:$I$1048576,'Expenses - Raw Data'!$A$2:$A$1048576,'YoY Summary'!$B$3,'Expenses - Raw Data'!$B$2:$B$1048576,'YoY Summary'!R$11,'Expenses - Raw Data'!$E$2:$E$1048576,'YoY Summary'!$D37,'Expenses - Raw Data'!$C$2:$C$1048576,"&gt;="&amp;'YoY Summary'!$B$6,'Expenses - Raw Data'!$C$2:$C$1048576,"&lt;="&amp;'YoY Summary'!$B$7),0)</f>
        <v>0</v>
      </c>
      <c r="S37" s="22">
        <f>IFERROR(SUMIFS('Expenses - Raw Data'!$I$2:$I$1048576,'Expenses - Raw Data'!$A$2:$A$1048576,'YoY Summary'!$B$3,'Expenses - Raw Data'!$B$2:$B$1048576,'YoY Summary'!S$11,'Expenses - Raw Data'!$E$2:$E$1048576,'YoY Summary'!$D37,'Expenses - Raw Data'!$C$2:$C$1048576,"&gt;="&amp;'YoY Summary'!$B$6,'Expenses - Raw Data'!$C$2:$C$1048576,"&lt;="&amp;'YoY Summary'!$B$7),0)</f>
        <v>0</v>
      </c>
      <c r="T37" s="46">
        <f t="shared" si="213"/>
        <v>0</v>
      </c>
      <c r="U37" s="46">
        <f t="shared" si="214"/>
        <v>0</v>
      </c>
      <c r="V37" s="29"/>
      <c r="W37" s="22">
        <f>IFERROR(SUMIFS('Expenses - Raw Data'!$I$2:$I$1048576,'Expenses - Raw Data'!$A$2:$A$1048576,'YoY Summary'!$B$3,'Expenses - Raw Data'!$B$2:$B$1048576,'YoY Summary'!W$11,'Expenses - Raw Data'!$E$2:$E$1048576,'YoY Summary'!$D37,'Expenses - Raw Data'!$C$2:$C$1048576,"&gt;="&amp;'YoY Summary'!$B$6,'Expenses - Raw Data'!$C$2:$C$1048576,"&lt;="&amp;'YoY Summary'!$B$7),0)</f>
        <v>0</v>
      </c>
      <c r="X37" s="22">
        <f>IFERROR(SUMIFS('Expenses - Raw Data'!$I$2:$I$1048576,'Expenses - Raw Data'!$A$2:$A$1048576,'YoY Summary'!$B$3,'Expenses - Raw Data'!$B$2:$B$1048576,'YoY Summary'!X$11,'Expenses - Raw Data'!$E$2:$E$1048576,'YoY Summary'!$D37,'Expenses - Raw Data'!$C$2:$C$1048576,"&gt;="&amp;'YoY Summary'!$B$6,'Expenses - Raw Data'!$C$2:$C$1048576,"&lt;="&amp;'YoY Summary'!$B$7),0)</f>
        <v>0</v>
      </c>
      <c r="Y37" s="22">
        <f>IFERROR(SUMIFS('Expenses - Raw Data'!$I$2:$I$1048576,'Expenses - Raw Data'!$A$2:$A$1048576,'YoY Summary'!$B$3,'Expenses - Raw Data'!$B$2:$B$1048576,'YoY Summary'!Y$11,'Expenses - Raw Data'!$E$2:$E$1048576,'YoY Summary'!$D37,'Expenses - Raw Data'!$C$2:$C$1048576,"&gt;="&amp;'YoY Summary'!$B$6,'Expenses - Raw Data'!$C$2:$C$1048576,"&lt;="&amp;'YoY Summary'!$B$7),0)</f>
        <v>0</v>
      </c>
      <c r="Z37" s="46">
        <f t="shared" si="215"/>
        <v>0</v>
      </c>
      <c r="AA37" s="46">
        <f t="shared" si="216"/>
        <v>0</v>
      </c>
      <c r="AB37" s="29"/>
      <c r="AC37" s="47">
        <f t="shared" si="217"/>
        <v>-200</v>
      </c>
      <c r="AD37" s="48">
        <f t="shared" si="218"/>
        <v>-4.4444444444444446E-2</v>
      </c>
      <c r="AE37" s="47">
        <f t="shared" si="219"/>
        <v>-200</v>
      </c>
      <c r="AG37" s="35" t="str">
        <f t="shared" si="220"/>
        <v>Traveling</v>
      </c>
      <c r="AH37" s="22">
        <f t="shared" si="185"/>
        <v>-100</v>
      </c>
      <c r="AI37" s="22">
        <f t="shared" si="186"/>
        <v>0</v>
      </c>
      <c r="AJ37" s="22">
        <f t="shared" si="187"/>
        <v>0</v>
      </c>
      <c r="AK37" s="46">
        <f t="shared" si="188"/>
        <v>-100</v>
      </c>
      <c r="AL37" s="46">
        <f t="shared" si="189"/>
        <v>-100</v>
      </c>
      <c r="AM37" s="29"/>
      <c r="AN37" s="22">
        <f t="shared" si="190"/>
        <v>0</v>
      </c>
      <c r="AO37" s="22">
        <f t="shared" si="191"/>
        <v>0</v>
      </c>
      <c r="AP37" s="22">
        <f t="shared" si="192"/>
        <v>0</v>
      </c>
      <c r="AQ37" s="46">
        <f t="shared" si="193"/>
        <v>0</v>
      </c>
      <c r="AR37" s="46">
        <f t="shared" si="194"/>
        <v>0</v>
      </c>
      <c r="AS37" s="29"/>
      <c r="AT37" s="22">
        <f t="shared" si="195"/>
        <v>0</v>
      </c>
      <c r="AU37" s="22">
        <f t="shared" si="196"/>
        <v>0</v>
      </c>
      <c r="AV37" s="22">
        <f t="shared" si="197"/>
        <v>0</v>
      </c>
      <c r="AW37" s="46">
        <f t="shared" si="198"/>
        <v>0</v>
      </c>
      <c r="AX37" s="46">
        <f t="shared" si="199"/>
        <v>0</v>
      </c>
      <c r="AY37" s="29"/>
      <c r="AZ37" s="22">
        <f t="shared" si="200"/>
        <v>0</v>
      </c>
      <c r="BA37" s="22">
        <f t="shared" si="201"/>
        <v>0</v>
      </c>
      <c r="BB37" s="22">
        <f t="shared" si="202"/>
        <v>0</v>
      </c>
      <c r="BC37" s="46">
        <f t="shared" si="203"/>
        <v>0</v>
      </c>
      <c r="BD37" s="46">
        <f t="shared" si="204"/>
        <v>0</v>
      </c>
      <c r="BE37" s="29"/>
      <c r="BF37" s="47">
        <f t="shared" si="205"/>
        <v>-100</v>
      </c>
      <c r="BG37" s="47">
        <f t="shared" si="206"/>
        <v>-100</v>
      </c>
      <c r="BI37" s="80"/>
      <c r="BJ37" s="78"/>
      <c r="BK37" s="78"/>
      <c r="BL37" s="78"/>
      <c r="BM37" s="78"/>
      <c r="BN37" s="78"/>
      <c r="BO37" s="77"/>
      <c r="BP37" s="78"/>
      <c r="BQ37" s="78"/>
      <c r="BR37" s="78"/>
      <c r="BS37" s="78"/>
      <c r="BT37" s="78"/>
      <c r="BU37" s="77"/>
      <c r="BV37" s="78"/>
      <c r="BW37" s="78"/>
      <c r="BX37" s="78"/>
      <c r="BY37" s="78"/>
      <c r="BZ37" s="78"/>
      <c r="CA37" s="77"/>
      <c r="CB37" s="78"/>
      <c r="CC37" s="78"/>
      <c r="CD37" s="78"/>
      <c r="CE37" s="78"/>
      <c r="CF37" s="78"/>
      <c r="CG37" s="77"/>
      <c r="CH37" s="78"/>
      <c r="CI37" s="81"/>
      <c r="CK37" s="35" t="str">
        <f t="shared" si="221"/>
        <v>Traveling</v>
      </c>
      <c r="CL37" s="22">
        <f>IFERROR(SUMIFS('Expenses - Raw Data'!$I$2:$I$1048576,'Expenses - Raw Data'!$A$2:$A$1048576,'YoY Summary'!$B$4,'Expenses - Raw Data'!$B$2:$B$1048576,'YoY Summary'!CL$11,'Expenses - Raw Data'!$E$2:$E$1048576,'YoY Summary'!$CK37,'Expenses - Raw Data'!$C$2:$C$1048576,"&gt;="&amp;'YoY Summary'!$B$6,'Expenses - Raw Data'!$C$2:$C$1048576,"&lt;="&amp;'YoY Summary'!$B$7),0)</f>
        <v>-100</v>
      </c>
      <c r="CM37" s="22">
        <f>IFERROR(SUMIFS('Expenses - Raw Data'!$I$2:$I$1048576,'Expenses - Raw Data'!$A$2:$A$1048576,'YoY Summary'!$B$4,'Expenses - Raw Data'!$B$2:$B$1048576,'YoY Summary'!CM$11,'Expenses - Raw Data'!$E$2:$E$1048576,'YoY Summary'!$CK37,'Expenses - Raw Data'!$C$2:$C$1048576,"&gt;="&amp;'YoY Summary'!$B$6,'Expenses - Raw Data'!$C$2:$C$1048576,"&lt;="&amp;'YoY Summary'!$B$7),0)</f>
        <v>0</v>
      </c>
      <c r="CN37" s="22">
        <f>IFERROR(SUMIFS('Expenses - Raw Data'!$I$2:$I$1048576,'Expenses - Raw Data'!$A$2:$A$1048576,'YoY Summary'!$B$4,'Expenses - Raw Data'!$B$2:$B$1048576,'YoY Summary'!CN$11,'Expenses - Raw Data'!$E$2:$E$1048576,'YoY Summary'!$CK37,'Expenses - Raw Data'!$C$2:$C$1048576,"&gt;="&amp;'YoY Summary'!$B$6,'Expenses - Raw Data'!$C$2:$C$1048576,"&lt;="&amp;'YoY Summary'!$B$7),0)</f>
        <v>0</v>
      </c>
      <c r="CO37" s="46">
        <f t="shared" si="222"/>
        <v>-100</v>
      </c>
      <c r="CP37" s="46">
        <f t="shared" si="223"/>
        <v>-100</v>
      </c>
      <c r="CQ37" s="29"/>
      <c r="CR37" s="22">
        <f>IFERROR(SUMIFS('Expenses - Raw Data'!$I$2:$I$1048576,'Expenses - Raw Data'!$A$2:$A$1048576,'YoY Summary'!$B$4,'Expenses - Raw Data'!$B$2:$B$1048576,'YoY Summary'!CR$11,'Expenses - Raw Data'!$E$2:$E$1048576,'YoY Summary'!$CK37,'Expenses - Raw Data'!$C$2:$C$1048576,"&gt;="&amp;'YoY Summary'!$B$6,'Expenses - Raw Data'!$C$2:$C$1048576,"&lt;="&amp;'YoY Summary'!$B$7),0)</f>
        <v>0</v>
      </c>
      <c r="CS37" s="22">
        <f>IFERROR(SUMIFS('Expenses - Raw Data'!$I$2:$I$1048576,'Expenses - Raw Data'!$A$2:$A$1048576,'YoY Summary'!$B$4,'Expenses - Raw Data'!$B$2:$B$1048576,'YoY Summary'!CS$11,'Expenses - Raw Data'!$E$2:$E$1048576,'YoY Summary'!$CK37,'Expenses - Raw Data'!$C$2:$C$1048576,"&gt;="&amp;'YoY Summary'!$B$6,'Expenses - Raw Data'!$C$2:$C$1048576,"&lt;="&amp;'YoY Summary'!$B$7),0)</f>
        <v>0</v>
      </c>
      <c r="CT37" s="22">
        <f>IFERROR(SUMIFS('Expenses - Raw Data'!$I$2:$I$1048576,'Expenses - Raw Data'!$A$2:$A$1048576,'YoY Summary'!$B$4,'Expenses - Raw Data'!$B$2:$B$1048576,'YoY Summary'!CT$11,'Expenses - Raw Data'!$E$2:$E$1048576,'YoY Summary'!$CK37,'Expenses - Raw Data'!$C$2:$C$1048576,"&gt;="&amp;'YoY Summary'!$B$6,'Expenses - Raw Data'!$C$2:$C$1048576,"&lt;="&amp;'YoY Summary'!$B$7),0)</f>
        <v>0</v>
      </c>
      <c r="CU37" s="46">
        <f t="shared" si="224"/>
        <v>0</v>
      </c>
      <c r="CV37" s="46">
        <f t="shared" si="225"/>
        <v>0</v>
      </c>
      <c r="CW37" s="29"/>
      <c r="CX37" s="22">
        <f>IFERROR(SUMIFS('Expenses - Raw Data'!$I$2:$I$1048576,'Expenses - Raw Data'!$A$2:$A$1048576,'YoY Summary'!$B$4,'Expenses - Raw Data'!$B$2:$B$1048576,'YoY Summary'!CX$11,'Expenses - Raw Data'!$E$2:$E$1048576,'YoY Summary'!$CK37,'Expenses - Raw Data'!$C$2:$C$1048576,"&gt;="&amp;'YoY Summary'!$B$6,'Expenses - Raw Data'!$C$2:$C$1048576,"&lt;="&amp;'YoY Summary'!$B$7),0)</f>
        <v>0</v>
      </c>
      <c r="CY37" s="22">
        <f>IFERROR(SUMIFS('Expenses - Raw Data'!$I$2:$I$1048576,'Expenses - Raw Data'!$A$2:$A$1048576,'YoY Summary'!$B$4,'Expenses - Raw Data'!$B$2:$B$1048576,'YoY Summary'!CY$11,'Expenses - Raw Data'!$E$2:$E$1048576,'YoY Summary'!$CK37,'Expenses - Raw Data'!$C$2:$C$1048576,"&gt;="&amp;'YoY Summary'!$B$6,'Expenses - Raw Data'!$C$2:$C$1048576,"&lt;="&amp;'YoY Summary'!$B$7),0)</f>
        <v>0</v>
      </c>
      <c r="CZ37" s="22">
        <f>IFERROR(SUMIFS('Expenses - Raw Data'!$I$2:$I$1048576,'Expenses - Raw Data'!$A$2:$A$1048576,'YoY Summary'!$B$4,'Expenses - Raw Data'!$B$2:$B$1048576,'YoY Summary'!CZ$11,'Expenses - Raw Data'!$E$2:$E$1048576,'YoY Summary'!$CK37,'Expenses - Raw Data'!$C$2:$C$1048576,"&gt;="&amp;'YoY Summary'!$B$6,'Expenses - Raw Data'!$C$2:$C$1048576,"&lt;="&amp;'YoY Summary'!$B$7),0)</f>
        <v>0</v>
      </c>
      <c r="DA37" s="46">
        <f t="shared" si="226"/>
        <v>0</v>
      </c>
      <c r="DB37" s="46">
        <f t="shared" si="227"/>
        <v>0</v>
      </c>
      <c r="DC37" s="29"/>
      <c r="DD37" s="22">
        <f>IFERROR(SUMIFS('Expenses - Raw Data'!$I$2:$I$1048576,'Expenses - Raw Data'!$A$2:$A$1048576,'YoY Summary'!$B$4,'Expenses - Raw Data'!$B$2:$B$1048576,'YoY Summary'!DD$11,'Expenses - Raw Data'!$E$2:$E$1048576,'YoY Summary'!$CK37,'Expenses - Raw Data'!$C$2:$C$1048576,"&gt;="&amp;'YoY Summary'!$B$6,'Expenses - Raw Data'!$C$2:$C$1048576,"&lt;="&amp;'YoY Summary'!$B$7),0)</f>
        <v>0</v>
      </c>
      <c r="DE37" s="22">
        <f>IFERROR(SUMIFS('Expenses - Raw Data'!$I$2:$I$1048576,'Expenses - Raw Data'!$A$2:$A$1048576,'YoY Summary'!$B$4,'Expenses - Raw Data'!$B$2:$B$1048576,'YoY Summary'!DE$11,'Expenses - Raw Data'!$E$2:$E$1048576,'YoY Summary'!$CK37,'Expenses - Raw Data'!$C$2:$C$1048576,"&gt;="&amp;'YoY Summary'!$B$6,'Expenses - Raw Data'!$C$2:$C$1048576,"&lt;="&amp;'YoY Summary'!$B$7),0)</f>
        <v>0</v>
      </c>
      <c r="DF37" s="22">
        <f>IFERROR(SUMIFS('Expenses - Raw Data'!$I$2:$I$1048576,'Expenses - Raw Data'!$A$2:$A$1048576,'YoY Summary'!$B$4,'Expenses - Raw Data'!$B$2:$B$1048576,'YoY Summary'!DF$11,'Expenses - Raw Data'!$E$2:$E$1048576,'YoY Summary'!$CK37,'Expenses - Raw Data'!$C$2:$C$1048576,"&gt;="&amp;'YoY Summary'!$B$6,'Expenses - Raw Data'!$C$2:$C$1048576,"&lt;="&amp;'YoY Summary'!$B$7),0)</f>
        <v>0</v>
      </c>
      <c r="DG37" s="46">
        <f t="shared" si="228"/>
        <v>0</v>
      </c>
      <c r="DH37" s="46">
        <f t="shared" si="229"/>
        <v>0</v>
      </c>
      <c r="DI37" s="29"/>
      <c r="DJ37" s="47">
        <f t="shared" si="230"/>
        <v>-100</v>
      </c>
      <c r="DK37" s="48">
        <f t="shared" si="231"/>
        <v>-1.6129032258064516E-2</v>
      </c>
      <c r="DL37" s="47">
        <f t="shared" si="207"/>
        <v>-100</v>
      </c>
    </row>
    <row r="38" spans="4:116" x14ac:dyDescent="0.2">
      <c r="D38" s="35" t="str">
        <f t="shared" si="208"/>
        <v>Food Out</v>
      </c>
      <c r="E38" s="22">
        <f>IFERROR(SUMIFS('Expenses - Raw Data'!$I$2:$I$1048576,'Expenses - Raw Data'!$A$2:$A$1048576,'YoY Summary'!$B$3,'Expenses - Raw Data'!$B$2:$B$1048576,'YoY Summary'!E$11,'Expenses - Raw Data'!$E$2:$E$1048576,'YoY Summary'!$D38,'Expenses - Raw Data'!$C$2:$C$1048576,"&gt;="&amp;'YoY Summary'!$B$6,'Expenses - Raw Data'!$C$2:$C$1048576,"&lt;="&amp;'YoY Summary'!$B$7),0)</f>
        <v>40</v>
      </c>
      <c r="F38" s="22">
        <f>IFERROR(SUMIFS('Expenses - Raw Data'!$I$2:$I$1048576,'Expenses - Raw Data'!$A$2:$A$1048576,'YoY Summary'!$B$3,'Expenses - Raw Data'!$B$2:$B$1048576,'YoY Summary'!F$11,'Expenses - Raw Data'!$E$2:$E$1048576,'YoY Summary'!$D38,'Expenses - Raw Data'!$C$2:$C$1048576,"&gt;="&amp;'YoY Summary'!$B$6,'Expenses - Raw Data'!$C$2:$C$1048576,"&lt;="&amp;'YoY Summary'!$B$7),0)</f>
        <v>0</v>
      </c>
      <c r="G38" s="22">
        <f>IFERROR(SUMIFS('Expenses - Raw Data'!$I$2:$I$1048576,'Expenses - Raw Data'!$A$2:$A$1048576,'YoY Summary'!$B$3,'Expenses - Raw Data'!$B$2:$B$1048576,'YoY Summary'!G$11,'Expenses - Raw Data'!$E$2:$E$1048576,'YoY Summary'!$D38,'Expenses - Raw Data'!$C$2:$C$1048576,"&gt;="&amp;'YoY Summary'!$B$6,'Expenses - Raw Data'!$C$2:$C$1048576,"&lt;="&amp;'YoY Summary'!$B$7),0)</f>
        <v>0</v>
      </c>
      <c r="H38" s="46">
        <f t="shared" si="209"/>
        <v>40</v>
      </c>
      <c r="I38" s="46">
        <f t="shared" si="210"/>
        <v>40</v>
      </c>
      <c r="J38" s="29"/>
      <c r="K38" s="22">
        <f>IFERROR(SUMIFS('Expenses - Raw Data'!$I$2:$I$1048576,'Expenses - Raw Data'!$A$2:$A$1048576,'YoY Summary'!$B$3,'Expenses - Raw Data'!$B$2:$B$1048576,'YoY Summary'!K$11,'Expenses - Raw Data'!$E$2:$E$1048576,'YoY Summary'!$D38,'Expenses - Raw Data'!$C$2:$C$1048576,"&gt;="&amp;'YoY Summary'!$B$6,'Expenses - Raw Data'!$C$2:$C$1048576,"&lt;="&amp;'YoY Summary'!$B$7),0)</f>
        <v>0</v>
      </c>
      <c r="L38" s="22">
        <f>IFERROR(SUMIFS('Expenses - Raw Data'!$I$2:$I$1048576,'Expenses - Raw Data'!$A$2:$A$1048576,'YoY Summary'!$B$3,'Expenses - Raw Data'!$B$2:$B$1048576,'YoY Summary'!L$11,'Expenses - Raw Data'!$E$2:$E$1048576,'YoY Summary'!$D38,'Expenses - Raw Data'!$C$2:$C$1048576,"&gt;="&amp;'YoY Summary'!$B$6,'Expenses - Raw Data'!$C$2:$C$1048576,"&lt;="&amp;'YoY Summary'!$B$7),0)</f>
        <v>0</v>
      </c>
      <c r="M38" s="22">
        <f>IFERROR(SUMIFS('Expenses - Raw Data'!$I$2:$I$1048576,'Expenses - Raw Data'!$A$2:$A$1048576,'YoY Summary'!$B$3,'Expenses - Raw Data'!$B$2:$B$1048576,'YoY Summary'!M$11,'Expenses - Raw Data'!$E$2:$E$1048576,'YoY Summary'!$D38,'Expenses - Raw Data'!$C$2:$C$1048576,"&gt;="&amp;'YoY Summary'!$B$6,'Expenses - Raw Data'!$C$2:$C$1048576,"&lt;="&amp;'YoY Summary'!$B$7),0)</f>
        <v>0</v>
      </c>
      <c r="N38" s="46">
        <f t="shared" si="211"/>
        <v>0</v>
      </c>
      <c r="O38" s="46">
        <f t="shared" si="212"/>
        <v>0</v>
      </c>
      <c r="P38" s="29"/>
      <c r="Q38" s="22">
        <f>IFERROR(SUMIFS('Expenses - Raw Data'!$I$2:$I$1048576,'Expenses - Raw Data'!$A$2:$A$1048576,'YoY Summary'!$B$3,'Expenses - Raw Data'!$B$2:$B$1048576,'YoY Summary'!Q$11,'Expenses - Raw Data'!$E$2:$E$1048576,'YoY Summary'!$D38,'Expenses - Raw Data'!$C$2:$C$1048576,"&gt;="&amp;'YoY Summary'!$B$6,'Expenses - Raw Data'!$C$2:$C$1048576,"&lt;="&amp;'YoY Summary'!$B$7),0)</f>
        <v>0</v>
      </c>
      <c r="R38" s="22">
        <f>IFERROR(SUMIFS('Expenses - Raw Data'!$I$2:$I$1048576,'Expenses - Raw Data'!$A$2:$A$1048576,'YoY Summary'!$B$3,'Expenses - Raw Data'!$B$2:$B$1048576,'YoY Summary'!R$11,'Expenses - Raw Data'!$E$2:$E$1048576,'YoY Summary'!$D38,'Expenses - Raw Data'!$C$2:$C$1048576,"&gt;="&amp;'YoY Summary'!$B$6,'Expenses - Raw Data'!$C$2:$C$1048576,"&lt;="&amp;'YoY Summary'!$B$7),0)</f>
        <v>0</v>
      </c>
      <c r="S38" s="22">
        <f>IFERROR(SUMIFS('Expenses - Raw Data'!$I$2:$I$1048576,'Expenses - Raw Data'!$A$2:$A$1048576,'YoY Summary'!$B$3,'Expenses - Raw Data'!$B$2:$B$1048576,'YoY Summary'!S$11,'Expenses - Raw Data'!$E$2:$E$1048576,'YoY Summary'!$D38,'Expenses - Raw Data'!$C$2:$C$1048576,"&gt;="&amp;'YoY Summary'!$B$6,'Expenses - Raw Data'!$C$2:$C$1048576,"&lt;="&amp;'YoY Summary'!$B$7),0)</f>
        <v>0</v>
      </c>
      <c r="T38" s="46">
        <f t="shared" si="213"/>
        <v>0</v>
      </c>
      <c r="U38" s="46">
        <f t="shared" si="214"/>
        <v>0</v>
      </c>
      <c r="V38" s="29"/>
      <c r="W38" s="22">
        <f>IFERROR(SUMIFS('Expenses - Raw Data'!$I$2:$I$1048576,'Expenses - Raw Data'!$A$2:$A$1048576,'YoY Summary'!$B$3,'Expenses - Raw Data'!$B$2:$B$1048576,'YoY Summary'!W$11,'Expenses - Raw Data'!$E$2:$E$1048576,'YoY Summary'!$D38,'Expenses - Raw Data'!$C$2:$C$1048576,"&gt;="&amp;'YoY Summary'!$B$6,'Expenses - Raw Data'!$C$2:$C$1048576,"&lt;="&amp;'YoY Summary'!$B$7),0)</f>
        <v>0</v>
      </c>
      <c r="X38" s="22">
        <f>IFERROR(SUMIFS('Expenses - Raw Data'!$I$2:$I$1048576,'Expenses - Raw Data'!$A$2:$A$1048576,'YoY Summary'!$B$3,'Expenses - Raw Data'!$B$2:$B$1048576,'YoY Summary'!X$11,'Expenses - Raw Data'!$E$2:$E$1048576,'YoY Summary'!$D38,'Expenses - Raw Data'!$C$2:$C$1048576,"&gt;="&amp;'YoY Summary'!$B$6,'Expenses - Raw Data'!$C$2:$C$1048576,"&lt;="&amp;'YoY Summary'!$B$7),0)</f>
        <v>0</v>
      </c>
      <c r="Y38" s="22">
        <f>IFERROR(SUMIFS('Expenses - Raw Data'!$I$2:$I$1048576,'Expenses - Raw Data'!$A$2:$A$1048576,'YoY Summary'!$B$3,'Expenses - Raw Data'!$B$2:$B$1048576,'YoY Summary'!Y$11,'Expenses - Raw Data'!$E$2:$E$1048576,'YoY Summary'!$D38,'Expenses - Raw Data'!$C$2:$C$1048576,"&gt;="&amp;'YoY Summary'!$B$6,'Expenses - Raw Data'!$C$2:$C$1048576,"&lt;="&amp;'YoY Summary'!$B$7),0)</f>
        <v>0</v>
      </c>
      <c r="Z38" s="46">
        <f t="shared" si="215"/>
        <v>0</v>
      </c>
      <c r="AA38" s="46">
        <f t="shared" si="216"/>
        <v>0</v>
      </c>
      <c r="AB38" s="29"/>
      <c r="AC38" s="47">
        <f t="shared" si="217"/>
        <v>40</v>
      </c>
      <c r="AD38" s="48">
        <f t="shared" si="218"/>
        <v>8.8888888888888889E-3</v>
      </c>
      <c r="AE38" s="47">
        <f t="shared" si="219"/>
        <v>40</v>
      </c>
      <c r="AG38" s="35" t="str">
        <f t="shared" si="220"/>
        <v>Food Out</v>
      </c>
      <c r="AH38" s="22">
        <f t="shared" si="185"/>
        <v>10</v>
      </c>
      <c r="AI38" s="22">
        <f t="shared" si="186"/>
        <v>0</v>
      </c>
      <c r="AJ38" s="22">
        <f t="shared" si="187"/>
        <v>0</v>
      </c>
      <c r="AK38" s="46">
        <f t="shared" si="188"/>
        <v>10</v>
      </c>
      <c r="AL38" s="46">
        <f t="shared" si="189"/>
        <v>10</v>
      </c>
      <c r="AM38" s="29"/>
      <c r="AN38" s="22">
        <f t="shared" si="190"/>
        <v>0</v>
      </c>
      <c r="AO38" s="22">
        <f t="shared" si="191"/>
        <v>0</v>
      </c>
      <c r="AP38" s="22">
        <f t="shared" si="192"/>
        <v>0</v>
      </c>
      <c r="AQ38" s="46">
        <f t="shared" si="193"/>
        <v>0</v>
      </c>
      <c r="AR38" s="46">
        <f t="shared" si="194"/>
        <v>0</v>
      </c>
      <c r="AS38" s="29"/>
      <c r="AT38" s="22">
        <f t="shared" si="195"/>
        <v>0</v>
      </c>
      <c r="AU38" s="22">
        <f t="shared" si="196"/>
        <v>0</v>
      </c>
      <c r="AV38" s="22">
        <f t="shared" si="197"/>
        <v>0</v>
      </c>
      <c r="AW38" s="46">
        <f t="shared" si="198"/>
        <v>0</v>
      </c>
      <c r="AX38" s="46">
        <f t="shared" si="199"/>
        <v>0</v>
      </c>
      <c r="AY38" s="29"/>
      <c r="AZ38" s="22">
        <f t="shared" si="200"/>
        <v>0</v>
      </c>
      <c r="BA38" s="22">
        <f t="shared" si="201"/>
        <v>0</v>
      </c>
      <c r="BB38" s="22">
        <f t="shared" si="202"/>
        <v>0</v>
      </c>
      <c r="BC38" s="46">
        <f t="shared" si="203"/>
        <v>0</v>
      </c>
      <c r="BD38" s="46">
        <f t="shared" si="204"/>
        <v>0</v>
      </c>
      <c r="BE38" s="29"/>
      <c r="BF38" s="47">
        <f t="shared" si="205"/>
        <v>10</v>
      </c>
      <c r="BG38" s="47">
        <f t="shared" si="206"/>
        <v>10</v>
      </c>
      <c r="BI38" s="80"/>
      <c r="BJ38" s="78"/>
      <c r="BK38" s="78"/>
      <c r="BL38" s="78"/>
      <c r="BM38" s="78"/>
      <c r="BN38" s="78"/>
      <c r="BO38" s="77"/>
      <c r="BP38" s="78"/>
      <c r="BQ38" s="78"/>
      <c r="BR38" s="78"/>
      <c r="BS38" s="78"/>
      <c r="BT38" s="78"/>
      <c r="BU38" s="77"/>
      <c r="BV38" s="78"/>
      <c r="BW38" s="78"/>
      <c r="BX38" s="78"/>
      <c r="BY38" s="78"/>
      <c r="BZ38" s="78"/>
      <c r="CA38" s="77"/>
      <c r="CB38" s="78"/>
      <c r="CC38" s="78"/>
      <c r="CD38" s="78"/>
      <c r="CE38" s="78"/>
      <c r="CF38" s="78"/>
      <c r="CG38" s="77"/>
      <c r="CH38" s="78"/>
      <c r="CI38" s="81"/>
      <c r="CK38" s="35" t="str">
        <f t="shared" si="221"/>
        <v>Food Out</v>
      </c>
      <c r="CL38" s="22">
        <f>IFERROR(SUMIFS('Expenses - Raw Data'!$I$2:$I$1048576,'Expenses - Raw Data'!$A$2:$A$1048576,'YoY Summary'!$B$4,'Expenses - Raw Data'!$B$2:$B$1048576,'YoY Summary'!CL$11,'Expenses - Raw Data'!$E$2:$E$1048576,'YoY Summary'!$CK38,'Expenses - Raw Data'!$C$2:$C$1048576,"&gt;="&amp;'YoY Summary'!$B$6,'Expenses - Raw Data'!$C$2:$C$1048576,"&lt;="&amp;'YoY Summary'!$B$7),0)</f>
        <v>30</v>
      </c>
      <c r="CM38" s="22">
        <f>IFERROR(SUMIFS('Expenses - Raw Data'!$I$2:$I$1048576,'Expenses - Raw Data'!$A$2:$A$1048576,'YoY Summary'!$B$4,'Expenses - Raw Data'!$B$2:$B$1048576,'YoY Summary'!CM$11,'Expenses - Raw Data'!$E$2:$E$1048576,'YoY Summary'!$CK38,'Expenses - Raw Data'!$C$2:$C$1048576,"&gt;="&amp;'YoY Summary'!$B$6,'Expenses - Raw Data'!$C$2:$C$1048576,"&lt;="&amp;'YoY Summary'!$B$7),0)</f>
        <v>0</v>
      </c>
      <c r="CN38" s="22">
        <f>IFERROR(SUMIFS('Expenses - Raw Data'!$I$2:$I$1048576,'Expenses - Raw Data'!$A$2:$A$1048576,'YoY Summary'!$B$4,'Expenses - Raw Data'!$B$2:$B$1048576,'YoY Summary'!CN$11,'Expenses - Raw Data'!$E$2:$E$1048576,'YoY Summary'!$CK38,'Expenses - Raw Data'!$C$2:$C$1048576,"&gt;="&amp;'YoY Summary'!$B$6,'Expenses - Raw Data'!$C$2:$C$1048576,"&lt;="&amp;'YoY Summary'!$B$7),0)</f>
        <v>0</v>
      </c>
      <c r="CO38" s="46">
        <f t="shared" si="222"/>
        <v>30</v>
      </c>
      <c r="CP38" s="46">
        <f t="shared" si="223"/>
        <v>30</v>
      </c>
      <c r="CQ38" s="29"/>
      <c r="CR38" s="22">
        <f>IFERROR(SUMIFS('Expenses - Raw Data'!$I$2:$I$1048576,'Expenses - Raw Data'!$A$2:$A$1048576,'YoY Summary'!$B$4,'Expenses - Raw Data'!$B$2:$B$1048576,'YoY Summary'!CR$11,'Expenses - Raw Data'!$E$2:$E$1048576,'YoY Summary'!$CK38,'Expenses - Raw Data'!$C$2:$C$1048576,"&gt;="&amp;'YoY Summary'!$B$6,'Expenses - Raw Data'!$C$2:$C$1048576,"&lt;="&amp;'YoY Summary'!$B$7),0)</f>
        <v>0</v>
      </c>
      <c r="CS38" s="22">
        <f>IFERROR(SUMIFS('Expenses - Raw Data'!$I$2:$I$1048576,'Expenses - Raw Data'!$A$2:$A$1048576,'YoY Summary'!$B$4,'Expenses - Raw Data'!$B$2:$B$1048576,'YoY Summary'!CS$11,'Expenses - Raw Data'!$E$2:$E$1048576,'YoY Summary'!$CK38,'Expenses - Raw Data'!$C$2:$C$1048576,"&gt;="&amp;'YoY Summary'!$B$6,'Expenses - Raw Data'!$C$2:$C$1048576,"&lt;="&amp;'YoY Summary'!$B$7),0)</f>
        <v>0</v>
      </c>
      <c r="CT38" s="22">
        <f>IFERROR(SUMIFS('Expenses - Raw Data'!$I$2:$I$1048576,'Expenses - Raw Data'!$A$2:$A$1048576,'YoY Summary'!$B$4,'Expenses - Raw Data'!$B$2:$B$1048576,'YoY Summary'!CT$11,'Expenses - Raw Data'!$E$2:$E$1048576,'YoY Summary'!$CK38,'Expenses - Raw Data'!$C$2:$C$1048576,"&gt;="&amp;'YoY Summary'!$B$6,'Expenses - Raw Data'!$C$2:$C$1048576,"&lt;="&amp;'YoY Summary'!$B$7),0)</f>
        <v>0</v>
      </c>
      <c r="CU38" s="46">
        <f t="shared" si="224"/>
        <v>0</v>
      </c>
      <c r="CV38" s="46">
        <f t="shared" si="225"/>
        <v>0</v>
      </c>
      <c r="CW38" s="29"/>
      <c r="CX38" s="22">
        <f>IFERROR(SUMIFS('Expenses - Raw Data'!$I$2:$I$1048576,'Expenses - Raw Data'!$A$2:$A$1048576,'YoY Summary'!$B$4,'Expenses - Raw Data'!$B$2:$B$1048576,'YoY Summary'!CX$11,'Expenses - Raw Data'!$E$2:$E$1048576,'YoY Summary'!$CK38,'Expenses - Raw Data'!$C$2:$C$1048576,"&gt;="&amp;'YoY Summary'!$B$6,'Expenses - Raw Data'!$C$2:$C$1048576,"&lt;="&amp;'YoY Summary'!$B$7),0)</f>
        <v>0</v>
      </c>
      <c r="CY38" s="22">
        <f>IFERROR(SUMIFS('Expenses - Raw Data'!$I$2:$I$1048576,'Expenses - Raw Data'!$A$2:$A$1048576,'YoY Summary'!$B$4,'Expenses - Raw Data'!$B$2:$B$1048576,'YoY Summary'!CY$11,'Expenses - Raw Data'!$E$2:$E$1048576,'YoY Summary'!$CK38,'Expenses - Raw Data'!$C$2:$C$1048576,"&gt;="&amp;'YoY Summary'!$B$6,'Expenses - Raw Data'!$C$2:$C$1048576,"&lt;="&amp;'YoY Summary'!$B$7),0)</f>
        <v>0</v>
      </c>
      <c r="CZ38" s="22">
        <f>IFERROR(SUMIFS('Expenses - Raw Data'!$I$2:$I$1048576,'Expenses - Raw Data'!$A$2:$A$1048576,'YoY Summary'!$B$4,'Expenses - Raw Data'!$B$2:$B$1048576,'YoY Summary'!CZ$11,'Expenses - Raw Data'!$E$2:$E$1048576,'YoY Summary'!$CK38,'Expenses - Raw Data'!$C$2:$C$1048576,"&gt;="&amp;'YoY Summary'!$B$6,'Expenses - Raw Data'!$C$2:$C$1048576,"&lt;="&amp;'YoY Summary'!$B$7),0)</f>
        <v>0</v>
      </c>
      <c r="DA38" s="46">
        <f t="shared" si="226"/>
        <v>0</v>
      </c>
      <c r="DB38" s="46">
        <f t="shared" si="227"/>
        <v>0</v>
      </c>
      <c r="DC38" s="29"/>
      <c r="DD38" s="22">
        <f>IFERROR(SUMIFS('Expenses - Raw Data'!$I$2:$I$1048576,'Expenses - Raw Data'!$A$2:$A$1048576,'YoY Summary'!$B$4,'Expenses - Raw Data'!$B$2:$B$1048576,'YoY Summary'!DD$11,'Expenses - Raw Data'!$E$2:$E$1048576,'YoY Summary'!$CK38,'Expenses - Raw Data'!$C$2:$C$1048576,"&gt;="&amp;'YoY Summary'!$B$6,'Expenses - Raw Data'!$C$2:$C$1048576,"&lt;="&amp;'YoY Summary'!$B$7),0)</f>
        <v>0</v>
      </c>
      <c r="DE38" s="22">
        <f>IFERROR(SUMIFS('Expenses - Raw Data'!$I$2:$I$1048576,'Expenses - Raw Data'!$A$2:$A$1048576,'YoY Summary'!$B$4,'Expenses - Raw Data'!$B$2:$B$1048576,'YoY Summary'!DE$11,'Expenses - Raw Data'!$E$2:$E$1048576,'YoY Summary'!$CK38,'Expenses - Raw Data'!$C$2:$C$1048576,"&gt;="&amp;'YoY Summary'!$B$6,'Expenses - Raw Data'!$C$2:$C$1048576,"&lt;="&amp;'YoY Summary'!$B$7),0)</f>
        <v>0</v>
      </c>
      <c r="DF38" s="22">
        <f>IFERROR(SUMIFS('Expenses - Raw Data'!$I$2:$I$1048576,'Expenses - Raw Data'!$A$2:$A$1048576,'YoY Summary'!$B$4,'Expenses - Raw Data'!$B$2:$B$1048576,'YoY Summary'!DF$11,'Expenses - Raw Data'!$E$2:$E$1048576,'YoY Summary'!$CK38,'Expenses - Raw Data'!$C$2:$C$1048576,"&gt;="&amp;'YoY Summary'!$B$6,'Expenses - Raw Data'!$C$2:$C$1048576,"&lt;="&amp;'YoY Summary'!$B$7),0)</f>
        <v>0</v>
      </c>
      <c r="DG38" s="46">
        <f t="shared" si="228"/>
        <v>0</v>
      </c>
      <c r="DH38" s="46">
        <f t="shared" si="229"/>
        <v>0</v>
      </c>
      <c r="DI38" s="29"/>
      <c r="DJ38" s="47">
        <f t="shared" si="230"/>
        <v>30</v>
      </c>
      <c r="DK38" s="48">
        <f t="shared" si="231"/>
        <v>4.8387096774193551E-3</v>
      </c>
      <c r="DL38" s="47">
        <f t="shared" si="207"/>
        <v>30</v>
      </c>
    </row>
    <row r="39" spans="4:116" x14ac:dyDescent="0.2">
      <c r="D39" s="35" t="str">
        <f t="shared" si="208"/>
        <v>Drinks/Activities</v>
      </c>
      <c r="E39" s="22">
        <f>IFERROR(SUMIFS('Expenses - Raw Data'!$I$2:$I$1048576,'Expenses - Raw Data'!$A$2:$A$1048576,'YoY Summary'!$B$3,'Expenses - Raw Data'!$B$2:$B$1048576,'YoY Summary'!E$11,'Expenses - Raw Data'!$E$2:$E$1048576,'YoY Summary'!$D39,'Expenses - Raw Data'!$C$2:$C$1048576,"&gt;="&amp;'YoY Summary'!$B$6,'Expenses - Raw Data'!$C$2:$C$1048576,"&lt;="&amp;'YoY Summary'!$B$7),0)</f>
        <v>0</v>
      </c>
      <c r="F39" s="22">
        <f>IFERROR(SUMIFS('Expenses - Raw Data'!$I$2:$I$1048576,'Expenses - Raw Data'!$A$2:$A$1048576,'YoY Summary'!$B$3,'Expenses - Raw Data'!$B$2:$B$1048576,'YoY Summary'!F$11,'Expenses - Raw Data'!$E$2:$E$1048576,'YoY Summary'!$D39,'Expenses - Raw Data'!$C$2:$C$1048576,"&gt;="&amp;'YoY Summary'!$B$6,'Expenses - Raw Data'!$C$2:$C$1048576,"&lt;="&amp;'YoY Summary'!$B$7),0)</f>
        <v>0</v>
      </c>
      <c r="G39" s="22">
        <f>IFERROR(SUMIFS('Expenses - Raw Data'!$I$2:$I$1048576,'Expenses - Raw Data'!$A$2:$A$1048576,'YoY Summary'!$B$3,'Expenses - Raw Data'!$B$2:$B$1048576,'YoY Summary'!G$11,'Expenses - Raw Data'!$E$2:$E$1048576,'YoY Summary'!$D39,'Expenses - Raw Data'!$C$2:$C$1048576,"&gt;="&amp;'YoY Summary'!$B$6,'Expenses - Raw Data'!$C$2:$C$1048576,"&lt;="&amp;'YoY Summary'!$B$7),0)</f>
        <v>0</v>
      </c>
      <c r="H39" s="46">
        <f t="shared" si="209"/>
        <v>0</v>
      </c>
      <c r="I39" s="46">
        <f t="shared" si="210"/>
        <v>0</v>
      </c>
      <c r="J39" s="29"/>
      <c r="K39" s="22">
        <f>IFERROR(SUMIFS('Expenses - Raw Data'!$I$2:$I$1048576,'Expenses - Raw Data'!$A$2:$A$1048576,'YoY Summary'!$B$3,'Expenses - Raw Data'!$B$2:$B$1048576,'YoY Summary'!K$11,'Expenses - Raw Data'!$E$2:$E$1048576,'YoY Summary'!$D39,'Expenses - Raw Data'!$C$2:$C$1048576,"&gt;="&amp;'YoY Summary'!$B$6,'Expenses - Raw Data'!$C$2:$C$1048576,"&lt;="&amp;'YoY Summary'!$B$7),0)</f>
        <v>0</v>
      </c>
      <c r="L39" s="22">
        <f>IFERROR(SUMIFS('Expenses - Raw Data'!$I$2:$I$1048576,'Expenses - Raw Data'!$A$2:$A$1048576,'YoY Summary'!$B$3,'Expenses - Raw Data'!$B$2:$B$1048576,'YoY Summary'!L$11,'Expenses - Raw Data'!$E$2:$E$1048576,'YoY Summary'!$D39,'Expenses - Raw Data'!$C$2:$C$1048576,"&gt;="&amp;'YoY Summary'!$B$6,'Expenses - Raw Data'!$C$2:$C$1048576,"&lt;="&amp;'YoY Summary'!$B$7),0)</f>
        <v>0</v>
      </c>
      <c r="M39" s="22">
        <f>IFERROR(SUMIFS('Expenses - Raw Data'!$I$2:$I$1048576,'Expenses - Raw Data'!$A$2:$A$1048576,'YoY Summary'!$B$3,'Expenses - Raw Data'!$B$2:$B$1048576,'YoY Summary'!M$11,'Expenses - Raw Data'!$E$2:$E$1048576,'YoY Summary'!$D39,'Expenses - Raw Data'!$C$2:$C$1048576,"&gt;="&amp;'YoY Summary'!$B$6,'Expenses - Raw Data'!$C$2:$C$1048576,"&lt;="&amp;'YoY Summary'!$B$7),0)</f>
        <v>0</v>
      </c>
      <c r="N39" s="46">
        <f t="shared" si="211"/>
        <v>0</v>
      </c>
      <c r="O39" s="46">
        <f t="shared" si="212"/>
        <v>0</v>
      </c>
      <c r="P39" s="29"/>
      <c r="Q39" s="22">
        <f>IFERROR(SUMIFS('Expenses - Raw Data'!$I$2:$I$1048576,'Expenses - Raw Data'!$A$2:$A$1048576,'YoY Summary'!$B$3,'Expenses - Raw Data'!$B$2:$B$1048576,'YoY Summary'!Q$11,'Expenses - Raw Data'!$E$2:$E$1048576,'YoY Summary'!$D39,'Expenses - Raw Data'!$C$2:$C$1048576,"&gt;="&amp;'YoY Summary'!$B$6,'Expenses - Raw Data'!$C$2:$C$1048576,"&lt;="&amp;'YoY Summary'!$B$7),0)</f>
        <v>0</v>
      </c>
      <c r="R39" s="22">
        <f>IFERROR(SUMIFS('Expenses - Raw Data'!$I$2:$I$1048576,'Expenses - Raw Data'!$A$2:$A$1048576,'YoY Summary'!$B$3,'Expenses - Raw Data'!$B$2:$B$1048576,'YoY Summary'!R$11,'Expenses - Raw Data'!$E$2:$E$1048576,'YoY Summary'!$D39,'Expenses - Raw Data'!$C$2:$C$1048576,"&gt;="&amp;'YoY Summary'!$B$6,'Expenses - Raw Data'!$C$2:$C$1048576,"&lt;="&amp;'YoY Summary'!$B$7),0)</f>
        <v>0</v>
      </c>
      <c r="S39" s="22">
        <f>IFERROR(SUMIFS('Expenses - Raw Data'!$I$2:$I$1048576,'Expenses - Raw Data'!$A$2:$A$1048576,'YoY Summary'!$B$3,'Expenses - Raw Data'!$B$2:$B$1048576,'YoY Summary'!S$11,'Expenses - Raw Data'!$E$2:$E$1048576,'YoY Summary'!$D39,'Expenses - Raw Data'!$C$2:$C$1048576,"&gt;="&amp;'YoY Summary'!$B$6,'Expenses - Raw Data'!$C$2:$C$1048576,"&lt;="&amp;'YoY Summary'!$B$7),0)</f>
        <v>0</v>
      </c>
      <c r="T39" s="46">
        <f t="shared" si="213"/>
        <v>0</v>
      </c>
      <c r="U39" s="46">
        <f t="shared" si="214"/>
        <v>0</v>
      </c>
      <c r="V39" s="29"/>
      <c r="W39" s="22">
        <f>IFERROR(SUMIFS('Expenses - Raw Data'!$I$2:$I$1048576,'Expenses - Raw Data'!$A$2:$A$1048576,'YoY Summary'!$B$3,'Expenses - Raw Data'!$B$2:$B$1048576,'YoY Summary'!W$11,'Expenses - Raw Data'!$E$2:$E$1048576,'YoY Summary'!$D39,'Expenses - Raw Data'!$C$2:$C$1048576,"&gt;="&amp;'YoY Summary'!$B$6,'Expenses - Raw Data'!$C$2:$C$1048576,"&lt;="&amp;'YoY Summary'!$B$7),0)</f>
        <v>0</v>
      </c>
      <c r="X39" s="22">
        <f>IFERROR(SUMIFS('Expenses - Raw Data'!$I$2:$I$1048576,'Expenses - Raw Data'!$A$2:$A$1048576,'YoY Summary'!$B$3,'Expenses - Raw Data'!$B$2:$B$1048576,'YoY Summary'!X$11,'Expenses - Raw Data'!$E$2:$E$1048576,'YoY Summary'!$D39,'Expenses - Raw Data'!$C$2:$C$1048576,"&gt;="&amp;'YoY Summary'!$B$6,'Expenses - Raw Data'!$C$2:$C$1048576,"&lt;="&amp;'YoY Summary'!$B$7),0)</f>
        <v>0</v>
      </c>
      <c r="Y39" s="22">
        <f>IFERROR(SUMIFS('Expenses - Raw Data'!$I$2:$I$1048576,'Expenses - Raw Data'!$A$2:$A$1048576,'YoY Summary'!$B$3,'Expenses - Raw Data'!$B$2:$B$1048576,'YoY Summary'!Y$11,'Expenses - Raw Data'!$E$2:$E$1048576,'YoY Summary'!$D39,'Expenses - Raw Data'!$C$2:$C$1048576,"&gt;="&amp;'YoY Summary'!$B$6,'Expenses - Raw Data'!$C$2:$C$1048576,"&lt;="&amp;'YoY Summary'!$B$7),0)</f>
        <v>0</v>
      </c>
      <c r="Z39" s="46">
        <f t="shared" si="215"/>
        <v>0</v>
      </c>
      <c r="AA39" s="46">
        <f t="shared" si="216"/>
        <v>0</v>
      </c>
      <c r="AB39" s="29"/>
      <c r="AC39" s="47">
        <f t="shared" si="217"/>
        <v>0</v>
      </c>
      <c r="AD39" s="48">
        <f t="shared" si="218"/>
        <v>0</v>
      </c>
      <c r="AE39" s="47">
        <f t="shared" si="219"/>
        <v>0</v>
      </c>
      <c r="AG39" s="35" t="str">
        <f t="shared" si="220"/>
        <v>Drinks/Activities</v>
      </c>
      <c r="AH39" s="22">
        <f t="shared" si="185"/>
        <v>200</v>
      </c>
      <c r="AI39" s="22">
        <f t="shared" si="186"/>
        <v>0</v>
      </c>
      <c r="AJ39" s="22">
        <f t="shared" si="187"/>
        <v>0</v>
      </c>
      <c r="AK39" s="46">
        <f t="shared" si="188"/>
        <v>200</v>
      </c>
      <c r="AL39" s="46">
        <f t="shared" si="189"/>
        <v>200</v>
      </c>
      <c r="AM39" s="29"/>
      <c r="AN39" s="22">
        <f t="shared" si="190"/>
        <v>0</v>
      </c>
      <c r="AO39" s="22">
        <f t="shared" si="191"/>
        <v>0</v>
      </c>
      <c r="AP39" s="22">
        <f t="shared" si="192"/>
        <v>0</v>
      </c>
      <c r="AQ39" s="46">
        <f t="shared" si="193"/>
        <v>0</v>
      </c>
      <c r="AR39" s="46">
        <f t="shared" si="194"/>
        <v>0</v>
      </c>
      <c r="AS39" s="29"/>
      <c r="AT39" s="22">
        <f t="shared" si="195"/>
        <v>0</v>
      </c>
      <c r="AU39" s="22">
        <f t="shared" si="196"/>
        <v>0</v>
      </c>
      <c r="AV39" s="22">
        <f t="shared" si="197"/>
        <v>0</v>
      </c>
      <c r="AW39" s="46">
        <f t="shared" si="198"/>
        <v>0</v>
      </c>
      <c r="AX39" s="46">
        <f t="shared" si="199"/>
        <v>0</v>
      </c>
      <c r="AY39" s="29"/>
      <c r="AZ39" s="22">
        <f t="shared" si="200"/>
        <v>0</v>
      </c>
      <c r="BA39" s="22">
        <f t="shared" si="201"/>
        <v>0</v>
      </c>
      <c r="BB39" s="22">
        <f t="shared" si="202"/>
        <v>0</v>
      </c>
      <c r="BC39" s="46">
        <f t="shared" si="203"/>
        <v>0</v>
      </c>
      <c r="BD39" s="46">
        <f t="shared" si="204"/>
        <v>0</v>
      </c>
      <c r="BE39" s="29"/>
      <c r="BF39" s="47">
        <f t="shared" si="205"/>
        <v>200</v>
      </c>
      <c r="BG39" s="47">
        <f t="shared" si="206"/>
        <v>200</v>
      </c>
      <c r="BI39" s="80"/>
      <c r="BJ39" s="78"/>
      <c r="BK39" s="78"/>
      <c r="BL39" s="78"/>
      <c r="BM39" s="78"/>
      <c r="BN39" s="78"/>
      <c r="BO39" s="77"/>
      <c r="BP39" s="78"/>
      <c r="BQ39" s="78"/>
      <c r="BR39" s="78"/>
      <c r="BS39" s="78"/>
      <c r="BT39" s="78"/>
      <c r="BU39" s="77"/>
      <c r="BV39" s="78"/>
      <c r="BW39" s="78"/>
      <c r="BX39" s="78"/>
      <c r="BY39" s="78"/>
      <c r="BZ39" s="78"/>
      <c r="CA39" s="77"/>
      <c r="CB39" s="78"/>
      <c r="CC39" s="78"/>
      <c r="CD39" s="78"/>
      <c r="CE39" s="78"/>
      <c r="CF39" s="78"/>
      <c r="CG39" s="77"/>
      <c r="CH39" s="78"/>
      <c r="CI39" s="81"/>
      <c r="CK39" s="35" t="str">
        <f t="shared" si="221"/>
        <v>Drinks/Activities</v>
      </c>
      <c r="CL39" s="22">
        <f>IFERROR(SUMIFS('Expenses - Raw Data'!$I$2:$I$1048576,'Expenses - Raw Data'!$A$2:$A$1048576,'YoY Summary'!$B$4,'Expenses - Raw Data'!$B$2:$B$1048576,'YoY Summary'!CL$11,'Expenses - Raw Data'!$E$2:$E$1048576,'YoY Summary'!$CK39,'Expenses - Raw Data'!$C$2:$C$1048576,"&gt;="&amp;'YoY Summary'!$B$6,'Expenses - Raw Data'!$C$2:$C$1048576,"&lt;="&amp;'YoY Summary'!$B$7),0)</f>
        <v>-200</v>
      </c>
      <c r="CM39" s="22">
        <f>IFERROR(SUMIFS('Expenses - Raw Data'!$I$2:$I$1048576,'Expenses - Raw Data'!$A$2:$A$1048576,'YoY Summary'!$B$4,'Expenses - Raw Data'!$B$2:$B$1048576,'YoY Summary'!CM$11,'Expenses - Raw Data'!$E$2:$E$1048576,'YoY Summary'!$CK39,'Expenses - Raw Data'!$C$2:$C$1048576,"&gt;="&amp;'YoY Summary'!$B$6,'Expenses - Raw Data'!$C$2:$C$1048576,"&lt;="&amp;'YoY Summary'!$B$7),0)</f>
        <v>0</v>
      </c>
      <c r="CN39" s="22">
        <f>IFERROR(SUMIFS('Expenses - Raw Data'!$I$2:$I$1048576,'Expenses - Raw Data'!$A$2:$A$1048576,'YoY Summary'!$B$4,'Expenses - Raw Data'!$B$2:$B$1048576,'YoY Summary'!CN$11,'Expenses - Raw Data'!$E$2:$E$1048576,'YoY Summary'!$CK39,'Expenses - Raw Data'!$C$2:$C$1048576,"&gt;="&amp;'YoY Summary'!$B$6,'Expenses - Raw Data'!$C$2:$C$1048576,"&lt;="&amp;'YoY Summary'!$B$7),0)</f>
        <v>0</v>
      </c>
      <c r="CO39" s="46">
        <f t="shared" si="222"/>
        <v>-200</v>
      </c>
      <c r="CP39" s="46">
        <f t="shared" si="223"/>
        <v>-200</v>
      </c>
      <c r="CQ39" s="29"/>
      <c r="CR39" s="22">
        <f>IFERROR(SUMIFS('Expenses - Raw Data'!$I$2:$I$1048576,'Expenses - Raw Data'!$A$2:$A$1048576,'YoY Summary'!$B$4,'Expenses - Raw Data'!$B$2:$B$1048576,'YoY Summary'!CR$11,'Expenses - Raw Data'!$E$2:$E$1048576,'YoY Summary'!$CK39,'Expenses - Raw Data'!$C$2:$C$1048576,"&gt;="&amp;'YoY Summary'!$B$6,'Expenses - Raw Data'!$C$2:$C$1048576,"&lt;="&amp;'YoY Summary'!$B$7),0)</f>
        <v>0</v>
      </c>
      <c r="CS39" s="22">
        <f>IFERROR(SUMIFS('Expenses - Raw Data'!$I$2:$I$1048576,'Expenses - Raw Data'!$A$2:$A$1048576,'YoY Summary'!$B$4,'Expenses - Raw Data'!$B$2:$B$1048576,'YoY Summary'!CS$11,'Expenses - Raw Data'!$E$2:$E$1048576,'YoY Summary'!$CK39,'Expenses - Raw Data'!$C$2:$C$1048576,"&gt;="&amp;'YoY Summary'!$B$6,'Expenses - Raw Data'!$C$2:$C$1048576,"&lt;="&amp;'YoY Summary'!$B$7),0)</f>
        <v>0</v>
      </c>
      <c r="CT39" s="22">
        <f>IFERROR(SUMIFS('Expenses - Raw Data'!$I$2:$I$1048576,'Expenses - Raw Data'!$A$2:$A$1048576,'YoY Summary'!$B$4,'Expenses - Raw Data'!$B$2:$B$1048576,'YoY Summary'!CT$11,'Expenses - Raw Data'!$E$2:$E$1048576,'YoY Summary'!$CK39,'Expenses - Raw Data'!$C$2:$C$1048576,"&gt;="&amp;'YoY Summary'!$B$6,'Expenses - Raw Data'!$C$2:$C$1048576,"&lt;="&amp;'YoY Summary'!$B$7),0)</f>
        <v>0</v>
      </c>
      <c r="CU39" s="46">
        <f t="shared" si="224"/>
        <v>0</v>
      </c>
      <c r="CV39" s="46">
        <f t="shared" si="225"/>
        <v>0</v>
      </c>
      <c r="CW39" s="29"/>
      <c r="CX39" s="22">
        <f>IFERROR(SUMIFS('Expenses - Raw Data'!$I$2:$I$1048576,'Expenses - Raw Data'!$A$2:$A$1048576,'YoY Summary'!$B$4,'Expenses - Raw Data'!$B$2:$B$1048576,'YoY Summary'!CX$11,'Expenses - Raw Data'!$E$2:$E$1048576,'YoY Summary'!$CK39,'Expenses - Raw Data'!$C$2:$C$1048576,"&gt;="&amp;'YoY Summary'!$B$6,'Expenses - Raw Data'!$C$2:$C$1048576,"&lt;="&amp;'YoY Summary'!$B$7),0)</f>
        <v>0</v>
      </c>
      <c r="CY39" s="22">
        <f>IFERROR(SUMIFS('Expenses - Raw Data'!$I$2:$I$1048576,'Expenses - Raw Data'!$A$2:$A$1048576,'YoY Summary'!$B$4,'Expenses - Raw Data'!$B$2:$B$1048576,'YoY Summary'!CY$11,'Expenses - Raw Data'!$E$2:$E$1048576,'YoY Summary'!$CK39,'Expenses - Raw Data'!$C$2:$C$1048576,"&gt;="&amp;'YoY Summary'!$B$6,'Expenses - Raw Data'!$C$2:$C$1048576,"&lt;="&amp;'YoY Summary'!$B$7),0)</f>
        <v>0</v>
      </c>
      <c r="CZ39" s="22">
        <f>IFERROR(SUMIFS('Expenses - Raw Data'!$I$2:$I$1048576,'Expenses - Raw Data'!$A$2:$A$1048576,'YoY Summary'!$B$4,'Expenses - Raw Data'!$B$2:$B$1048576,'YoY Summary'!CZ$11,'Expenses - Raw Data'!$E$2:$E$1048576,'YoY Summary'!$CK39,'Expenses - Raw Data'!$C$2:$C$1048576,"&gt;="&amp;'YoY Summary'!$B$6,'Expenses - Raw Data'!$C$2:$C$1048576,"&lt;="&amp;'YoY Summary'!$B$7),0)</f>
        <v>0</v>
      </c>
      <c r="DA39" s="46">
        <f t="shared" si="226"/>
        <v>0</v>
      </c>
      <c r="DB39" s="46">
        <f t="shared" si="227"/>
        <v>0</v>
      </c>
      <c r="DC39" s="29"/>
      <c r="DD39" s="22">
        <f>IFERROR(SUMIFS('Expenses - Raw Data'!$I$2:$I$1048576,'Expenses - Raw Data'!$A$2:$A$1048576,'YoY Summary'!$B$4,'Expenses - Raw Data'!$B$2:$B$1048576,'YoY Summary'!DD$11,'Expenses - Raw Data'!$E$2:$E$1048576,'YoY Summary'!$CK39,'Expenses - Raw Data'!$C$2:$C$1048576,"&gt;="&amp;'YoY Summary'!$B$6,'Expenses - Raw Data'!$C$2:$C$1048576,"&lt;="&amp;'YoY Summary'!$B$7),0)</f>
        <v>0</v>
      </c>
      <c r="DE39" s="22">
        <f>IFERROR(SUMIFS('Expenses - Raw Data'!$I$2:$I$1048576,'Expenses - Raw Data'!$A$2:$A$1048576,'YoY Summary'!$B$4,'Expenses - Raw Data'!$B$2:$B$1048576,'YoY Summary'!DE$11,'Expenses - Raw Data'!$E$2:$E$1048576,'YoY Summary'!$CK39,'Expenses - Raw Data'!$C$2:$C$1048576,"&gt;="&amp;'YoY Summary'!$B$6,'Expenses - Raw Data'!$C$2:$C$1048576,"&lt;="&amp;'YoY Summary'!$B$7),0)</f>
        <v>0</v>
      </c>
      <c r="DF39" s="22">
        <f>IFERROR(SUMIFS('Expenses - Raw Data'!$I$2:$I$1048576,'Expenses - Raw Data'!$A$2:$A$1048576,'YoY Summary'!$B$4,'Expenses - Raw Data'!$B$2:$B$1048576,'YoY Summary'!DF$11,'Expenses - Raw Data'!$E$2:$E$1048576,'YoY Summary'!$CK39,'Expenses - Raw Data'!$C$2:$C$1048576,"&gt;="&amp;'YoY Summary'!$B$6,'Expenses - Raw Data'!$C$2:$C$1048576,"&lt;="&amp;'YoY Summary'!$B$7),0)</f>
        <v>0</v>
      </c>
      <c r="DG39" s="46">
        <f t="shared" si="228"/>
        <v>0</v>
      </c>
      <c r="DH39" s="46">
        <f t="shared" si="229"/>
        <v>0</v>
      </c>
      <c r="DI39" s="29"/>
      <c r="DJ39" s="47">
        <f t="shared" si="230"/>
        <v>-200</v>
      </c>
      <c r="DK39" s="48">
        <f t="shared" si="231"/>
        <v>-3.2258064516129031E-2</v>
      </c>
      <c r="DL39" s="47">
        <f t="shared" si="207"/>
        <v>-200</v>
      </c>
    </row>
    <row r="40" spans="4:116" x14ac:dyDescent="0.2">
      <c r="D40" s="35" t="str">
        <f t="shared" si="208"/>
        <v>Transport</v>
      </c>
      <c r="E40" s="22">
        <f>IFERROR(SUMIFS('Expenses - Raw Data'!$I$2:$I$1048576,'Expenses - Raw Data'!$A$2:$A$1048576,'YoY Summary'!$B$3,'Expenses - Raw Data'!$B$2:$B$1048576,'YoY Summary'!E$11,'Expenses - Raw Data'!$E$2:$E$1048576,'YoY Summary'!$D40,'Expenses - Raw Data'!$C$2:$C$1048576,"&gt;="&amp;'YoY Summary'!$B$6,'Expenses - Raw Data'!$C$2:$C$1048576,"&lt;="&amp;'YoY Summary'!$B$7),0)</f>
        <v>53</v>
      </c>
      <c r="F40" s="22">
        <f>IFERROR(SUMIFS('Expenses - Raw Data'!$I$2:$I$1048576,'Expenses - Raw Data'!$A$2:$A$1048576,'YoY Summary'!$B$3,'Expenses - Raw Data'!$B$2:$B$1048576,'YoY Summary'!F$11,'Expenses - Raw Data'!$E$2:$E$1048576,'YoY Summary'!$D40,'Expenses - Raw Data'!$C$2:$C$1048576,"&gt;="&amp;'YoY Summary'!$B$6,'Expenses - Raw Data'!$C$2:$C$1048576,"&lt;="&amp;'YoY Summary'!$B$7),0)</f>
        <v>0</v>
      </c>
      <c r="G40" s="22">
        <f>IFERROR(SUMIFS('Expenses - Raw Data'!$I$2:$I$1048576,'Expenses - Raw Data'!$A$2:$A$1048576,'YoY Summary'!$B$3,'Expenses - Raw Data'!$B$2:$B$1048576,'YoY Summary'!G$11,'Expenses - Raw Data'!$E$2:$E$1048576,'YoY Summary'!$D40,'Expenses - Raw Data'!$C$2:$C$1048576,"&gt;="&amp;'YoY Summary'!$B$6,'Expenses - Raw Data'!$C$2:$C$1048576,"&lt;="&amp;'YoY Summary'!$B$7),0)</f>
        <v>0</v>
      </c>
      <c r="H40" s="46">
        <f t="shared" si="209"/>
        <v>53</v>
      </c>
      <c r="I40" s="46">
        <f t="shared" si="210"/>
        <v>53</v>
      </c>
      <c r="J40" s="29"/>
      <c r="K40" s="22">
        <f>IFERROR(SUMIFS('Expenses - Raw Data'!$I$2:$I$1048576,'Expenses - Raw Data'!$A$2:$A$1048576,'YoY Summary'!$B$3,'Expenses - Raw Data'!$B$2:$B$1048576,'YoY Summary'!K$11,'Expenses - Raw Data'!$E$2:$E$1048576,'YoY Summary'!$D40,'Expenses - Raw Data'!$C$2:$C$1048576,"&gt;="&amp;'YoY Summary'!$B$6,'Expenses - Raw Data'!$C$2:$C$1048576,"&lt;="&amp;'YoY Summary'!$B$7),0)</f>
        <v>0</v>
      </c>
      <c r="L40" s="22">
        <f>IFERROR(SUMIFS('Expenses - Raw Data'!$I$2:$I$1048576,'Expenses - Raw Data'!$A$2:$A$1048576,'YoY Summary'!$B$3,'Expenses - Raw Data'!$B$2:$B$1048576,'YoY Summary'!L$11,'Expenses - Raw Data'!$E$2:$E$1048576,'YoY Summary'!$D40,'Expenses - Raw Data'!$C$2:$C$1048576,"&gt;="&amp;'YoY Summary'!$B$6,'Expenses - Raw Data'!$C$2:$C$1048576,"&lt;="&amp;'YoY Summary'!$B$7),0)</f>
        <v>0</v>
      </c>
      <c r="M40" s="22">
        <f>IFERROR(SUMIFS('Expenses - Raw Data'!$I$2:$I$1048576,'Expenses - Raw Data'!$A$2:$A$1048576,'YoY Summary'!$B$3,'Expenses - Raw Data'!$B$2:$B$1048576,'YoY Summary'!M$11,'Expenses - Raw Data'!$E$2:$E$1048576,'YoY Summary'!$D40,'Expenses - Raw Data'!$C$2:$C$1048576,"&gt;="&amp;'YoY Summary'!$B$6,'Expenses - Raw Data'!$C$2:$C$1048576,"&lt;="&amp;'YoY Summary'!$B$7),0)</f>
        <v>0</v>
      </c>
      <c r="N40" s="46">
        <f t="shared" si="211"/>
        <v>0</v>
      </c>
      <c r="O40" s="46">
        <f t="shared" si="212"/>
        <v>0</v>
      </c>
      <c r="P40" s="29"/>
      <c r="Q40" s="22">
        <f>IFERROR(SUMIFS('Expenses - Raw Data'!$I$2:$I$1048576,'Expenses - Raw Data'!$A$2:$A$1048576,'YoY Summary'!$B$3,'Expenses - Raw Data'!$B$2:$B$1048576,'YoY Summary'!Q$11,'Expenses - Raw Data'!$E$2:$E$1048576,'YoY Summary'!$D40,'Expenses - Raw Data'!$C$2:$C$1048576,"&gt;="&amp;'YoY Summary'!$B$6,'Expenses - Raw Data'!$C$2:$C$1048576,"&lt;="&amp;'YoY Summary'!$B$7),0)</f>
        <v>0</v>
      </c>
      <c r="R40" s="22">
        <f>IFERROR(SUMIFS('Expenses - Raw Data'!$I$2:$I$1048576,'Expenses - Raw Data'!$A$2:$A$1048576,'YoY Summary'!$B$3,'Expenses - Raw Data'!$B$2:$B$1048576,'YoY Summary'!R$11,'Expenses - Raw Data'!$E$2:$E$1048576,'YoY Summary'!$D40,'Expenses - Raw Data'!$C$2:$C$1048576,"&gt;="&amp;'YoY Summary'!$B$6,'Expenses - Raw Data'!$C$2:$C$1048576,"&lt;="&amp;'YoY Summary'!$B$7),0)</f>
        <v>0</v>
      </c>
      <c r="S40" s="22">
        <f>IFERROR(SUMIFS('Expenses - Raw Data'!$I$2:$I$1048576,'Expenses - Raw Data'!$A$2:$A$1048576,'YoY Summary'!$B$3,'Expenses - Raw Data'!$B$2:$B$1048576,'YoY Summary'!S$11,'Expenses - Raw Data'!$E$2:$E$1048576,'YoY Summary'!$D40,'Expenses - Raw Data'!$C$2:$C$1048576,"&gt;="&amp;'YoY Summary'!$B$6,'Expenses - Raw Data'!$C$2:$C$1048576,"&lt;="&amp;'YoY Summary'!$B$7),0)</f>
        <v>0</v>
      </c>
      <c r="T40" s="46">
        <f t="shared" si="213"/>
        <v>0</v>
      </c>
      <c r="U40" s="46">
        <f t="shared" si="214"/>
        <v>0</v>
      </c>
      <c r="V40" s="29"/>
      <c r="W40" s="22">
        <f>IFERROR(SUMIFS('Expenses - Raw Data'!$I$2:$I$1048576,'Expenses - Raw Data'!$A$2:$A$1048576,'YoY Summary'!$B$3,'Expenses - Raw Data'!$B$2:$B$1048576,'YoY Summary'!W$11,'Expenses - Raw Data'!$E$2:$E$1048576,'YoY Summary'!$D40,'Expenses - Raw Data'!$C$2:$C$1048576,"&gt;="&amp;'YoY Summary'!$B$6,'Expenses - Raw Data'!$C$2:$C$1048576,"&lt;="&amp;'YoY Summary'!$B$7),0)</f>
        <v>0</v>
      </c>
      <c r="X40" s="22">
        <f>IFERROR(SUMIFS('Expenses - Raw Data'!$I$2:$I$1048576,'Expenses - Raw Data'!$A$2:$A$1048576,'YoY Summary'!$B$3,'Expenses - Raw Data'!$B$2:$B$1048576,'YoY Summary'!X$11,'Expenses - Raw Data'!$E$2:$E$1048576,'YoY Summary'!$D40,'Expenses - Raw Data'!$C$2:$C$1048576,"&gt;="&amp;'YoY Summary'!$B$6,'Expenses - Raw Data'!$C$2:$C$1048576,"&lt;="&amp;'YoY Summary'!$B$7),0)</f>
        <v>0</v>
      </c>
      <c r="Y40" s="22">
        <f>IFERROR(SUMIFS('Expenses - Raw Data'!$I$2:$I$1048576,'Expenses - Raw Data'!$A$2:$A$1048576,'YoY Summary'!$B$3,'Expenses - Raw Data'!$B$2:$B$1048576,'YoY Summary'!Y$11,'Expenses - Raw Data'!$E$2:$E$1048576,'YoY Summary'!$D40,'Expenses - Raw Data'!$C$2:$C$1048576,"&gt;="&amp;'YoY Summary'!$B$6,'Expenses - Raw Data'!$C$2:$C$1048576,"&lt;="&amp;'YoY Summary'!$B$7),0)</f>
        <v>0</v>
      </c>
      <c r="Z40" s="46">
        <f t="shared" si="215"/>
        <v>0</v>
      </c>
      <c r="AA40" s="46">
        <f t="shared" si="216"/>
        <v>0</v>
      </c>
      <c r="AB40" s="29"/>
      <c r="AC40" s="47">
        <f t="shared" si="217"/>
        <v>53</v>
      </c>
      <c r="AD40" s="48">
        <f t="shared" si="218"/>
        <v>1.1777777777777778E-2</v>
      </c>
      <c r="AE40" s="47">
        <f t="shared" si="219"/>
        <v>53</v>
      </c>
      <c r="AG40" s="35" t="str">
        <f t="shared" si="220"/>
        <v>Transport</v>
      </c>
      <c r="AH40" s="22">
        <f t="shared" si="185"/>
        <v>33</v>
      </c>
      <c r="AI40" s="22">
        <f t="shared" si="186"/>
        <v>0</v>
      </c>
      <c r="AJ40" s="22">
        <f t="shared" si="187"/>
        <v>0</v>
      </c>
      <c r="AK40" s="46">
        <f t="shared" si="188"/>
        <v>33</v>
      </c>
      <c r="AL40" s="46">
        <f t="shared" si="189"/>
        <v>33</v>
      </c>
      <c r="AM40" s="29"/>
      <c r="AN40" s="22">
        <f t="shared" si="190"/>
        <v>0</v>
      </c>
      <c r="AO40" s="22">
        <f t="shared" si="191"/>
        <v>0</v>
      </c>
      <c r="AP40" s="22">
        <f t="shared" si="192"/>
        <v>0</v>
      </c>
      <c r="AQ40" s="46">
        <f t="shared" si="193"/>
        <v>0</v>
      </c>
      <c r="AR40" s="46">
        <f t="shared" si="194"/>
        <v>0</v>
      </c>
      <c r="AS40" s="29"/>
      <c r="AT40" s="22">
        <f t="shared" si="195"/>
        <v>0</v>
      </c>
      <c r="AU40" s="22">
        <f t="shared" si="196"/>
        <v>0</v>
      </c>
      <c r="AV40" s="22">
        <f t="shared" si="197"/>
        <v>0</v>
      </c>
      <c r="AW40" s="46">
        <f t="shared" si="198"/>
        <v>0</v>
      </c>
      <c r="AX40" s="46">
        <f t="shared" si="199"/>
        <v>0</v>
      </c>
      <c r="AY40" s="29"/>
      <c r="AZ40" s="22">
        <f t="shared" si="200"/>
        <v>0</v>
      </c>
      <c r="BA40" s="22">
        <f t="shared" si="201"/>
        <v>0</v>
      </c>
      <c r="BB40" s="22">
        <f t="shared" si="202"/>
        <v>0</v>
      </c>
      <c r="BC40" s="46">
        <f t="shared" si="203"/>
        <v>0</v>
      </c>
      <c r="BD40" s="46">
        <f t="shared" si="204"/>
        <v>0</v>
      </c>
      <c r="BE40" s="29"/>
      <c r="BF40" s="47">
        <f t="shared" si="205"/>
        <v>33</v>
      </c>
      <c r="BG40" s="47">
        <f t="shared" si="206"/>
        <v>33</v>
      </c>
      <c r="BI40" s="80"/>
      <c r="BJ40" s="78"/>
      <c r="BK40" s="78"/>
      <c r="BL40" s="78"/>
      <c r="BM40" s="78"/>
      <c r="BN40" s="78"/>
      <c r="BO40" s="77"/>
      <c r="BP40" s="78"/>
      <c r="BQ40" s="78"/>
      <c r="BR40" s="78"/>
      <c r="BS40" s="78"/>
      <c r="BT40" s="78"/>
      <c r="BU40" s="77"/>
      <c r="BV40" s="78"/>
      <c r="BW40" s="78"/>
      <c r="BX40" s="78"/>
      <c r="BY40" s="78"/>
      <c r="BZ40" s="78"/>
      <c r="CA40" s="77"/>
      <c r="CB40" s="78"/>
      <c r="CC40" s="78"/>
      <c r="CD40" s="78"/>
      <c r="CE40" s="78"/>
      <c r="CF40" s="78"/>
      <c r="CG40" s="77"/>
      <c r="CH40" s="78"/>
      <c r="CI40" s="81"/>
      <c r="CK40" s="35" t="str">
        <f t="shared" si="221"/>
        <v>Transport</v>
      </c>
      <c r="CL40" s="22">
        <f>IFERROR(SUMIFS('Expenses - Raw Data'!$I$2:$I$1048576,'Expenses - Raw Data'!$A$2:$A$1048576,'YoY Summary'!$B$4,'Expenses - Raw Data'!$B$2:$B$1048576,'YoY Summary'!CL$11,'Expenses - Raw Data'!$E$2:$E$1048576,'YoY Summary'!$CK40,'Expenses - Raw Data'!$C$2:$C$1048576,"&gt;="&amp;'YoY Summary'!$B$6,'Expenses - Raw Data'!$C$2:$C$1048576,"&lt;="&amp;'YoY Summary'!$B$7),0)</f>
        <v>20</v>
      </c>
      <c r="CM40" s="22">
        <f>IFERROR(SUMIFS('Expenses - Raw Data'!$I$2:$I$1048576,'Expenses - Raw Data'!$A$2:$A$1048576,'YoY Summary'!$B$4,'Expenses - Raw Data'!$B$2:$B$1048576,'YoY Summary'!CM$11,'Expenses - Raw Data'!$E$2:$E$1048576,'YoY Summary'!$CK40,'Expenses - Raw Data'!$C$2:$C$1048576,"&gt;="&amp;'YoY Summary'!$B$6,'Expenses - Raw Data'!$C$2:$C$1048576,"&lt;="&amp;'YoY Summary'!$B$7),0)</f>
        <v>0</v>
      </c>
      <c r="CN40" s="22">
        <f>IFERROR(SUMIFS('Expenses - Raw Data'!$I$2:$I$1048576,'Expenses - Raw Data'!$A$2:$A$1048576,'YoY Summary'!$B$4,'Expenses - Raw Data'!$B$2:$B$1048576,'YoY Summary'!CN$11,'Expenses - Raw Data'!$E$2:$E$1048576,'YoY Summary'!$CK40,'Expenses - Raw Data'!$C$2:$C$1048576,"&gt;="&amp;'YoY Summary'!$B$6,'Expenses - Raw Data'!$C$2:$C$1048576,"&lt;="&amp;'YoY Summary'!$B$7),0)</f>
        <v>0</v>
      </c>
      <c r="CO40" s="46">
        <f t="shared" si="222"/>
        <v>20</v>
      </c>
      <c r="CP40" s="46">
        <f t="shared" si="223"/>
        <v>20</v>
      </c>
      <c r="CQ40" s="29"/>
      <c r="CR40" s="22">
        <f>IFERROR(SUMIFS('Expenses - Raw Data'!$I$2:$I$1048576,'Expenses - Raw Data'!$A$2:$A$1048576,'YoY Summary'!$B$4,'Expenses - Raw Data'!$B$2:$B$1048576,'YoY Summary'!CR$11,'Expenses - Raw Data'!$E$2:$E$1048576,'YoY Summary'!$CK40,'Expenses - Raw Data'!$C$2:$C$1048576,"&gt;="&amp;'YoY Summary'!$B$6,'Expenses - Raw Data'!$C$2:$C$1048576,"&lt;="&amp;'YoY Summary'!$B$7),0)</f>
        <v>0</v>
      </c>
      <c r="CS40" s="22">
        <f>IFERROR(SUMIFS('Expenses - Raw Data'!$I$2:$I$1048576,'Expenses - Raw Data'!$A$2:$A$1048576,'YoY Summary'!$B$4,'Expenses - Raw Data'!$B$2:$B$1048576,'YoY Summary'!CS$11,'Expenses - Raw Data'!$E$2:$E$1048576,'YoY Summary'!$CK40,'Expenses - Raw Data'!$C$2:$C$1048576,"&gt;="&amp;'YoY Summary'!$B$6,'Expenses - Raw Data'!$C$2:$C$1048576,"&lt;="&amp;'YoY Summary'!$B$7),0)</f>
        <v>0</v>
      </c>
      <c r="CT40" s="22">
        <f>IFERROR(SUMIFS('Expenses - Raw Data'!$I$2:$I$1048576,'Expenses - Raw Data'!$A$2:$A$1048576,'YoY Summary'!$B$4,'Expenses - Raw Data'!$B$2:$B$1048576,'YoY Summary'!CT$11,'Expenses - Raw Data'!$E$2:$E$1048576,'YoY Summary'!$CK40,'Expenses - Raw Data'!$C$2:$C$1048576,"&gt;="&amp;'YoY Summary'!$B$6,'Expenses - Raw Data'!$C$2:$C$1048576,"&lt;="&amp;'YoY Summary'!$B$7),0)</f>
        <v>0</v>
      </c>
      <c r="CU40" s="46">
        <f t="shared" si="224"/>
        <v>0</v>
      </c>
      <c r="CV40" s="46">
        <f t="shared" si="225"/>
        <v>0</v>
      </c>
      <c r="CW40" s="29"/>
      <c r="CX40" s="22">
        <f>IFERROR(SUMIFS('Expenses - Raw Data'!$I$2:$I$1048576,'Expenses - Raw Data'!$A$2:$A$1048576,'YoY Summary'!$B$4,'Expenses - Raw Data'!$B$2:$B$1048576,'YoY Summary'!CX$11,'Expenses - Raw Data'!$E$2:$E$1048576,'YoY Summary'!$CK40,'Expenses - Raw Data'!$C$2:$C$1048576,"&gt;="&amp;'YoY Summary'!$B$6,'Expenses - Raw Data'!$C$2:$C$1048576,"&lt;="&amp;'YoY Summary'!$B$7),0)</f>
        <v>0</v>
      </c>
      <c r="CY40" s="22">
        <f>IFERROR(SUMIFS('Expenses - Raw Data'!$I$2:$I$1048576,'Expenses - Raw Data'!$A$2:$A$1048576,'YoY Summary'!$B$4,'Expenses - Raw Data'!$B$2:$B$1048576,'YoY Summary'!CY$11,'Expenses - Raw Data'!$E$2:$E$1048576,'YoY Summary'!$CK40,'Expenses - Raw Data'!$C$2:$C$1048576,"&gt;="&amp;'YoY Summary'!$B$6,'Expenses - Raw Data'!$C$2:$C$1048576,"&lt;="&amp;'YoY Summary'!$B$7),0)</f>
        <v>0</v>
      </c>
      <c r="CZ40" s="22">
        <f>IFERROR(SUMIFS('Expenses - Raw Data'!$I$2:$I$1048576,'Expenses - Raw Data'!$A$2:$A$1048576,'YoY Summary'!$B$4,'Expenses - Raw Data'!$B$2:$B$1048576,'YoY Summary'!CZ$11,'Expenses - Raw Data'!$E$2:$E$1048576,'YoY Summary'!$CK40,'Expenses - Raw Data'!$C$2:$C$1048576,"&gt;="&amp;'YoY Summary'!$B$6,'Expenses - Raw Data'!$C$2:$C$1048576,"&lt;="&amp;'YoY Summary'!$B$7),0)</f>
        <v>0</v>
      </c>
      <c r="DA40" s="46">
        <f t="shared" si="226"/>
        <v>0</v>
      </c>
      <c r="DB40" s="46">
        <f t="shared" si="227"/>
        <v>0</v>
      </c>
      <c r="DC40" s="29"/>
      <c r="DD40" s="22">
        <f>IFERROR(SUMIFS('Expenses - Raw Data'!$I$2:$I$1048576,'Expenses - Raw Data'!$A$2:$A$1048576,'YoY Summary'!$B$4,'Expenses - Raw Data'!$B$2:$B$1048576,'YoY Summary'!DD$11,'Expenses - Raw Data'!$E$2:$E$1048576,'YoY Summary'!$CK40,'Expenses - Raw Data'!$C$2:$C$1048576,"&gt;="&amp;'YoY Summary'!$B$6,'Expenses - Raw Data'!$C$2:$C$1048576,"&lt;="&amp;'YoY Summary'!$B$7),0)</f>
        <v>0</v>
      </c>
      <c r="DE40" s="22">
        <f>IFERROR(SUMIFS('Expenses - Raw Data'!$I$2:$I$1048576,'Expenses - Raw Data'!$A$2:$A$1048576,'YoY Summary'!$B$4,'Expenses - Raw Data'!$B$2:$B$1048576,'YoY Summary'!DE$11,'Expenses - Raw Data'!$E$2:$E$1048576,'YoY Summary'!$CK40,'Expenses - Raw Data'!$C$2:$C$1048576,"&gt;="&amp;'YoY Summary'!$B$6,'Expenses - Raw Data'!$C$2:$C$1048576,"&lt;="&amp;'YoY Summary'!$B$7),0)</f>
        <v>0</v>
      </c>
      <c r="DF40" s="22">
        <f>IFERROR(SUMIFS('Expenses - Raw Data'!$I$2:$I$1048576,'Expenses - Raw Data'!$A$2:$A$1048576,'YoY Summary'!$B$4,'Expenses - Raw Data'!$B$2:$B$1048576,'YoY Summary'!DF$11,'Expenses - Raw Data'!$E$2:$E$1048576,'YoY Summary'!$CK40,'Expenses - Raw Data'!$C$2:$C$1048576,"&gt;="&amp;'YoY Summary'!$B$6,'Expenses - Raw Data'!$C$2:$C$1048576,"&lt;="&amp;'YoY Summary'!$B$7),0)</f>
        <v>0</v>
      </c>
      <c r="DG40" s="46">
        <f t="shared" si="228"/>
        <v>0</v>
      </c>
      <c r="DH40" s="46">
        <f t="shared" si="229"/>
        <v>0</v>
      </c>
      <c r="DI40" s="29"/>
      <c r="DJ40" s="47">
        <f t="shared" si="230"/>
        <v>20</v>
      </c>
      <c r="DK40" s="48">
        <f t="shared" si="231"/>
        <v>3.2258064516129032E-3</v>
      </c>
      <c r="DL40" s="47">
        <f t="shared" si="207"/>
        <v>20</v>
      </c>
    </row>
    <row r="41" spans="4:116" x14ac:dyDescent="0.2">
      <c r="D41" s="35" t="str">
        <f t="shared" si="208"/>
        <v>Barber</v>
      </c>
      <c r="E41" s="22">
        <f>IFERROR(SUMIFS('Expenses - Raw Data'!$I$2:$I$1048576,'Expenses - Raw Data'!$A$2:$A$1048576,'YoY Summary'!$B$3,'Expenses - Raw Data'!$B$2:$B$1048576,'YoY Summary'!E$11,'Expenses - Raw Data'!$E$2:$E$1048576,'YoY Summary'!$D41,'Expenses - Raw Data'!$C$2:$C$1048576,"&gt;="&amp;'YoY Summary'!$B$6,'Expenses - Raw Data'!$C$2:$C$1048576,"&lt;="&amp;'YoY Summary'!$B$7),0)</f>
        <v>0</v>
      </c>
      <c r="F41" s="22">
        <f>IFERROR(SUMIFS('Expenses - Raw Data'!$I$2:$I$1048576,'Expenses - Raw Data'!$A$2:$A$1048576,'YoY Summary'!$B$3,'Expenses - Raw Data'!$B$2:$B$1048576,'YoY Summary'!F$11,'Expenses - Raw Data'!$E$2:$E$1048576,'YoY Summary'!$D41,'Expenses - Raw Data'!$C$2:$C$1048576,"&gt;="&amp;'YoY Summary'!$B$6,'Expenses - Raw Data'!$C$2:$C$1048576,"&lt;="&amp;'YoY Summary'!$B$7),0)</f>
        <v>0</v>
      </c>
      <c r="G41" s="22">
        <f>IFERROR(SUMIFS('Expenses - Raw Data'!$I$2:$I$1048576,'Expenses - Raw Data'!$A$2:$A$1048576,'YoY Summary'!$B$3,'Expenses - Raw Data'!$B$2:$B$1048576,'YoY Summary'!G$11,'Expenses - Raw Data'!$E$2:$E$1048576,'YoY Summary'!$D41,'Expenses - Raw Data'!$C$2:$C$1048576,"&gt;="&amp;'YoY Summary'!$B$6,'Expenses - Raw Data'!$C$2:$C$1048576,"&lt;="&amp;'YoY Summary'!$B$7),0)</f>
        <v>0</v>
      </c>
      <c r="H41" s="46">
        <f t="shared" si="209"/>
        <v>0</v>
      </c>
      <c r="I41" s="46">
        <f t="shared" si="210"/>
        <v>0</v>
      </c>
      <c r="J41" s="29"/>
      <c r="K41" s="22">
        <f>IFERROR(SUMIFS('Expenses - Raw Data'!$I$2:$I$1048576,'Expenses - Raw Data'!$A$2:$A$1048576,'YoY Summary'!$B$3,'Expenses - Raw Data'!$B$2:$B$1048576,'YoY Summary'!K$11,'Expenses - Raw Data'!$E$2:$E$1048576,'YoY Summary'!$D41,'Expenses - Raw Data'!$C$2:$C$1048576,"&gt;="&amp;'YoY Summary'!$B$6,'Expenses - Raw Data'!$C$2:$C$1048576,"&lt;="&amp;'YoY Summary'!$B$7),0)</f>
        <v>0</v>
      </c>
      <c r="L41" s="22">
        <f>IFERROR(SUMIFS('Expenses - Raw Data'!$I$2:$I$1048576,'Expenses - Raw Data'!$A$2:$A$1048576,'YoY Summary'!$B$3,'Expenses - Raw Data'!$B$2:$B$1048576,'YoY Summary'!L$11,'Expenses - Raw Data'!$E$2:$E$1048576,'YoY Summary'!$D41,'Expenses - Raw Data'!$C$2:$C$1048576,"&gt;="&amp;'YoY Summary'!$B$6,'Expenses - Raw Data'!$C$2:$C$1048576,"&lt;="&amp;'YoY Summary'!$B$7),0)</f>
        <v>0</v>
      </c>
      <c r="M41" s="22">
        <f>IFERROR(SUMIFS('Expenses - Raw Data'!$I$2:$I$1048576,'Expenses - Raw Data'!$A$2:$A$1048576,'YoY Summary'!$B$3,'Expenses - Raw Data'!$B$2:$B$1048576,'YoY Summary'!M$11,'Expenses - Raw Data'!$E$2:$E$1048576,'YoY Summary'!$D41,'Expenses - Raw Data'!$C$2:$C$1048576,"&gt;="&amp;'YoY Summary'!$B$6,'Expenses - Raw Data'!$C$2:$C$1048576,"&lt;="&amp;'YoY Summary'!$B$7),0)</f>
        <v>0</v>
      </c>
      <c r="N41" s="46">
        <f t="shared" si="211"/>
        <v>0</v>
      </c>
      <c r="O41" s="46">
        <f t="shared" si="212"/>
        <v>0</v>
      </c>
      <c r="P41" s="29"/>
      <c r="Q41" s="22">
        <f>IFERROR(SUMIFS('Expenses - Raw Data'!$I$2:$I$1048576,'Expenses - Raw Data'!$A$2:$A$1048576,'YoY Summary'!$B$3,'Expenses - Raw Data'!$B$2:$B$1048576,'YoY Summary'!Q$11,'Expenses - Raw Data'!$E$2:$E$1048576,'YoY Summary'!$D41,'Expenses - Raw Data'!$C$2:$C$1048576,"&gt;="&amp;'YoY Summary'!$B$6,'Expenses - Raw Data'!$C$2:$C$1048576,"&lt;="&amp;'YoY Summary'!$B$7),0)</f>
        <v>0</v>
      </c>
      <c r="R41" s="22">
        <f>IFERROR(SUMIFS('Expenses - Raw Data'!$I$2:$I$1048576,'Expenses - Raw Data'!$A$2:$A$1048576,'YoY Summary'!$B$3,'Expenses - Raw Data'!$B$2:$B$1048576,'YoY Summary'!R$11,'Expenses - Raw Data'!$E$2:$E$1048576,'YoY Summary'!$D41,'Expenses - Raw Data'!$C$2:$C$1048576,"&gt;="&amp;'YoY Summary'!$B$6,'Expenses - Raw Data'!$C$2:$C$1048576,"&lt;="&amp;'YoY Summary'!$B$7),0)</f>
        <v>0</v>
      </c>
      <c r="S41" s="22">
        <f>IFERROR(SUMIFS('Expenses - Raw Data'!$I$2:$I$1048576,'Expenses - Raw Data'!$A$2:$A$1048576,'YoY Summary'!$B$3,'Expenses - Raw Data'!$B$2:$B$1048576,'YoY Summary'!S$11,'Expenses - Raw Data'!$E$2:$E$1048576,'YoY Summary'!$D41,'Expenses - Raw Data'!$C$2:$C$1048576,"&gt;="&amp;'YoY Summary'!$B$6,'Expenses - Raw Data'!$C$2:$C$1048576,"&lt;="&amp;'YoY Summary'!$B$7),0)</f>
        <v>0</v>
      </c>
      <c r="T41" s="46">
        <f t="shared" si="213"/>
        <v>0</v>
      </c>
      <c r="U41" s="46">
        <f t="shared" si="214"/>
        <v>0</v>
      </c>
      <c r="V41" s="29"/>
      <c r="W41" s="22">
        <f>IFERROR(SUMIFS('Expenses - Raw Data'!$I$2:$I$1048576,'Expenses - Raw Data'!$A$2:$A$1048576,'YoY Summary'!$B$3,'Expenses - Raw Data'!$B$2:$B$1048576,'YoY Summary'!W$11,'Expenses - Raw Data'!$E$2:$E$1048576,'YoY Summary'!$D41,'Expenses - Raw Data'!$C$2:$C$1048576,"&gt;="&amp;'YoY Summary'!$B$6,'Expenses - Raw Data'!$C$2:$C$1048576,"&lt;="&amp;'YoY Summary'!$B$7),0)</f>
        <v>0</v>
      </c>
      <c r="X41" s="22">
        <f>IFERROR(SUMIFS('Expenses - Raw Data'!$I$2:$I$1048576,'Expenses - Raw Data'!$A$2:$A$1048576,'YoY Summary'!$B$3,'Expenses - Raw Data'!$B$2:$B$1048576,'YoY Summary'!X$11,'Expenses - Raw Data'!$E$2:$E$1048576,'YoY Summary'!$D41,'Expenses - Raw Data'!$C$2:$C$1048576,"&gt;="&amp;'YoY Summary'!$B$6,'Expenses - Raw Data'!$C$2:$C$1048576,"&lt;="&amp;'YoY Summary'!$B$7),0)</f>
        <v>0</v>
      </c>
      <c r="Y41" s="22">
        <f>IFERROR(SUMIFS('Expenses - Raw Data'!$I$2:$I$1048576,'Expenses - Raw Data'!$A$2:$A$1048576,'YoY Summary'!$B$3,'Expenses - Raw Data'!$B$2:$B$1048576,'YoY Summary'!Y$11,'Expenses - Raw Data'!$E$2:$E$1048576,'YoY Summary'!$D41,'Expenses - Raw Data'!$C$2:$C$1048576,"&gt;="&amp;'YoY Summary'!$B$6,'Expenses - Raw Data'!$C$2:$C$1048576,"&lt;="&amp;'YoY Summary'!$B$7),0)</f>
        <v>0</v>
      </c>
      <c r="Z41" s="46">
        <f t="shared" si="215"/>
        <v>0</v>
      </c>
      <c r="AA41" s="46">
        <f t="shared" si="216"/>
        <v>0</v>
      </c>
      <c r="AB41" s="29"/>
      <c r="AC41" s="47">
        <f t="shared" si="217"/>
        <v>0</v>
      </c>
      <c r="AD41" s="48">
        <f t="shared" si="218"/>
        <v>0</v>
      </c>
      <c r="AE41" s="47">
        <f t="shared" si="219"/>
        <v>0</v>
      </c>
      <c r="AG41" s="35" t="str">
        <f t="shared" si="220"/>
        <v>Barber</v>
      </c>
      <c r="AH41" s="22">
        <f t="shared" si="185"/>
        <v>-5</v>
      </c>
      <c r="AI41" s="22">
        <f t="shared" si="186"/>
        <v>0</v>
      </c>
      <c r="AJ41" s="22">
        <f t="shared" si="187"/>
        <v>0</v>
      </c>
      <c r="AK41" s="46">
        <f t="shared" si="188"/>
        <v>-5</v>
      </c>
      <c r="AL41" s="46">
        <f t="shared" si="189"/>
        <v>-5</v>
      </c>
      <c r="AM41" s="29"/>
      <c r="AN41" s="22">
        <f t="shared" si="190"/>
        <v>0</v>
      </c>
      <c r="AO41" s="22">
        <f t="shared" si="191"/>
        <v>0</v>
      </c>
      <c r="AP41" s="22">
        <f t="shared" si="192"/>
        <v>0</v>
      </c>
      <c r="AQ41" s="46">
        <f t="shared" si="193"/>
        <v>0</v>
      </c>
      <c r="AR41" s="46">
        <f t="shared" si="194"/>
        <v>0</v>
      </c>
      <c r="AS41" s="29"/>
      <c r="AT41" s="22">
        <f t="shared" si="195"/>
        <v>0</v>
      </c>
      <c r="AU41" s="22">
        <f t="shared" si="196"/>
        <v>0</v>
      </c>
      <c r="AV41" s="22">
        <f t="shared" si="197"/>
        <v>0</v>
      </c>
      <c r="AW41" s="46">
        <f t="shared" si="198"/>
        <v>0</v>
      </c>
      <c r="AX41" s="46">
        <f t="shared" si="199"/>
        <v>0</v>
      </c>
      <c r="AY41" s="29"/>
      <c r="AZ41" s="22">
        <f t="shared" si="200"/>
        <v>0</v>
      </c>
      <c r="BA41" s="22">
        <f t="shared" si="201"/>
        <v>0</v>
      </c>
      <c r="BB41" s="22">
        <f t="shared" si="202"/>
        <v>0</v>
      </c>
      <c r="BC41" s="46">
        <f t="shared" si="203"/>
        <v>0</v>
      </c>
      <c r="BD41" s="46">
        <f t="shared" si="204"/>
        <v>0</v>
      </c>
      <c r="BE41" s="29"/>
      <c r="BF41" s="47">
        <f t="shared" si="205"/>
        <v>-5</v>
      </c>
      <c r="BG41" s="47">
        <f t="shared" si="206"/>
        <v>-5</v>
      </c>
      <c r="BI41" s="80"/>
      <c r="BJ41" s="78"/>
      <c r="BK41" s="78"/>
      <c r="BL41" s="78"/>
      <c r="BM41" s="78"/>
      <c r="BN41" s="78"/>
      <c r="BO41" s="77"/>
      <c r="BP41" s="78"/>
      <c r="BQ41" s="78"/>
      <c r="BR41" s="78"/>
      <c r="BS41" s="78"/>
      <c r="BT41" s="78"/>
      <c r="BU41" s="77"/>
      <c r="BV41" s="78"/>
      <c r="BW41" s="78"/>
      <c r="BX41" s="78"/>
      <c r="BY41" s="78"/>
      <c r="BZ41" s="78"/>
      <c r="CA41" s="77"/>
      <c r="CB41" s="78"/>
      <c r="CC41" s="78"/>
      <c r="CD41" s="78"/>
      <c r="CE41" s="78"/>
      <c r="CF41" s="78"/>
      <c r="CG41" s="77"/>
      <c r="CH41" s="78"/>
      <c r="CI41" s="81"/>
      <c r="CK41" s="35" t="str">
        <f t="shared" si="221"/>
        <v>Barber</v>
      </c>
      <c r="CL41" s="22">
        <f>IFERROR(SUMIFS('Expenses - Raw Data'!$I$2:$I$1048576,'Expenses - Raw Data'!$A$2:$A$1048576,'YoY Summary'!$B$4,'Expenses - Raw Data'!$B$2:$B$1048576,'YoY Summary'!CL$11,'Expenses - Raw Data'!$E$2:$E$1048576,'YoY Summary'!$CK41,'Expenses - Raw Data'!$C$2:$C$1048576,"&gt;="&amp;'YoY Summary'!$B$6,'Expenses - Raw Data'!$C$2:$C$1048576,"&lt;="&amp;'YoY Summary'!$B$7),0)</f>
        <v>5</v>
      </c>
      <c r="CM41" s="22">
        <f>IFERROR(SUMIFS('Expenses - Raw Data'!$I$2:$I$1048576,'Expenses - Raw Data'!$A$2:$A$1048576,'YoY Summary'!$B$4,'Expenses - Raw Data'!$B$2:$B$1048576,'YoY Summary'!CM$11,'Expenses - Raw Data'!$E$2:$E$1048576,'YoY Summary'!$CK41,'Expenses - Raw Data'!$C$2:$C$1048576,"&gt;="&amp;'YoY Summary'!$B$6,'Expenses - Raw Data'!$C$2:$C$1048576,"&lt;="&amp;'YoY Summary'!$B$7),0)</f>
        <v>0</v>
      </c>
      <c r="CN41" s="22">
        <f>IFERROR(SUMIFS('Expenses - Raw Data'!$I$2:$I$1048576,'Expenses - Raw Data'!$A$2:$A$1048576,'YoY Summary'!$B$4,'Expenses - Raw Data'!$B$2:$B$1048576,'YoY Summary'!CN$11,'Expenses - Raw Data'!$E$2:$E$1048576,'YoY Summary'!$CK41,'Expenses - Raw Data'!$C$2:$C$1048576,"&gt;="&amp;'YoY Summary'!$B$6,'Expenses - Raw Data'!$C$2:$C$1048576,"&lt;="&amp;'YoY Summary'!$B$7),0)</f>
        <v>0</v>
      </c>
      <c r="CO41" s="46">
        <f t="shared" si="222"/>
        <v>5</v>
      </c>
      <c r="CP41" s="46">
        <f t="shared" si="223"/>
        <v>5</v>
      </c>
      <c r="CQ41" s="29"/>
      <c r="CR41" s="22">
        <f>IFERROR(SUMIFS('Expenses - Raw Data'!$I$2:$I$1048576,'Expenses - Raw Data'!$A$2:$A$1048576,'YoY Summary'!$B$4,'Expenses - Raw Data'!$B$2:$B$1048576,'YoY Summary'!CR$11,'Expenses - Raw Data'!$E$2:$E$1048576,'YoY Summary'!$CK41,'Expenses - Raw Data'!$C$2:$C$1048576,"&gt;="&amp;'YoY Summary'!$B$6,'Expenses - Raw Data'!$C$2:$C$1048576,"&lt;="&amp;'YoY Summary'!$B$7),0)</f>
        <v>0</v>
      </c>
      <c r="CS41" s="22">
        <f>IFERROR(SUMIFS('Expenses - Raw Data'!$I$2:$I$1048576,'Expenses - Raw Data'!$A$2:$A$1048576,'YoY Summary'!$B$4,'Expenses - Raw Data'!$B$2:$B$1048576,'YoY Summary'!CS$11,'Expenses - Raw Data'!$E$2:$E$1048576,'YoY Summary'!$CK41,'Expenses - Raw Data'!$C$2:$C$1048576,"&gt;="&amp;'YoY Summary'!$B$6,'Expenses - Raw Data'!$C$2:$C$1048576,"&lt;="&amp;'YoY Summary'!$B$7),0)</f>
        <v>0</v>
      </c>
      <c r="CT41" s="22">
        <f>IFERROR(SUMIFS('Expenses - Raw Data'!$I$2:$I$1048576,'Expenses - Raw Data'!$A$2:$A$1048576,'YoY Summary'!$B$4,'Expenses - Raw Data'!$B$2:$B$1048576,'YoY Summary'!CT$11,'Expenses - Raw Data'!$E$2:$E$1048576,'YoY Summary'!$CK41,'Expenses - Raw Data'!$C$2:$C$1048576,"&gt;="&amp;'YoY Summary'!$B$6,'Expenses - Raw Data'!$C$2:$C$1048576,"&lt;="&amp;'YoY Summary'!$B$7),0)</f>
        <v>0</v>
      </c>
      <c r="CU41" s="46">
        <f t="shared" si="224"/>
        <v>0</v>
      </c>
      <c r="CV41" s="46">
        <f t="shared" si="225"/>
        <v>0</v>
      </c>
      <c r="CW41" s="29"/>
      <c r="CX41" s="22">
        <f>IFERROR(SUMIFS('Expenses - Raw Data'!$I$2:$I$1048576,'Expenses - Raw Data'!$A$2:$A$1048576,'YoY Summary'!$B$4,'Expenses - Raw Data'!$B$2:$B$1048576,'YoY Summary'!CX$11,'Expenses - Raw Data'!$E$2:$E$1048576,'YoY Summary'!$CK41,'Expenses - Raw Data'!$C$2:$C$1048576,"&gt;="&amp;'YoY Summary'!$B$6,'Expenses - Raw Data'!$C$2:$C$1048576,"&lt;="&amp;'YoY Summary'!$B$7),0)</f>
        <v>0</v>
      </c>
      <c r="CY41" s="22">
        <f>IFERROR(SUMIFS('Expenses - Raw Data'!$I$2:$I$1048576,'Expenses - Raw Data'!$A$2:$A$1048576,'YoY Summary'!$B$4,'Expenses - Raw Data'!$B$2:$B$1048576,'YoY Summary'!CY$11,'Expenses - Raw Data'!$E$2:$E$1048576,'YoY Summary'!$CK41,'Expenses - Raw Data'!$C$2:$C$1048576,"&gt;="&amp;'YoY Summary'!$B$6,'Expenses - Raw Data'!$C$2:$C$1048576,"&lt;="&amp;'YoY Summary'!$B$7),0)</f>
        <v>0</v>
      </c>
      <c r="CZ41" s="22">
        <f>IFERROR(SUMIFS('Expenses - Raw Data'!$I$2:$I$1048576,'Expenses - Raw Data'!$A$2:$A$1048576,'YoY Summary'!$B$4,'Expenses - Raw Data'!$B$2:$B$1048576,'YoY Summary'!CZ$11,'Expenses - Raw Data'!$E$2:$E$1048576,'YoY Summary'!$CK41,'Expenses - Raw Data'!$C$2:$C$1048576,"&gt;="&amp;'YoY Summary'!$B$6,'Expenses - Raw Data'!$C$2:$C$1048576,"&lt;="&amp;'YoY Summary'!$B$7),0)</f>
        <v>0</v>
      </c>
      <c r="DA41" s="46">
        <f t="shared" si="226"/>
        <v>0</v>
      </c>
      <c r="DB41" s="46">
        <f t="shared" si="227"/>
        <v>0</v>
      </c>
      <c r="DC41" s="29"/>
      <c r="DD41" s="22">
        <f>IFERROR(SUMIFS('Expenses - Raw Data'!$I$2:$I$1048576,'Expenses - Raw Data'!$A$2:$A$1048576,'YoY Summary'!$B$4,'Expenses - Raw Data'!$B$2:$B$1048576,'YoY Summary'!DD$11,'Expenses - Raw Data'!$E$2:$E$1048576,'YoY Summary'!$CK41,'Expenses - Raw Data'!$C$2:$C$1048576,"&gt;="&amp;'YoY Summary'!$B$6,'Expenses - Raw Data'!$C$2:$C$1048576,"&lt;="&amp;'YoY Summary'!$B$7),0)</f>
        <v>0</v>
      </c>
      <c r="DE41" s="22">
        <f>IFERROR(SUMIFS('Expenses - Raw Data'!$I$2:$I$1048576,'Expenses - Raw Data'!$A$2:$A$1048576,'YoY Summary'!$B$4,'Expenses - Raw Data'!$B$2:$B$1048576,'YoY Summary'!DE$11,'Expenses - Raw Data'!$E$2:$E$1048576,'YoY Summary'!$CK41,'Expenses - Raw Data'!$C$2:$C$1048576,"&gt;="&amp;'YoY Summary'!$B$6,'Expenses - Raw Data'!$C$2:$C$1048576,"&lt;="&amp;'YoY Summary'!$B$7),0)</f>
        <v>0</v>
      </c>
      <c r="DF41" s="22">
        <f>IFERROR(SUMIFS('Expenses - Raw Data'!$I$2:$I$1048576,'Expenses - Raw Data'!$A$2:$A$1048576,'YoY Summary'!$B$4,'Expenses - Raw Data'!$B$2:$B$1048576,'YoY Summary'!DF$11,'Expenses - Raw Data'!$E$2:$E$1048576,'YoY Summary'!$CK41,'Expenses - Raw Data'!$C$2:$C$1048576,"&gt;="&amp;'YoY Summary'!$B$6,'Expenses - Raw Data'!$C$2:$C$1048576,"&lt;="&amp;'YoY Summary'!$B$7),0)</f>
        <v>0</v>
      </c>
      <c r="DG41" s="46">
        <f t="shared" si="228"/>
        <v>0</v>
      </c>
      <c r="DH41" s="46">
        <f t="shared" si="229"/>
        <v>0</v>
      </c>
      <c r="DI41" s="29"/>
      <c r="DJ41" s="47">
        <f t="shared" si="230"/>
        <v>5</v>
      </c>
      <c r="DK41" s="48">
        <f t="shared" si="231"/>
        <v>8.0645161290322581E-4</v>
      </c>
      <c r="DL41" s="47">
        <f t="shared" si="207"/>
        <v>5</v>
      </c>
    </row>
    <row r="42" spans="4:116" x14ac:dyDescent="0.2">
      <c r="D42" s="35" t="str">
        <f t="shared" si="208"/>
        <v>Subscriptions</v>
      </c>
      <c r="E42" s="22">
        <f>IFERROR(SUMIFS('Expenses - Raw Data'!$I$2:$I$1048576,'Expenses - Raw Data'!$A$2:$A$1048576,'YoY Summary'!$B$3,'Expenses - Raw Data'!$B$2:$B$1048576,'YoY Summary'!E$11,'Expenses - Raw Data'!$E$2:$E$1048576,'YoY Summary'!$D42,'Expenses - Raw Data'!$C$2:$C$1048576,"&gt;="&amp;'YoY Summary'!$B$6,'Expenses - Raw Data'!$C$2:$C$1048576,"&lt;="&amp;'YoY Summary'!$B$7),0)</f>
        <v>0</v>
      </c>
      <c r="F42" s="22">
        <f>IFERROR(SUMIFS('Expenses - Raw Data'!$I$2:$I$1048576,'Expenses - Raw Data'!$A$2:$A$1048576,'YoY Summary'!$B$3,'Expenses - Raw Data'!$B$2:$B$1048576,'YoY Summary'!F$11,'Expenses - Raw Data'!$E$2:$E$1048576,'YoY Summary'!$D42,'Expenses - Raw Data'!$C$2:$C$1048576,"&gt;="&amp;'YoY Summary'!$B$6,'Expenses - Raw Data'!$C$2:$C$1048576,"&lt;="&amp;'YoY Summary'!$B$7),0)</f>
        <v>0</v>
      </c>
      <c r="G42" s="22">
        <f>IFERROR(SUMIFS('Expenses - Raw Data'!$I$2:$I$1048576,'Expenses - Raw Data'!$A$2:$A$1048576,'YoY Summary'!$B$3,'Expenses - Raw Data'!$B$2:$B$1048576,'YoY Summary'!G$11,'Expenses - Raw Data'!$E$2:$E$1048576,'YoY Summary'!$D42,'Expenses - Raw Data'!$C$2:$C$1048576,"&gt;="&amp;'YoY Summary'!$B$6,'Expenses - Raw Data'!$C$2:$C$1048576,"&lt;="&amp;'YoY Summary'!$B$7),0)</f>
        <v>0</v>
      </c>
      <c r="H42" s="46">
        <f t="shared" si="209"/>
        <v>0</v>
      </c>
      <c r="I42" s="46">
        <f t="shared" si="210"/>
        <v>0</v>
      </c>
      <c r="J42" s="29"/>
      <c r="K42" s="22">
        <f>IFERROR(SUMIFS('Expenses - Raw Data'!$I$2:$I$1048576,'Expenses - Raw Data'!$A$2:$A$1048576,'YoY Summary'!$B$3,'Expenses - Raw Data'!$B$2:$B$1048576,'YoY Summary'!K$11,'Expenses - Raw Data'!$E$2:$E$1048576,'YoY Summary'!$D42,'Expenses - Raw Data'!$C$2:$C$1048576,"&gt;="&amp;'YoY Summary'!$B$6,'Expenses - Raw Data'!$C$2:$C$1048576,"&lt;="&amp;'YoY Summary'!$B$7),0)</f>
        <v>0</v>
      </c>
      <c r="L42" s="22">
        <f>IFERROR(SUMIFS('Expenses - Raw Data'!$I$2:$I$1048576,'Expenses - Raw Data'!$A$2:$A$1048576,'YoY Summary'!$B$3,'Expenses - Raw Data'!$B$2:$B$1048576,'YoY Summary'!L$11,'Expenses - Raw Data'!$E$2:$E$1048576,'YoY Summary'!$D42,'Expenses - Raw Data'!$C$2:$C$1048576,"&gt;="&amp;'YoY Summary'!$B$6,'Expenses - Raw Data'!$C$2:$C$1048576,"&lt;="&amp;'YoY Summary'!$B$7),0)</f>
        <v>0</v>
      </c>
      <c r="M42" s="22">
        <f>IFERROR(SUMIFS('Expenses - Raw Data'!$I$2:$I$1048576,'Expenses - Raw Data'!$A$2:$A$1048576,'YoY Summary'!$B$3,'Expenses - Raw Data'!$B$2:$B$1048576,'YoY Summary'!M$11,'Expenses - Raw Data'!$E$2:$E$1048576,'YoY Summary'!$D42,'Expenses - Raw Data'!$C$2:$C$1048576,"&gt;="&amp;'YoY Summary'!$B$6,'Expenses - Raw Data'!$C$2:$C$1048576,"&lt;="&amp;'YoY Summary'!$B$7),0)</f>
        <v>0</v>
      </c>
      <c r="N42" s="46">
        <f t="shared" si="211"/>
        <v>0</v>
      </c>
      <c r="O42" s="46">
        <f t="shared" si="212"/>
        <v>0</v>
      </c>
      <c r="P42" s="29"/>
      <c r="Q42" s="22">
        <f>IFERROR(SUMIFS('Expenses - Raw Data'!$I$2:$I$1048576,'Expenses - Raw Data'!$A$2:$A$1048576,'YoY Summary'!$B$3,'Expenses - Raw Data'!$B$2:$B$1048576,'YoY Summary'!Q$11,'Expenses - Raw Data'!$E$2:$E$1048576,'YoY Summary'!$D42,'Expenses - Raw Data'!$C$2:$C$1048576,"&gt;="&amp;'YoY Summary'!$B$6,'Expenses - Raw Data'!$C$2:$C$1048576,"&lt;="&amp;'YoY Summary'!$B$7),0)</f>
        <v>0</v>
      </c>
      <c r="R42" s="22">
        <f>IFERROR(SUMIFS('Expenses - Raw Data'!$I$2:$I$1048576,'Expenses - Raw Data'!$A$2:$A$1048576,'YoY Summary'!$B$3,'Expenses - Raw Data'!$B$2:$B$1048576,'YoY Summary'!R$11,'Expenses - Raw Data'!$E$2:$E$1048576,'YoY Summary'!$D42,'Expenses - Raw Data'!$C$2:$C$1048576,"&gt;="&amp;'YoY Summary'!$B$6,'Expenses - Raw Data'!$C$2:$C$1048576,"&lt;="&amp;'YoY Summary'!$B$7),0)</f>
        <v>0</v>
      </c>
      <c r="S42" s="22">
        <f>IFERROR(SUMIFS('Expenses - Raw Data'!$I$2:$I$1048576,'Expenses - Raw Data'!$A$2:$A$1048576,'YoY Summary'!$B$3,'Expenses - Raw Data'!$B$2:$B$1048576,'YoY Summary'!S$11,'Expenses - Raw Data'!$E$2:$E$1048576,'YoY Summary'!$D42,'Expenses - Raw Data'!$C$2:$C$1048576,"&gt;="&amp;'YoY Summary'!$B$6,'Expenses - Raw Data'!$C$2:$C$1048576,"&lt;="&amp;'YoY Summary'!$B$7),0)</f>
        <v>0</v>
      </c>
      <c r="T42" s="46">
        <f t="shared" si="213"/>
        <v>0</v>
      </c>
      <c r="U42" s="46">
        <f t="shared" si="214"/>
        <v>0</v>
      </c>
      <c r="V42" s="29"/>
      <c r="W42" s="22">
        <f>IFERROR(SUMIFS('Expenses - Raw Data'!$I$2:$I$1048576,'Expenses - Raw Data'!$A$2:$A$1048576,'YoY Summary'!$B$3,'Expenses - Raw Data'!$B$2:$B$1048576,'YoY Summary'!W$11,'Expenses - Raw Data'!$E$2:$E$1048576,'YoY Summary'!$D42,'Expenses - Raw Data'!$C$2:$C$1048576,"&gt;="&amp;'YoY Summary'!$B$6,'Expenses - Raw Data'!$C$2:$C$1048576,"&lt;="&amp;'YoY Summary'!$B$7),0)</f>
        <v>0</v>
      </c>
      <c r="X42" s="22">
        <f>IFERROR(SUMIFS('Expenses - Raw Data'!$I$2:$I$1048576,'Expenses - Raw Data'!$A$2:$A$1048576,'YoY Summary'!$B$3,'Expenses - Raw Data'!$B$2:$B$1048576,'YoY Summary'!X$11,'Expenses - Raw Data'!$E$2:$E$1048576,'YoY Summary'!$D42,'Expenses - Raw Data'!$C$2:$C$1048576,"&gt;="&amp;'YoY Summary'!$B$6,'Expenses - Raw Data'!$C$2:$C$1048576,"&lt;="&amp;'YoY Summary'!$B$7),0)</f>
        <v>0</v>
      </c>
      <c r="Y42" s="22">
        <f>IFERROR(SUMIFS('Expenses - Raw Data'!$I$2:$I$1048576,'Expenses - Raw Data'!$A$2:$A$1048576,'YoY Summary'!$B$3,'Expenses - Raw Data'!$B$2:$B$1048576,'YoY Summary'!Y$11,'Expenses - Raw Data'!$E$2:$E$1048576,'YoY Summary'!$D42,'Expenses - Raw Data'!$C$2:$C$1048576,"&gt;="&amp;'YoY Summary'!$B$6,'Expenses - Raw Data'!$C$2:$C$1048576,"&lt;="&amp;'YoY Summary'!$B$7),0)</f>
        <v>0</v>
      </c>
      <c r="Z42" s="46">
        <f t="shared" si="215"/>
        <v>0</v>
      </c>
      <c r="AA42" s="46">
        <f t="shared" si="216"/>
        <v>0</v>
      </c>
      <c r="AB42" s="29"/>
      <c r="AC42" s="47">
        <f t="shared" si="217"/>
        <v>0</v>
      </c>
      <c r="AD42" s="48">
        <f t="shared" si="218"/>
        <v>0</v>
      </c>
      <c r="AE42" s="47">
        <f t="shared" si="219"/>
        <v>0</v>
      </c>
      <c r="AG42" s="35" t="str">
        <f t="shared" si="220"/>
        <v>Subscriptions</v>
      </c>
      <c r="AH42" s="22">
        <f t="shared" si="185"/>
        <v>20</v>
      </c>
      <c r="AI42" s="22">
        <f t="shared" si="186"/>
        <v>0</v>
      </c>
      <c r="AJ42" s="22">
        <f t="shared" si="187"/>
        <v>0</v>
      </c>
      <c r="AK42" s="46">
        <f t="shared" si="188"/>
        <v>20</v>
      </c>
      <c r="AL42" s="46">
        <f t="shared" si="189"/>
        <v>20</v>
      </c>
      <c r="AM42" s="29"/>
      <c r="AN42" s="22">
        <f t="shared" si="190"/>
        <v>0</v>
      </c>
      <c r="AO42" s="22">
        <f t="shared" si="191"/>
        <v>0</v>
      </c>
      <c r="AP42" s="22">
        <f t="shared" si="192"/>
        <v>0</v>
      </c>
      <c r="AQ42" s="46">
        <f t="shared" si="193"/>
        <v>0</v>
      </c>
      <c r="AR42" s="46">
        <f t="shared" si="194"/>
        <v>0</v>
      </c>
      <c r="AS42" s="29"/>
      <c r="AT42" s="22">
        <f t="shared" si="195"/>
        <v>0</v>
      </c>
      <c r="AU42" s="22">
        <f t="shared" si="196"/>
        <v>0</v>
      </c>
      <c r="AV42" s="22">
        <f t="shared" si="197"/>
        <v>0</v>
      </c>
      <c r="AW42" s="46">
        <f t="shared" si="198"/>
        <v>0</v>
      </c>
      <c r="AX42" s="46">
        <f t="shared" si="199"/>
        <v>0</v>
      </c>
      <c r="AY42" s="29"/>
      <c r="AZ42" s="22">
        <f t="shared" si="200"/>
        <v>0</v>
      </c>
      <c r="BA42" s="22">
        <f t="shared" si="201"/>
        <v>0</v>
      </c>
      <c r="BB42" s="22">
        <f t="shared" si="202"/>
        <v>0</v>
      </c>
      <c r="BC42" s="46">
        <f t="shared" si="203"/>
        <v>0</v>
      </c>
      <c r="BD42" s="46">
        <f t="shared" si="204"/>
        <v>0</v>
      </c>
      <c r="BE42" s="29"/>
      <c r="BF42" s="47">
        <f t="shared" si="205"/>
        <v>20</v>
      </c>
      <c r="BG42" s="47">
        <f t="shared" si="206"/>
        <v>20</v>
      </c>
      <c r="BI42" s="80"/>
      <c r="BJ42" s="78"/>
      <c r="BK42" s="78"/>
      <c r="BL42" s="78"/>
      <c r="BM42" s="78"/>
      <c r="BN42" s="78"/>
      <c r="BO42" s="77"/>
      <c r="BP42" s="78"/>
      <c r="BQ42" s="78"/>
      <c r="BR42" s="78"/>
      <c r="BS42" s="78"/>
      <c r="BT42" s="78"/>
      <c r="BU42" s="77"/>
      <c r="BV42" s="78"/>
      <c r="BW42" s="78"/>
      <c r="BX42" s="78"/>
      <c r="BY42" s="78"/>
      <c r="BZ42" s="78"/>
      <c r="CA42" s="77"/>
      <c r="CB42" s="78"/>
      <c r="CC42" s="78"/>
      <c r="CD42" s="78"/>
      <c r="CE42" s="78"/>
      <c r="CF42" s="78"/>
      <c r="CG42" s="77"/>
      <c r="CH42" s="78"/>
      <c r="CI42" s="81"/>
      <c r="CK42" s="35" t="str">
        <f t="shared" si="221"/>
        <v>Subscriptions</v>
      </c>
      <c r="CL42" s="22">
        <f>IFERROR(SUMIFS('Expenses - Raw Data'!$I$2:$I$1048576,'Expenses - Raw Data'!$A$2:$A$1048576,'YoY Summary'!$B$4,'Expenses - Raw Data'!$B$2:$B$1048576,'YoY Summary'!CL$11,'Expenses - Raw Data'!$E$2:$E$1048576,'YoY Summary'!$CK42,'Expenses - Raw Data'!$C$2:$C$1048576,"&gt;="&amp;'YoY Summary'!$B$6,'Expenses - Raw Data'!$C$2:$C$1048576,"&lt;="&amp;'YoY Summary'!$B$7),0)</f>
        <v>-20</v>
      </c>
      <c r="CM42" s="22">
        <f>IFERROR(SUMIFS('Expenses - Raw Data'!$I$2:$I$1048576,'Expenses - Raw Data'!$A$2:$A$1048576,'YoY Summary'!$B$4,'Expenses - Raw Data'!$B$2:$B$1048576,'YoY Summary'!CM$11,'Expenses - Raw Data'!$E$2:$E$1048576,'YoY Summary'!$CK42,'Expenses - Raw Data'!$C$2:$C$1048576,"&gt;="&amp;'YoY Summary'!$B$6,'Expenses - Raw Data'!$C$2:$C$1048576,"&lt;="&amp;'YoY Summary'!$B$7),0)</f>
        <v>0</v>
      </c>
      <c r="CN42" s="22">
        <f>IFERROR(SUMIFS('Expenses - Raw Data'!$I$2:$I$1048576,'Expenses - Raw Data'!$A$2:$A$1048576,'YoY Summary'!$B$4,'Expenses - Raw Data'!$B$2:$B$1048576,'YoY Summary'!CN$11,'Expenses - Raw Data'!$E$2:$E$1048576,'YoY Summary'!$CK42,'Expenses - Raw Data'!$C$2:$C$1048576,"&gt;="&amp;'YoY Summary'!$B$6,'Expenses - Raw Data'!$C$2:$C$1048576,"&lt;="&amp;'YoY Summary'!$B$7),0)</f>
        <v>0</v>
      </c>
      <c r="CO42" s="46">
        <f t="shared" si="222"/>
        <v>-20</v>
      </c>
      <c r="CP42" s="46">
        <f t="shared" si="223"/>
        <v>-20</v>
      </c>
      <c r="CQ42" s="29"/>
      <c r="CR42" s="22">
        <f>IFERROR(SUMIFS('Expenses - Raw Data'!$I$2:$I$1048576,'Expenses - Raw Data'!$A$2:$A$1048576,'YoY Summary'!$B$4,'Expenses - Raw Data'!$B$2:$B$1048576,'YoY Summary'!CR$11,'Expenses - Raw Data'!$E$2:$E$1048576,'YoY Summary'!$CK42,'Expenses - Raw Data'!$C$2:$C$1048576,"&gt;="&amp;'YoY Summary'!$B$6,'Expenses - Raw Data'!$C$2:$C$1048576,"&lt;="&amp;'YoY Summary'!$B$7),0)</f>
        <v>0</v>
      </c>
      <c r="CS42" s="22">
        <f>IFERROR(SUMIFS('Expenses - Raw Data'!$I$2:$I$1048576,'Expenses - Raw Data'!$A$2:$A$1048576,'YoY Summary'!$B$4,'Expenses - Raw Data'!$B$2:$B$1048576,'YoY Summary'!CS$11,'Expenses - Raw Data'!$E$2:$E$1048576,'YoY Summary'!$CK42,'Expenses - Raw Data'!$C$2:$C$1048576,"&gt;="&amp;'YoY Summary'!$B$6,'Expenses - Raw Data'!$C$2:$C$1048576,"&lt;="&amp;'YoY Summary'!$B$7),0)</f>
        <v>0</v>
      </c>
      <c r="CT42" s="22">
        <f>IFERROR(SUMIFS('Expenses - Raw Data'!$I$2:$I$1048576,'Expenses - Raw Data'!$A$2:$A$1048576,'YoY Summary'!$B$4,'Expenses - Raw Data'!$B$2:$B$1048576,'YoY Summary'!CT$11,'Expenses - Raw Data'!$E$2:$E$1048576,'YoY Summary'!$CK42,'Expenses - Raw Data'!$C$2:$C$1048576,"&gt;="&amp;'YoY Summary'!$B$6,'Expenses - Raw Data'!$C$2:$C$1048576,"&lt;="&amp;'YoY Summary'!$B$7),0)</f>
        <v>0</v>
      </c>
      <c r="CU42" s="46">
        <f t="shared" si="224"/>
        <v>0</v>
      </c>
      <c r="CV42" s="46">
        <f t="shared" si="225"/>
        <v>0</v>
      </c>
      <c r="CW42" s="29"/>
      <c r="CX42" s="22">
        <f>IFERROR(SUMIFS('Expenses - Raw Data'!$I$2:$I$1048576,'Expenses - Raw Data'!$A$2:$A$1048576,'YoY Summary'!$B$4,'Expenses - Raw Data'!$B$2:$B$1048576,'YoY Summary'!CX$11,'Expenses - Raw Data'!$E$2:$E$1048576,'YoY Summary'!$CK42,'Expenses - Raw Data'!$C$2:$C$1048576,"&gt;="&amp;'YoY Summary'!$B$6,'Expenses - Raw Data'!$C$2:$C$1048576,"&lt;="&amp;'YoY Summary'!$B$7),0)</f>
        <v>0</v>
      </c>
      <c r="CY42" s="22">
        <f>IFERROR(SUMIFS('Expenses - Raw Data'!$I$2:$I$1048576,'Expenses - Raw Data'!$A$2:$A$1048576,'YoY Summary'!$B$4,'Expenses - Raw Data'!$B$2:$B$1048576,'YoY Summary'!CY$11,'Expenses - Raw Data'!$E$2:$E$1048576,'YoY Summary'!$CK42,'Expenses - Raw Data'!$C$2:$C$1048576,"&gt;="&amp;'YoY Summary'!$B$6,'Expenses - Raw Data'!$C$2:$C$1048576,"&lt;="&amp;'YoY Summary'!$B$7),0)</f>
        <v>0</v>
      </c>
      <c r="CZ42" s="22">
        <f>IFERROR(SUMIFS('Expenses - Raw Data'!$I$2:$I$1048576,'Expenses - Raw Data'!$A$2:$A$1048576,'YoY Summary'!$B$4,'Expenses - Raw Data'!$B$2:$B$1048576,'YoY Summary'!CZ$11,'Expenses - Raw Data'!$E$2:$E$1048576,'YoY Summary'!$CK42,'Expenses - Raw Data'!$C$2:$C$1048576,"&gt;="&amp;'YoY Summary'!$B$6,'Expenses - Raw Data'!$C$2:$C$1048576,"&lt;="&amp;'YoY Summary'!$B$7),0)</f>
        <v>0</v>
      </c>
      <c r="DA42" s="46">
        <f t="shared" si="226"/>
        <v>0</v>
      </c>
      <c r="DB42" s="46">
        <f t="shared" si="227"/>
        <v>0</v>
      </c>
      <c r="DC42" s="29"/>
      <c r="DD42" s="22">
        <f>IFERROR(SUMIFS('Expenses - Raw Data'!$I$2:$I$1048576,'Expenses - Raw Data'!$A$2:$A$1048576,'YoY Summary'!$B$4,'Expenses - Raw Data'!$B$2:$B$1048576,'YoY Summary'!DD$11,'Expenses - Raw Data'!$E$2:$E$1048576,'YoY Summary'!$CK42,'Expenses - Raw Data'!$C$2:$C$1048576,"&gt;="&amp;'YoY Summary'!$B$6,'Expenses - Raw Data'!$C$2:$C$1048576,"&lt;="&amp;'YoY Summary'!$B$7),0)</f>
        <v>0</v>
      </c>
      <c r="DE42" s="22">
        <f>IFERROR(SUMIFS('Expenses - Raw Data'!$I$2:$I$1048576,'Expenses - Raw Data'!$A$2:$A$1048576,'YoY Summary'!$B$4,'Expenses - Raw Data'!$B$2:$B$1048576,'YoY Summary'!DE$11,'Expenses - Raw Data'!$E$2:$E$1048576,'YoY Summary'!$CK42,'Expenses - Raw Data'!$C$2:$C$1048576,"&gt;="&amp;'YoY Summary'!$B$6,'Expenses - Raw Data'!$C$2:$C$1048576,"&lt;="&amp;'YoY Summary'!$B$7),0)</f>
        <v>0</v>
      </c>
      <c r="DF42" s="22">
        <f>IFERROR(SUMIFS('Expenses - Raw Data'!$I$2:$I$1048576,'Expenses - Raw Data'!$A$2:$A$1048576,'YoY Summary'!$B$4,'Expenses - Raw Data'!$B$2:$B$1048576,'YoY Summary'!DF$11,'Expenses - Raw Data'!$E$2:$E$1048576,'YoY Summary'!$CK42,'Expenses - Raw Data'!$C$2:$C$1048576,"&gt;="&amp;'YoY Summary'!$B$6,'Expenses - Raw Data'!$C$2:$C$1048576,"&lt;="&amp;'YoY Summary'!$B$7),0)</f>
        <v>0</v>
      </c>
      <c r="DG42" s="46">
        <f t="shared" si="228"/>
        <v>0</v>
      </c>
      <c r="DH42" s="46">
        <f t="shared" si="229"/>
        <v>0</v>
      </c>
      <c r="DI42" s="29"/>
      <c r="DJ42" s="47">
        <f t="shared" si="230"/>
        <v>-20</v>
      </c>
      <c r="DK42" s="48">
        <f t="shared" si="231"/>
        <v>-3.2258064516129032E-3</v>
      </c>
      <c r="DL42" s="47">
        <f t="shared" si="207"/>
        <v>-20</v>
      </c>
    </row>
    <row r="43" spans="4:116" x14ac:dyDescent="0.2">
      <c r="D43" s="35" t="str">
        <f t="shared" si="208"/>
        <v>Phone</v>
      </c>
      <c r="E43" s="22">
        <f>IFERROR(SUMIFS('Expenses - Raw Data'!$I$2:$I$1048576,'Expenses - Raw Data'!$A$2:$A$1048576,'YoY Summary'!$B$3,'Expenses - Raw Data'!$B$2:$B$1048576,'YoY Summary'!E$11,'Expenses - Raw Data'!$E$2:$E$1048576,'YoY Summary'!$D43,'Expenses - Raw Data'!$C$2:$C$1048576,"&gt;="&amp;'YoY Summary'!$B$6,'Expenses - Raw Data'!$C$2:$C$1048576,"&lt;="&amp;'YoY Summary'!$B$7),0)</f>
        <v>0</v>
      </c>
      <c r="F43" s="22">
        <f>IFERROR(SUMIFS('Expenses - Raw Data'!$I$2:$I$1048576,'Expenses - Raw Data'!$A$2:$A$1048576,'YoY Summary'!$B$3,'Expenses - Raw Data'!$B$2:$B$1048576,'YoY Summary'!F$11,'Expenses - Raw Data'!$E$2:$E$1048576,'YoY Summary'!$D43,'Expenses - Raw Data'!$C$2:$C$1048576,"&gt;="&amp;'YoY Summary'!$B$6,'Expenses - Raw Data'!$C$2:$C$1048576,"&lt;="&amp;'YoY Summary'!$B$7),0)</f>
        <v>0</v>
      </c>
      <c r="G43" s="22">
        <f>IFERROR(SUMIFS('Expenses - Raw Data'!$I$2:$I$1048576,'Expenses - Raw Data'!$A$2:$A$1048576,'YoY Summary'!$B$3,'Expenses - Raw Data'!$B$2:$B$1048576,'YoY Summary'!G$11,'Expenses - Raw Data'!$E$2:$E$1048576,'YoY Summary'!$D43,'Expenses - Raw Data'!$C$2:$C$1048576,"&gt;="&amp;'YoY Summary'!$B$6,'Expenses - Raw Data'!$C$2:$C$1048576,"&lt;="&amp;'YoY Summary'!$B$7),0)</f>
        <v>0</v>
      </c>
      <c r="H43" s="46">
        <f t="shared" si="209"/>
        <v>0</v>
      </c>
      <c r="I43" s="46">
        <f t="shared" si="210"/>
        <v>0</v>
      </c>
      <c r="J43" s="29"/>
      <c r="K43" s="22">
        <f>IFERROR(SUMIFS('Expenses - Raw Data'!$I$2:$I$1048576,'Expenses - Raw Data'!$A$2:$A$1048576,'YoY Summary'!$B$3,'Expenses - Raw Data'!$B$2:$B$1048576,'YoY Summary'!K$11,'Expenses - Raw Data'!$E$2:$E$1048576,'YoY Summary'!$D43,'Expenses - Raw Data'!$C$2:$C$1048576,"&gt;="&amp;'YoY Summary'!$B$6,'Expenses - Raw Data'!$C$2:$C$1048576,"&lt;="&amp;'YoY Summary'!$B$7),0)</f>
        <v>0</v>
      </c>
      <c r="L43" s="22">
        <f>IFERROR(SUMIFS('Expenses - Raw Data'!$I$2:$I$1048576,'Expenses - Raw Data'!$A$2:$A$1048576,'YoY Summary'!$B$3,'Expenses - Raw Data'!$B$2:$B$1048576,'YoY Summary'!L$11,'Expenses - Raw Data'!$E$2:$E$1048576,'YoY Summary'!$D43,'Expenses - Raw Data'!$C$2:$C$1048576,"&gt;="&amp;'YoY Summary'!$B$6,'Expenses - Raw Data'!$C$2:$C$1048576,"&lt;="&amp;'YoY Summary'!$B$7),0)</f>
        <v>0</v>
      </c>
      <c r="M43" s="22">
        <f>IFERROR(SUMIFS('Expenses - Raw Data'!$I$2:$I$1048576,'Expenses - Raw Data'!$A$2:$A$1048576,'YoY Summary'!$B$3,'Expenses - Raw Data'!$B$2:$B$1048576,'YoY Summary'!M$11,'Expenses - Raw Data'!$E$2:$E$1048576,'YoY Summary'!$D43,'Expenses - Raw Data'!$C$2:$C$1048576,"&gt;="&amp;'YoY Summary'!$B$6,'Expenses - Raw Data'!$C$2:$C$1048576,"&lt;="&amp;'YoY Summary'!$B$7),0)</f>
        <v>0</v>
      </c>
      <c r="N43" s="46">
        <f t="shared" si="211"/>
        <v>0</v>
      </c>
      <c r="O43" s="46">
        <f t="shared" si="212"/>
        <v>0</v>
      </c>
      <c r="P43" s="29"/>
      <c r="Q43" s="22">
        <f>IFERROR(SUMIFS('Expenses - Raw Data'!$I$2:$I$1048576,'Expenses - Raw Data'!$A$2:$A$1048576,'YoY Summary'!$B$3,'Expenses - Raw Data'!$B$2:$B$1048576,'YoY Summary'!Q$11,'Expenses - Raw Data'!$E$2:$E$1048576,'YoY Summary'!$D43,'Expenses - Raw Data'!$C$2:$C$1048576,"&gt;="&amp;'YoY Summary'!$B$6,'Expenses - Raw Data'!$C$2:$C$1048576,"&lt;="&amp;'YoY Summary'!$B$7),0)</f>
        <v>0</v>
      </c>
      <c r="R43" s="22">
        <f>IFERROR(SUMIFS('Expenses - Raw Data'!$I$2:$I$1048576,'Expenses - Raw Data'!$A$2:$A$1048576,'YoY Summary'!$B$3,'Expenses - Raw Data'!$B$2:$B$1048576,'YoY Summary'!R$11,'Expenses - Raw Data'!$E$2:$E$1048576,'YoY Summary'!$D43,'Expenses - Raw Data'!$C$2:$C$1048576,"&gt;="&amp;'YoY Summary'!$B$6,'Expenses - Raw Data'!$C$2:$C$1048576,"&lt;="&amp;'YoY Summary'!$B$7),0)</f>
        <v>0</v>
      </c>
      <c r="S43" s="22">
        <f>IFERROR(SUMIFS('Expenses - Raw Data'!$I$2:$I$1048576,'Expenses - Raw Data'!$A$2:$A$1048576,'YoY Summary'!$B$3,'Expenses - Raw Data'!$B$2:$B$1048576,'YoY Summary'!S$11,'Expenses - Raw Data'!$E$2:$E$1048576,'YoY Summary'!$D43,'Expenses - Raw Data'!$C$2:$C$1048576,"&gt;="&amp;'YoY Summary'!$B$6,'Expenses - Raw Data'!$C$2:$C$1048576,"&lt;="&amp;'YoY Summary'!$B$7),0)</f>
        <v>0</v>
      </c>
      <c r="T43" s="46">
        <f t="shared" si="213"/>
        <v>0</v>
      </c>
      <c r="U43" s="46">
        <f t="shared" si="214"/>
        <v>0</v>
      </c>
      <c r="V43" s="29"/>
      <c r="W43" s="22">
        <f>IFERROR(SUMIFS('Expenses - Raw Data'!$I$2:$I$1048576,'Expenses - Raw Data'!$A$2:$A$1048576,'YoY Summary'!$B$3,'Expenses - Raw Data'!$B$2:$B$1048576,'YoY Summary'!W$11,'Expenses - Raw Data'!$E$2:$E$1048576,'YoY Summary'!$D43,'Expenses - Raw Data'!$C$2:$C$1048576,"&gt;="&amp;'YoY Summary'!$B$6,'Expenses - Raw Data'!$C$2:$C$1048576,"&lt;="&amp;'YoY Summary'!$B$7),0)</f>
        <v>0</v>
      </c>
      <c r="X43" s="22">
        <f>IFERROR(SUMIFS('Expenses - Raw Data'!$I$2:$I$1048576,'Expenses - Raw Data'!$A$2:$A$1048576,'YoY Summary'!$B$3,'Expenses - Raw Data'!$B$2:$B$1048576,'YoY Summary'!X$11,'Expenses - Raw Data'!$E$2:$E$1048576,'YoY Summary'!$D43,'Expenses - Raw Data'!$C$2:$C$1048576,"&gt;="&amp;'YoY Summary'!$B$6,'Expenses - Raw Data'!$C$2:$C$1048576,"&lt;="&amp;'YoY Summary'!$B$7),0)</f>
        <v>0</v>
      </c>
      <c r="Y43" s="22">
        <f>IFERROR(SUMIFS('Expenses - Raw Data'!$I$2:$I$1048576,'Expenses - Raw Data'!$A$2:$A$1048576,'YoY Summary'!$B$3,'Expenses - Raw Data'!$B$2:$B$1048576,'YoY Summary'!Y$11,'Expenses - Raw Data'!$E$2:$E$1048576,'YoY Summary'!$D43,'Expenses - Raw Data'!$C$2:$C$1048576,"&gt;="&amp;'YoY Summary'!$B$6,'Expenses - Raw Data'!$C$2:$C$1048576,"&lt;="&amp;'YoY Summary'!$B$7),0)</f>
        <v>0</v>
      </c>
      <c r="Z43" s="46">
        <f t="shared" si="215"/>
        <v>0</v>
      </c>
      <c r="AA43" s="46">
        <f t="shared" si="216"/>
        <v>0</v>
      </c>
      <c r="AB43" s="29"/>
      <c r="AC43" s="47">
        <f t="shared" si="217"/>
        <v>0</v>
      </c>
      <c r="AD43" s="48">
        <f t="shared" si="218"/>
        <v>0</v>
      </c>
      <c r="AE43" s="47">
        <f t="shared" si="219"/>
        <v>0</v>
      </c>
      <c r="AG43" s="35" t="str">
        <f t="shared" si="220"/>
        <v>Phone</v>
      </c>
      <c r="AH43" s="22">
        <f t="shared" si="185"/>
        <v>5</v>
      </c>
      <c r="AI43" s="22">
        <f t="shared" si="186"/>
        <v>0</v>
      </c>
      <c r="AJ43" s="22">
        <f t="shared" si="187"/>
        <v>0</v>
      </c>
      <c r="AK43" s="46">
        <f t="shared" si="188"/>
        <v>5</v>
      </c>
      <c r="AL43" s="46">
        <f t="shared" si="189"/>
        <v>5</v>
      </c>
      <c r="AM43" s="29"/>
      <c r="AN43" s="22">
        <f t="shared" si="190"/>
        <v>0</v>
      </c>
      <c r="AO43" s="22">
        <f t="shared" si="191"/>
        <v>0</v>
      </c>
      <c r="AP43" s="22">
        <f t="shared" si="192"/>
        <v>0</v>
      </c>
      <c r="AQ43" s="46">
        <f t="shared" si="193"/>
        <v>0</v>
      </c>
      <c r="AR43" s="46">
        <f t="shared" si="194"/>
        <v>0</v>
      </c>
      <c r="AS43" s="29"/>
      <c r="AT43" s="22">
        <f t="shared" si="195"/>
        <v>0</v>
      </c>
      <c r="AU43" s="22">
        <f t="shared" si="196"/>
        <v>0</v>
      </c>
      <c r="AV43" s="22">
        <f t="shared" si="197"/>
        <v>0</v>
      </c>
      <c r="AW43" s="46">
        <f t="shared" si="198"/>
        <v>0</v>
      </c>
      <c r="AX43" s="46">
        <f t="shared" si="199"/>
        <v>0</v>
      </c>
      <c r="AY43" s="29"/>
      <c r="AZ43" s="22">
        <f t="shared" si="200"/>
        <v>0</v>
      </c>
      <c r="BA43" s="22">
        <f t="shared" si="201"/>
        <v>0</v>
      </c>
      <c r="BB43" s="22">
        <f t="shared" si="202"/>
        <v>0</v>
      </c>
      <c r="BC43" s="46">
        <f t="shared" si="203"/>
        <v>0</v>
      </c>
      <c r="BD43" s="46">
        <f t="shared" si="204"/>
        <v>0</v>
      </c>
      <c r="BE43" s="29"/>
      <c r="BF43" s="47">
        <f t="shared" si="205"/>
        <v>5</v>
      </c>
      <c r="BG43" s="47">
        <f t="shared" si="206"/>
        <v>5</v>
      </c>
      <c r="BI43" s="80"/>
      <c r="BJ43" s="78"/>
      <c r="BK43" s="78"/>
      <c r="BL43" s="78"/>
      <c r="BM43" s="78"/>
      <c r="BN43" s="78"/>
      <c r="BO43" s="77"/>
      <c r="BP43" s="78"/>
      <c r="BQ43" s="78"/>
      <c r="BR43" s="78"/>
      <c r="BS43" s="78"/>
      <c r="BT43" s="78"/>
      <c r="BU43" s="77"/>
      <c r="BV43" s="78"/>
      <c r="BW43" s="78"/>
      <c r="BX43" s="78"/>
      <c r="BY43" s="78"/>
      <c r="BZ43" s="78"/>
      <c r="CA43" s="77"/>
      <c r="CB43" s="78"/>
      <c r="CC43" s="78"/>
      <c r="CD43" s="78"/>
      <c r="CE43" s="78"/>
      <c r="CF43" s="78"/>
      <c r="CG43" s="77"/>
      <c r="CH43" s="78"/>
      <c r="CI43" s="81"/>
      <c r="CK43" s="35" t="str">
        <f t="shared" si="221"/>
        <v>Phone</v>
      </c>
      <c r="CL43" s="22">
        <f>IFERROR(SUMIFS('Expenses - Raw Data'!$I$2:$I$1048576,'Expenses - Raw Data'!$A$2:$A$1048576,'YoY Summary'!$B$4,'Expenses - Raw Data'!$B$2:$B$1048576,'YoY Summary'!CL$11,'Expenses - Raw Data'!$E$2:$E$1048576,'YoY Summary'!$CK43,'Expenses - Raw Data'!$C$2:$C$1048576,"&gt;="&amp;'YoY Summary'!$B$6,'Expenses - Raw Data'!$C$2:$C$1048576,"&lt;="&amp;'YoY Summary'!$B$7),0)</f>
        <v>-5</v>
      </c>
      <c r="CM43" s="22">
        <f>IFERROR(SUMIFS('Expenses - Raw Data'!$I$2:$I$1048576,'Expenses - Raw Data'!$A$2:$A$1048576,'YoY Summary'!$B$4,'Expenses - Raw Data'!$B$2:$B$1048576,'YoY Summary'!CM$11,'Expenses - Raw Data'!$E$2:$E$1048576,'YoY Summary'!$CK43,'Expenses - Raw Data'!$C$2:$C$1048576,"&gt;="&amp;'YoY Summary'!$B$6,'Expenses - Raw Data'!$C$2:$C$1048576,"&lt;="&amp;'YoY Summary'!$B$7),0)</f>
        <v>0</v>
      </c>
      <c r="CN43" s="22">
        <f>IFERROR(SUMIFS('Expenses - Raw Data'!$I$2:$I$1048576,'Expenses - Raw Data'!$A$2:$A$1048576,'YoY Summary'!$B$4,'Expenses - Raw Data'!$B$2:$B$1048576,'YoY Summary'!CN$11,'Expenses - Raw Data'!$E$2:$E$1048576,'YoY Summary'!$CK43,'Expenses - Raw Data'!$C$2:$C$1048576,"&gt;="&amp;'YoY Summary'!$B$6,'Expenses - Raw Data'!$C$2:$C$1048576,"&lt;="&amp;'YoY Summary'!$B$7),0)</f>
        <v>0</v>
      </c>
      <c r="CO43" s="46">
        <f t="shared" si="222"/>
        <v>-5</v>
      </c>
      <c r="CP43" s="46">
        <f t="shared" si="223"/>
        <v>-5</v>
      </c>
      <c r="CQ43" s="29"/>
      <c r="CR43" s="22">
        <f>IFERROR(SUMIFS('Expenses - Raw Data'!$I$2:$I$1048576,'Expenses - Raw Data'!$A$2:$A$1048576,'YoY Summary'!$B$4,'Expenses - Raw Data'!$B$2:$B$1048576,'YoY Summary'!CR$11,'Expenses - Raw Data'!$E$2:$E$1048576,'YoY Summary'!$CK43,'Expenses - Raw Data'!$C$2:$C$1048576,"&gt;="&amp;'YoY Summary'!$B$6,'Expenses - Raw Data'!$C$2:$C$1048576,"&lt;="&amp;'YoY Summary'!$B$7),0)</f>
        <v>0</v>
      </c>
      <c r="CS43" s="22">
        <f>IFERROR(SUMIFS('Expenses - Raw Data'!$I$2:$I$1048576,'Expenses - Raw Data'!$A$2:$A$1048576,'YoY Summary'!$B$4,'Expenses - Raw Data'!$B$2:$B$1048576,'YoY Summary'!CS$11,'Expenses - Raw Data'!$E$2:$E$1048576,'YoY Summary'!$CK43,'Expenses - Raw Data'!$C$2:$C$1048576,"&gt;="&amp;'YoY Summary'!$B$6,'Expenses - Raw Data'!$C$2:$C$1048576,"&lt;="&amp;'YoY Summary'!$B$7),0)</f>
        <v>0</v>
      </c>
      <c r="CT43" s="22">
        <f>IFERROR(SUMIFS('Expenses - Raw Data'!$I$2:$I$1048576,'Expenses - Raw Data'!$A$2:$A$1048576,'YoY Summary'!$B$4,'Expenses - Raw Data'!$B$2:$B$1048576,'YoY Summary'!CT$11,'Expenses - Raw Data'!$E$2:$E$1048576,'YoY Summary'!$CK43,'Expenses - Raw Data'!$C$2:$C$1048576,"&gt;="&amp;'YoY Summary'!$B$6,'Expenses - Raw Data'!$C$2:$C$1048576,"&lt;="&amp;'YoY Summary'!$B$7),0)</f>
        <v>0</v>
      </c>
      <c r="CU43" s="46">
        <f t="shared" si="224"/>
        <v>0</v>
      </c>
      <c r="CV43" s="46">
        <f t="shared" si="225"/>
        <v>0</v>
      </c>
      <c r="CW43" s="29"/>
      <c r="CX43" s="22">
        <f>IFERROR(SUMIFS('Expenses - Raw Data'!$I$2:$I$1048576,'Expenses - Raw Data'!$A$2:$A$1048576,'YoY Summary'!$B$4,'Expenses - Raw Data'!$B$2:$B$1048576,'YoY Summary'!CX$11,'Expenses - Raw Data'!$E$2:$E$1048576,'YoY Summary'!$CK43,'Expenses - Raw Data'!$C$2:$C$1048576,"&gt;="&amp;'YoY Summary'!$B$6,'Expenses - Raw Data'!$C$2:$C$1048576,"&lt;="&amp;'YoY Summary'!$B$7),0)</f>
        <v>0</v>
      </c>
      <c r="CY43" s="22">
        <f>IFERROR(SUMIFS('Expenses - Raw Data'!$I$2:$I$1048576,'Expenses - Raw Data'!$A$2:$A$1048576,'YoY Summary'!$B$4,'Expenses - Raw Data'!$B$2:$B$1048576,'YoY Summary'!CY$11,'Expenses - Raw Data'!$E$2:$E$1048576,'YoY Summary'!$CK43,'Expenses - Raw Data'!$C$2:$C$1048576,"&gt;="&amp;'YoY Summary'!$B$6,'Expenses - Raw Data'!$C$2:$C$1048576,"&lt;="&amp;'YoY Summary'!$B$7),0)</f>
        <v>0</v>
      </c>
      <c r="CZ43" s="22">
        <f>IFERROR(SUMIFS('Expenses - Raw Data'!$I$2:$I$1048576,'Expenses - Raw Data'!$A$2:$A$1048576,'YoY Summary'!$B$4,'Expenses - Raw Data'!$B$2:$B$1048576,'YoY Summary'!CZ$11,'Expenses - Raw Data'!$E$2:$E$1048576,'YoY Summary'!$CK43,'Expenses - Raw Data'!$C$2:$C$1048576,"&gt;="&amp;'YoY Summary'!$B$6,'Expenses - Raw Data'!$C$2:$C$1048576,"&lt;="&amp;'YoY Summary'!$B$7),0)</f>
        <v>0</v>
      </c>
      <c r="DA43" s="46">
        <f t="shared" si="226"/>
        <v>0</v>
      </c>
      <c r="DB43" s="46">
        <f t="shared" si="227"/>
        <v>0</v>
      </c>
      <c r="DC43" s="29"/>
      <c r="DD43" s="22">
        <f>IFERROR(SUMIFS('Expenses - Raw Data'!$I$2:$I$1048576,'Expenses - Raw Data'!$A$2:$A$1048576,'YoY Summary'!$B$4,'Expenses - Raw Data'!$B$2:$B$1048576,'YoY Summary'!DD$11,'Expenses - Raw Data'!$E$2:$E$1048576,'YoY Summary'!$CK43,'Expenses - Raw Data'!$C$2:$C$1048576,"&gt;="&amp;'YoY Summary'!$B$6,'Expenses - Raw Data'!$C$2:$C$1048576,"&lt;="&amp;'YoY Summary'!$B$7),0)</f>
        <v>0</v>
      </c>
      <c r="DE43" s="22">
        <f>IFERROR(SUMIFS('Expenses - Raw Data'!$I$2:$I$1048576,'Expenses - Raw Data'!$A$2:$A$1048576,'YoY Summary'!$B$4,'Expenses - Raw Data'!$B$2:$B$1048576,'YoY Summary'!DE$11,'Expenses - Raw Data'!$E$2:$E$1048576,'YoY Summary'!$CK43,'Expenses - Raw Data'!$C$2:$C$1048576,"&gt;="&amp;'YoY Summary'!$B$6,'Expenses - Raw Data'!$C$2:$C$1048576,"&lt;="&amp;'YoY Summary'!$B$7),0)</f>
        <v>0</v>
      </c>
      <c r="DF43" s="22">
        <f>IFERROR(SUMIFS('Expenses - Raw Data'!$I$2:$I$1048576,'Expenses - Raw Data'!$A$2:$A$1048576,'YoY Summary'!$B$4,'Expenses - Raw Data'!$B$2:$B$1048576,'YoY Summary'!DF$11,'Expenses - Raw Data'!$E$2:$E$1048576,'YoY Summary'!$CK43,'Expenses - Raw Data'!$C$2:$C$1048576,"&gt;="&amp;'YoY Summary'!$B$6,'Expenses - Raw Data'!$C$2:$C$1048576,"&lt;="&amp;'YoY Summary'!$B$7),0)</f>
        <v>0</v>
      </c>
      <c r="DG43" s="46">
        <f t="shared" si="228"/>
        <v>0</v>
      </c>
      <c r="DH43" s="46">
        <f t="shared" si="229"/>
        <v>0</v>
      </c>
      <c r="DI43" s="29"/>
      <c r="DJ43" s="47">
        <f t="shared" si="230"/>
        <v>-5</v>
      </c>
      <c r="DK43" s="48">
        <f t="shared" si="231"/>
        <v>-8.0645161290322581E-4</v>
      </c>
      <c r="DL43" s="47">
        <f t="shared" si="207"/>
        <v>-5</v>
      </c>
    </row>
    <row r="44" spans="4:116" x14ac:dyDescent="0.2">
      <c r="D44" s="35" t="str">
        <f t="shared" si="208"/>
        <v>Office Food</v>
      </c>
      <c r="E44" s="22">
        <f>IFERROR(SUMIFS('Expenses - Raw Data'!$I$2:$I$1048576,'Expenses - Raw Data'!$A$2:$A$1048576,'YoY Summary'!$B$3,'Expenses - Raw Data'!$B$2:$B$1048576,'YoY Summary'!E$11,'Expenses - Raw Data'!$E$2:$E$1048576,'YoY Summary'!$D44,'Expenses - Raw Data'!$C$2:$C$1048576,"&gt;="&amp;'YoY Summary'!$B$6,'Expenses - Raw Data'!$C$2:$C$1048576,"&lt;="&amp;'YoY Summary'!$B$7),0)</f>
        <v>0</v>
      </c>
      <c r="F44" s="22">
        <f>IFERROR(SUMIFS('Expenses - Raw Data'!$I$2:$I$1048576,'Expenses - Raw Data'!$A$2:$A$1048576,'YoY Summary'!$B$3,'Expenses - Raw Data'!$B$2:$B$1048576,'YoY Summary'!F$11,'Expenses - Raw Data'!$E$2:$E$1048576,'YoY Summary'!$D44,'Expenses - Raw Data'!$C$2:$C$1048576,"&gt;="&amp;'YoY Summary'!$B$6,'Expenses - Raw Data'!$C$2:$C$1048576,"&lt;="&amp;'YoY Summary'!$B$7),0)</f>
        <v>0</v>
      </c>
      <c r="G44" s="22">
        <f>IFERROR(SUMIFS('Expenses - Raw Data'!$I$2:$I$1048576,'Expenses - Raw Data'!$A$2:$A$1048576,'YoY Summary'!$B$3,'Expenses - Raw Data'!$B$2:$B$1048576,'YoY Summary'!G$11,'Expenses - Raw Data'!$E$2:$E$1048576,'YoY Summary'!$D44,'Expenses - Raw Data'!$C$2:$C$1048576,"&gt;="&amp;'YoY Summary'!$B$6,'Expenses - Raw Data'!$C$2:$C$1048576,"&lt;="&amp;'YoY Summary'!$B$7),0)</f>
        <v>0</v>
      </c>
      <c r="H44" s="46">
        <f t="shared" si="209"/>
        <v>0</v>
      </c>
      <c r="I44" s="46">
        <f t="shared" si="210"/>
        <v>0</v>
      </c>
      <c r="J44" s="29"/>
      <c r="K44" s="22">
        <f>IFERROR(SUMIFS('Expenses - Raw Data'!$I$2:$I$1048576,'Expenses - Raw Data'!$A$2:$A$1048576,'YoY Summary'!$B$3,'Expenses - Raw Data'!$B$2:$B$1048576,'YoY Summary'!K$11,'Expenses - Raw Data'!$E$2:$E$1048576,'YoY Summary'!$D44,'Expenses - Raw Data'!$C$2:$C$1048576,"&gt;="&amp;'YoY Summary'!$B$6,'Expenses - Raw Data'!$C$2:$C$1048576,"&lt;="&amp;'YoY Summary'!$B$7),0)</f>
        <v>0</v>
      </c>
      <c r="L44" s="22">
        <f>IFERROR(SUMIFS('Expenses - Raw Data'!$I$2:$I$1048576,'Expenses - Raw Data'!$A$2:$A$1048576,'YoY Summary'!$B$3,'Expenses - Raw Data'!$B$2:$B$1048576,'YoY Summary'!L$11,'Expenses - Raw Data'!$E$2:$E$1048576,'YoY Summary'!$D44,'Expenses - Raw Data'!$C$2:$C$1048576,"&gt;="&amp;'YoY Summary'!$B$6,'Expenses - Raw Data'!$C$2:$C$1048576,"&lt;="&amp;'YoY Summary'!$B$7),0)</f>
        <v>0</v>
      </c>
      <c r="M44" s="22">
        <f>IFERROR(SUMIFS('Expenses - Raw Data'!$I$2:$I$1048576,'Expenses - Raw Data'!$A$2:$A$1048576,'YoY Summary'!$B$3,'Expenses - Raw Data'!$B$2:$B$1048576,'YoY Summary'!M$11,'Expenses - Raw Data'!$E$2:$E$1048576,'YoY Summary'!$D44,'Expenses - Raw Data'!$C$2:$C$1048576,"&gt;="&amp;'YoY Summary'!$B$6,'Expenses - Raw Data'!$C$2:$C$1048576,"&lt;="&amp;'YoY Summary'!$B$7),0)</f>
        <v>0</v>
      </c>
      <c r="N44" s="46">
        <f t="shared" si="211"/>
        <v>0</v>
      </c>
      <c r="O44" s="46">
        <f t="shared" si="212"/>
        <v>0</v>
      </c>
      <c r="P44" s="29"/>
      <c r="Q44" s="22">
        <f>IFERROR(SUMIFS('Expenses - Raw Data'!$I$2:$I$1048576,'Expenses - Raw Data'!$A$2:$A$1048576,'YoY Summary'!$B$3,'Expenses - Raw Data'!$B$2:$B$1048576,'YoY Summary'!Q$11,'Expenses - Raw Data'!$E$2:$E$1048576,'YoY Summary'!$D44,'Expenses - Raw Data'!$C$2:$C$1048576,"&gt;="&amp;'YoY Summary'!$B$6,'Expenses - Raw Data'!$C$2:$C$1048576,"&lt;="&amp;'YoY Summary'!$B$7),0)</f>
        <v>0</v>
      </c>
      <c r="R44" s="22">
        <f>IFERROR(SUMIFS('Expenses - Raw Data'!$I$2:$I$1048576,'Expenses - Raw Data'!$A$2:$A$1048576,'YoY Summary'!$B$3,'Expenses - Raw Data'!$B$2:$B$1048576,'YoY Summary'!R$11,'Expenses - Raw Data'!$E$2:$E$1048576,'YoY Summary'!$D44,'Expenses - Raw Data'!$C$2:$C$1048576,"&gt;="&amp;'YoY Summary'!$B$6,'Expenses - Raw Data'!$C$2:$C$1048576,"&lt;="&amp;'YoY Summary'!$B$7),0)</f>
        <v>0</v>
      </c>
      <c r="S44" s="22">
        <f>IFERROR(SUMIFS('Expenses - Raw Data'!$I$2:$I$1048576,'Expenses - Raw Data'!$A$2:$A$1048576,'YoY Summary'!$B$3,'Expenses - Raw Data'!$B$2:$B$1048576,'YoY Summary'!S$11,'Expenses - Raw Data'!$E$2:$E$1048576,'YoY Summary'!$D44,'Expenses - Raw Data'!$C$2:$C$1048576,"&gt;="&amp;'YoY Summary'!$B$6,'Expenses - Raw Data'!$C$2:$C$1048576,"&lt;="&amp;'YoY Summary'!$B$7),0)</f>
        <v>0</v>
      </c>
      <c r="T44" s="46">
        <f t="shared" si="213"/>
        <v>0</v>
      </c>
      <c r="U44" s="46">
        <f t="shared" si="214"/>
        <v>0</v>
      </c>
      <c r="V44" s="29"/>
      <c r="W44" s="22">
        <f>IFERROR(SUMIFS('Expenses - Raw Data'!$I$2:$I$1048576,'Expenses - Raw Data'!$A$2:$A$1048576,'YoY Summary'!$B$3,'Expenses - Raw Data'!$B$2:$B$1048576,'YoY Summary'!W$11,'Expenses - Raw Data'!$E$2:$E$1048576,'YoY Summary'!$D44,'Expenses - Raw Data'!$C$2:$C$1048576,"&gt;="&amp;'YoY Summary'!$B$6,'Expenses - Raw Data'!$C$2:$C$1048576,"&lt;="&amp;'YoY Summary'!$B$7),0)</f>
        <v>0</v>
      </c>
      <c r="X44" s="22">
        <f>IFERROR(SUMIFS('Expenses - Raw Data'!$I$2:$I$1048576,'Expenses - Raw Data'!$A$2:$A$1048576,'YoY Summary'!$B$3,'Expenses - Raw Data'!$B$2:$B$1048576,'YoY Summary'!X$11,'Expenses - Raw Data'!$E$2:$E$1048576,'YoY Summary'!$D44,'Expenses - Raw Data'!$C$2:$C$1048576,"&gt;="&amp;'YoY Summary'!$B$6,'Expenses - Raw Data'!$C$2:$C$1048576,"&lt;="&amp;'YoY Summary'!$B$7),0)</f>
        <v>0</v>
      </c>
      <c r="Y44" s="22">
        <f>IFERROR(SUMIFS('Expenses - Raw Data'!$I$2:$I$1048576,'Expenses - Raw Data'!$A$2:$A$1048576,'YoY Summary'!$B$3,'Expenses - Raw Data'!$B$2:$B$1048576,'YoY Summary'!Y$11,'Expenses - Raw Data'!$E$2:$E$1048576,'YoY Summary'!$D44,'Expenses - Raw Data'!$C$2:$C$1048576,"&gt;="&amp;'YoY Summary'!$B$6,'Expenses - Raw Data'!$C$2:$C$1048576,"&lt;="&amp;'YoY Summary'!$B$7),0)</f>
        <v>0</v>
      </c>
      <c r="Z44" s="46">
        <f t="shared" si="215"/>
        <v>0</v>
      </c>
      <c r="AA44" s="46">
        <f t="shared" si="216"/>
        <v>0</v>
      </c>
      <c r="AB44" s="29"/>
      <c r="AC44" s="47">
        <f t="shared" si="217"/>
        <v>0</v>
      </c>
      <c r="AD44" s="48">
        <f t="shared" si="218"/>
        <v>0</v>
      </c>
      <c r="AE44" s="47">
        <f t="shared" si="219"/>
        <v>0</v>
      </c>
      <c r="AG44" s="35" t="str">
        <f t="shared" si="220"/>
        <v>Office Food</v>
      </c>
      <c r="AH44" s="22">
        <f t="shared" si="185"/>
        <v>0</v>
      </c>
      <c r="AI44" s="22">
        <f t="shared" si="186"/>
        <v>0</v>
      </c>
      <c r="AJ44" s="22">
        <f t="shared" si="187"/>
        <v>0</v>
      </c>
      <c r="AK44" s="46">
        <f t="shared" si="188"/>
        <v>0</v>
      </c>
      <c r="AL44" s="46">
        <f t="shared" si="189"/>
        <v>0</v>
      </c>
      <c r="AM44" s="29"/>
      <c r="AN44" s="22">
        <f t="shared" si="190"/>
        <v>0</v>
      </c>
      <c r="AO44" s="22">
        <f t="shared" si="191"/>
        <v>0</v>
      </c>
      <c r="AP44" s="22">
        <f t="shared" si="192"/>
        <v>0</v>
      </c>
      <c r="AQ44" s="46">
        <f t="shared" si="193"/>
        <v>0</v>
      </c>
      <c r="AR44" s="46">
        <f t="shared" si="194"/>
        <v>0</v>
      </c>
      <c r="AS44" s="29"/>
      <c r="AT44" s="22">
        <f t="shared" si="195"/>
        <v>0</v>
      </c>
      <c r="AU44" s="22">
        <f t="shared" si="196"/>
        <v>0</v>
      </c>
      <c r="AV44" s="22">
        <f t="shared" si="197"/>
        <v>0</v>
      </c>
      <c r="AW44" s="46">
        <f t="shared" si="198"/>
        <v>0</v>
      </c>
      <c r="AX44" s="46">
        <f t="shared" si="199"/>
        <v>0</v>
      </c>
      <c r="AY44" s="29"/>
      <c r="AZ44" s="22">
        <f t="shared" si="200"/>
        <v>0</v>
      </c>
      <c r="BA44" s="22">
        <f t="shared" si="201"/>
        <v>0</v>
      </c>
      <c r="BB44" s="22">
        <f t="shared" si="202"/>
        <v>0</v>
      </c>
      <c r="BC44" s="46">
        <f t="shared" si="203"/>
        <v>0</v>
      </c>
      <c r="BD44" s="46">
        <f t="shared" si="204"/>
        <v>0</v>
      </c>
      <c r="BE44" s="29"/>
      <c r="BF44" s="47">
        <f t="shared" si="205"/>
        <v>0</v>
      </c>
      <c r="BG44" s="47">
        <f t="shared" si="206"/>
        <v>0</v>
      </c>
      <c r="BI44" s="80"/>
      <c r="BJ44" s="78"/>
      <c r="BK44" s="78"/>
      <c r="BL44" s="78"/>
      <c r="BM44" s="78"/>
      <c r="BN44" s="78"/>
      <c r="BO44" s="77"/>
      <c r="BP44" s="78"/>
      <c r="BQ44" s="78"/>
      <c r="BR44" s="78"/>
      <c r="BS44" s="78"/>
      <c r="BT44" s="78"/>
      <c r="BU44" s="77"/>
      <c r="BV44" s="78"/>
      <c r="BW44" s="78"/>
      <c r="BX44" s="78"/>
      <c r="BY44" s="78"/>
      <c r="BZ44" s="78"/>
      <c r="CA44" s="77"/>
      <c r="CB44" s="78"/>
      <c r="CC44" s="78"/>
      <c r="CD44" s="78"/>
      <c r="CE44" s="78"/>
      <c r="CF44" s="78"/>
      <c r="CG44" s="77"/>
      <c r="CH44" s="78"/>
      <c r="CI44" s="81"/>
      <c r="CK44" s="35" t="str">
        <f t="shared" si="221"/>
        <v>Office Food</v>
      </c>
      <c r="CL44" s="22">
        <f>IFERROR(SUMIFS('Expenses - Raw Data'!$I$2:$I$1048576,'Expenses - Raw Data'!$A$2:$A$1048576,'YoY Summary'!$B$4,'Expenses - Raw Data'!$B$2:$B$1048576,'YoY Summary'!CL$11,'Expenses - Raw Data'!$E$2:$E$1048576,'YoY Summary'!$CK44,'Expenses - Raw Data'!$C$2:$C$1048576,"&gt;="&amp;'YoY Summary'!$B$6,'Expenses - Raw Data'!$C$2:$C$1048576,"&lt;="&amp;'YoY Summary'!$B$7),0)</f>
        <v>0</v>
      </c>
      <c r="CM44" s="22">
        <f>IFERROR(SUMIFS('Expenses - Raw Data'!$I$2:$I$1048576,'Expenses - Raw Data'!$A$2:$A$1048576,'YoY Summary'!$B$4,'Expenses - Raw Data'!$B$2:$B$1048576,'YoY Summary'!CM$11,'Expenses - Raw Data'!$E$2:$E$1048576,'YoY Summary'!$CK44,'Expenses - Raw Data'!$C$2:$C$1048576,"&gt;="&amp;'YoY Summary'!$B$6,'Expenses - Raw Data'!$C$2:$C$1048576,"&lt;="&amp;'YoY Summary'!$B$7),0)</f>
        <v>0</v>
      </c>
      <c r="CN44" s="22">
        <f>IFERROR(SUMIFS('Expenses - Raw Data'!$I$2:$I$1048576,'Expenses - Raw Data'!$A$2:$A$1048576,'YoY Summary'!$B$4,'Expenses - Raw Data'!$B$2:$B$1048576,'YoY Summary'!CN$11,'Expenses - Raw Data'!$E$2:$E$1048576,'YoY Summary'!$CK44,'Expenses - Raw Data'!$C$2:$C$1048576,"&gt;="&amp;'YoY Summary'!$B$6,'Expenses - Raw Data'!$C$2:$C$1048576,"&lt;="&amp;'YoY Summary'!$B$7),0)</f>
        <v>0</v>
      </c>
      <c r="CO44" s="46">
        <f t="shared" si="222"/>
        <v>0</v>
      </c>
      <c r="CP44" s="46">
        <f t="shared" si="223"/>
        <v>0</v>
      </c>
      <c r="CQ44" s="29"/>
      <c r="CR44" s="22">
        <f>IFERROR(SUMIFS('Expenses - Raw Data'!$I$2:$I$1048576,'Expenses - Raw Data'!$A$2:$A$1048576,'YoY Summary'!$B$4,'Expenses - Raw Data'!$B$2:$B$1048576,'YoY Summary'!CR$11,'Expenses - Raw Data'!$E$2:$E$1048576,'YoY Summary'!$CK44,'Expenses - Raw Data'!$C$2:$C$1048576,"&gt;="&amp;'YoY Summary'!$B$6,'Expenses - Raw Data'!$C$2:$C$1048576,"&lt;="&amp;'YoY Summary'!$B$7),0)</f>
        <v>0</v>
      </c>
      <c r="CS44" s="22">
        <f>IFERROR(SUMIFS('Expenses - Raw Data'!$I$2:$I$1048576,'Expenses - Raw Data'!$A$2:$A$1048576,'YoY Summary'!$B$4,'Expenses - Raw Data'!$B$2:$B$1048576,'YoY Summary'!CS$11,'Expenses - Raw Data'!$E$2:$E$1048576,'YoY Summary'!$CK44,'Expenses - Raw Data'!$C$2:$C$1048576,"&gt;="&amp;'YoY Summary'!$B$6,'Expenses - Raw Data'!$C$2:$C$1048576,"&lt;="&amp;'YoY Summary'!$B$7),0)</f>
        <v>0</v>
      </c>
      <c r="CT44" s="22">
        <f>IFERROR(SUMIFS('Expenses - Raw Data'!$I$2:$I$1048576,'Expenses - Raw Data'!$A$2:$A$1048576,'YoY Summary'!$B$4,'Expenses - Raw Data'!$B$2:$B$1048576,'YoY Summary'!CT$11,'Expenses - Raw Data'!$E$2:$E$1048576,'YoY Summary'!$CK44,'Expenses - Raw Data'!$C$2:$C$1048576,"&gt;="&amp;'YoY Summary'!$B$6,'Expenses - Raw Data'!$C$2:$C$1048576,"&lt;="&amp;'YoY Summary'!$B$7),0)</f>
        <v>0</v>
      </c>
      <c r="CU44" s="46">
        <f t="shared" si="224"/>
        <v>0</v>
      </c>
      <c r="CV44" s="46">
        <f t="shared" si="225"/>
        <v>0</v>
      </c>
      <c r="CW44" s="29"/>
      <c r="CX44" s="22">
        <f>IFERROR(SUMIFS('Expenses - Raw Data'!$I$2:$I$1048576,'Expenses - Raw Data'!$A$2:$A$1048576,'YoY Summary'!$B$4,'Expenses - Raw Data'!$B$2:$B$1048576,'YoY Summary'!CX$11,'Expenses - Raw Data'!$E$2:$E$1048576,'YoY Summary'!$CK44,'Expenses - Raw Data'!$C$2:$C$1048576,"&gt;="&amp;'YoY Summary'!$B$6,'Expenses - Raw Data'!$C$2:$C$1048576,"&lt;="&amp;'YoY Summary'!$B$7),0)</f>
        <v>0</v>
      </c>
      <c r="CY44" s="22">
        <f>IFERROR(SUMIFS('Expenses - Raw Data'!$I$2:$I$1048576,'Expenses - Raw Data'!$A$2:$A$1048576,'YoY Summary'!$B$4,'Expenses - Raw Data'!$B$2:$B$1048576,'YoY Summary'!CY$11,'Expenses - Raw Data'!$E$2:$E$1048576,'YoY Summary'!$CK44,'Expenses - Raw Data'!$C$2:$C$1048576,"&gt;="&amp;'YoY Summary'!$B$6,'Expenses - Raw Data'!$C$2:$C$1048576,"&lt;="&amp;'YoY Summary'!$B$7),0)</f>
        <v>0</v>
      </c>
      <c r="CZ44" s="22">
        <f>IFERROR(SUMIFS('Expenses - Raw Data'!$I$2:$I$1048576,'Expenses - Raw Data'!$A$2:$A$1048576,'YoY Summary'!$B$4,'Expenses - Raw Data'!$B$2:$B$1048576,'YoY Summary'!CZ$11,'Expenses - Raw Data'!$E$2:$E$1048576,'YoY Summary'!$CK44,'Expenses - Raw Data'!$C$2:$C$1048576,"&gt;="&amp;'YoY Summary'!$B$6,'Expenses - Raw Data'!$C$2:$C$1048576,"&lt;="&amp;'YoY Summary'!$B$7),0)</f>
        <v>0</v>
      </c>
      <c r="DA44" s="46">
        <f t="shared" si="226"/>
        <v>0</v>
      </c>
      <c r="DB44" s="46">
        <f t="shared" si="227"/>
        <v>0</v>
      </c>
      <c r="DC44" s="29"/>
      <c r="DD44" s="22">
        <f>IFERROR(SUMIFS('Expenses - Raw Data'!$I$2:$I$1048576,'Expenses - Raw Data'!$A$2:$A$1048576,'YoY Summary'!$B$4,'Expenses - Raw Data'!$B$2:$B$1048576,'YoY Summary'!DD$11,'Expenses - Raw Data'!$E$2:$E$1048576,'YoY Summary'!$CK44,'Expenses - Raw Data'!$C$2:$C$1048576,"&gt;="&amp;'YoY Summary'!$B$6,'Expenses - Raw Data'!$C$2:$C$1048576,"&lt;="&amp;'YoY Summary'!$B$7),0)</f>
        <v>0</v>
      </c>
      <c r="DE44" s="22">
        <f>IFERROR(SUMIFS('Expenses - Raw Data'!$I$2:$I$1048576,'Expenses - Raw Data'!$A$2:$A$1048576,'YoY Summary'!$B$4,'Expenses - Raw Data'!$B$2:$B$1048576,'YoY Summary'!DE$11,'Expenses - Raw Data'!$E$2:$E$1048576,'YoY Summary'!$CK44,'Expenses - Raw Data'!$C$2:$C$1048576,"&gt;="&amp;'YoY Summary'!$B$6,'Expenses - Raw Data'!$C$2:$C$1048576,"&lt;="&amp;'YoY Summary'!$B$7),0)</f>
        <v>0</v>
      </c>
      <c r="DF44" s="22">
        <f>IFERROR(SUMIFS('Expenses - Raw Data'!$I$2:$I$1048576,'Expenses - Raw Data'!$A$2:$A$1048576,'YoY Summary'!$B$4,'Expenses - Raw Data'!$B$2:$B$1048576,'YoY Summary'!DF$11,'Expenses - Raw Data'!$E$2:$E$1048576,'YoY Summary'!$CK44,'Expenses - Raw Data'!$C$2:$C$1048576,"&gt;="&amp;'YoY Summary'!$B$6,'Expenses - Raw Data'!$C$2:$C$1048576,"&lt;="&amp;'YoY Summary'!$B$7),0)</f>
        <v>0</v>
      </c>
      <c r="DG44" s="46">
        <f t="shared" si="228"/>
        <v>0</v>
      </c>
      <c r="DH44" s="46">
        <f t="shared" si="229"/>
        <v>0</v>
      </c>
      <c r="DI44" s="29"/>
      <c r="DJ44" s="47">
        <f t="shared" si="230"/>
        <v>0</v>
      </c>
      <c r="DK44" s="48">
        <f t="shared" si="231"/>
        <v>0</v>
      </c>
      <c r="DL44" s="47">
        <f t="shared" si="207"/>
        <v>0</v>
      </c>
    </row>
    <row r="45" spans="4:116" x14ac:dyDescent="0.2">
      <c r="D45" s="35" t="str">
        <f t="shared" si="208"/>
        <v>Sports</v>
      </c>
      <c r="E45" s="22">
        <f>IFERROR(SUMIFS('Expenses - Raw Data'!$I$2:$I$1048576,'Expenses - Raw Data'!$A$2:$A$1048576,'YoY Summary'!$B$3,'Expenses - Raw Data'!$B$2:$B$1048576,'YoY Summary'!E$11,'Expenses - Raw Data'!$E$2:$E$1048576,'YoY Summary'!$D45,'Expenses - Raw Data'!$C$2:$C$1048576,"&gt;="&amp;'YoY Summary'!$B$6,'Expenses - Raw Data'!$C$2:$C$1048576,"&lt;="&amp;'YoY Summary'!$B$7),0)</f>
        <v>-15</v>
      </c>
      <c r="F45" s="22">
        <f>IFERROR(SUMIFS('Expenses - Raw Data'!$I$2:$I$1048576,'Expenses - Raw Data'!$A$2:$A$1048576,'YoY Summary'!$B$3,'Expenses - Raw Data'!$B$2:$B$1048576,'YoY Summary'!F$11,'Expenses - Raw Data'!$E$2:$E$1048576,'YoY Summary'!$D45,'Expenses - Raw Data'!$C$2:$C$1048576,"&gt;="&amp;'YoY Summary'!$B$6,'Expenses - Raw Data'!$C$2:$C$1048576,"&lt;="&amp;'YoY Summary'!$B$7),0)</f>
        <v>0</v>
      </c>
      <c r="G45" s="22">
        <f>IFERROR(SUMIFS('Expenses - Raw Data'!$I$2:$I$1048576,'Expenses - Raw Data'!$A$2:$A$1048576,'YoY Summary'!$B$3,'Expenses - Raw Data'!$B$2:$B$1048576,'YoY Summary'!G$11,'Expenses - Raw Data'!$E$2:$E$1048576,'YoY Summary'!$D45,'Expenses - Raw Data'!$C$2:$C$1048576,"&gt;="&amp;'YoY Summary'!$B$6,'Expenses - Raw Data'!$C$2:$C$1048576,"&lt;="&amp;'YoY Summary'!$B$7),0)</f>
        <v>0</v>
      </c>
      <c r="H45" s="46">
        <f t="shared" si="209"/>
        <v>-15</v>
      </c>
      <c r="I45" s="46">
        <f t="shared" si="210"/>
        <v>-15</v>
      </c>
      <c r="J45" s="29"/>
      <c r="K45" s="22">
        <f>IFERROR(SUMIFS('Expenses - Raw Data'!$I$2:$I$1048576,'Expenses - Raw Data'!$A$2:$A$1048576,'YoY Summary'!$B$3,'Expenses - Raw Data'!$B$2:$B$1048576,'YoY Summary'!K$11,'Expenses - Raw Data'!$E$2:$E$1048576,'YoY Summary'!$D45,'Expenses - Raw Data'!$C$2:$C$1048576,"&gt;="&amp;'YoY Summary'!$B$6,'Expenses - Raw Data'!$C$2:$C$1048576,"&lt;="&amp;'YoY Summary'!$B$7),0)</f>
        <v>0</v>
      </c>
      <c r="L45" s="22">
        <f>IFERROR(SUMIFS('Expenses - Raw Data'!$I$2:$I$1048576,'Expenses - Raw Data'!$A$2:$A$1048576,'YoY Summary'!$B$3,'Expenses - Raw Data'!$B$2:$B$1048576,'YoY Summary'!L$11,'Expenses - Raw Data'!$E$2:$E$1048576,'YoY Summary'!$D45,'Expenses - Raw Data'!$C$2:$C$1048576,"&gt;="&amp;'YoY Summary'!$B$6,'Expenses - Raw Data'!$C$2:$C$1048576,"&lt;="&amp;'YoY Summary'!$B$7),0)</f>
        <v>0</v>
      </c>
      <c r="M45" s="22">
        <f>IFERROR(SUMIFS('Expenses - Raw Data'!$I$2:$I$1048576,'Expenses - Raw Data'!$A$2:$A$1048576,'YoY Summary'!$B$3,'Expenses - Raw Data'!$B$2:$B$1048576,'YoY Summary'!M$11,'Expenses - Raw Data'!$E$2:$E$1048576,'YoY Summary'!$D45,'Expenses - Raw Data'!$C$2:$C$1048576,"&gt;="&amp;'YoY Summary'!$B$6,'Expenses - Raw Data'!$C$2:$C$1048576,"&lt;="&amp;'YoY Summary'!$B$7),0)</f>
        <v>0</v>
      </c>
      <c r="N45" s="46">
        <f t="shared" si="211"/>
        <v>0</v>
      </c>
      <c r="O45" s="46">
        <f t="shared" si="212"/>
        <v>0</v>
      </c>
      <c r="P45" s="29"/>
      <c r="Q45" s="22">
        <f>IFERROR(SUMIFS('Expenses - Raw Data'!$I$2:$I$1048576,'Expenses - Raw Data'!$A$2:$A$1048576,'YoY Summary'!$B$3,'Expenses - Raw Data'!$B$2:$B$1048576,'YoY Summary'!Q$11,'Expenses - Raw Data'!$E$2:$E$1048576,'YoY Summary'!$D45,'Expenses - Raw Data'!$C$2:$C$1048576,"&gt;="&amp;'YoY Summary'!$B$6,'Expenses - Raw Data'!$C$2:$C$1048576,"&lt;="&amp;'YoY Summary'!$B$7),0)</f>
        <v>0</v>
      </c>
      <c r="R45" s="22">
        <f>IFERROR(SUMIFS('Expenses - Raw Data'!$I$2:$I$1048576,'Expenses - Raw Data'!$A$2:$A$1048576,'YoY Summary'!$B$3,'Expenses - Raw Data'!$B$2:$B$1048576,'YoY Summary'!R$11,'Expenses - Raw Data'!$E$2:$E$1048576,'YoY Summary'!$D45,'Expenses - Raw Data'!$C$2:$C$1048576,"&gt;="&amp;'YoY Summary'!$B$6,'Expenses - Raw Data'!$C$2:$C$1048576,"&lt;="&amp;'YoY Summary'!$B$7),0)</f>
        <v>0</v>
      </c>
      <c r="S45" s="22">
        <f>IFERROR(SUMIFS('Expenses - Raw Data'!$I$2:$I$1048576,'Expenses - Raw Data'!$A$2:$A$1048576,'YoY Summary'!$B$3,'Expenses - Raw Data'!$B$2:$B$1048576,'YoY Summary'!S$11,'Expenses - Raw Data'!$E$2:$E$1048576,'YoY Summary'!$D45,'Expenses - Raw Data'!$C$2:$C$1048576,"&gt;="&amp;'YoY Summary'!$B$6,'Expenses - Raw Data'!$C$2:$C$1048576,"&lt;="&amp;'YoY Summary'!$B$7),0)</f>
        <v>0</v>
      </c>
      <c r="T45" s="46">
        <f t="shared" si="213"/>
        <v>0</v>
      </c>
      <c r="U45" s="46">
        <f t="shared" si="214"/>
        <v>0</v>
      </c>
      <c r="V45" s="29"/>
      <c r="W45" s="22">
        <f>IFERROR(SUMIFS('Expenses - Raw Data'!$I$2:$I$1048576,'Expenses - Raw Data'!$A$2:$A$1048576,'YoY Summary'!$B$3,'Expenses - Raw Data'!$B$2:$B$1048576,'YoY Summary'!W$11,'Expenses - Raw Data'!$E$2:$E$1048576,'YoY Summary'!$D45,'Expenses - Raw Data'!$C$2:$C$1048576,"&gt;="&amp;'YoY Summary'!$B$6,'Expenses - Raw Data'!$C$2:$C$1048576,"&lt;="&amp;'YoY Summary'!$B$7),0)</f>
        <v>0</v>
      </c>
      <c r="X45" s="22">
        <f>IFERROR(SUMIFS('Expenses - Raw Data'!$I$2:$I$1048576,'Expenses - Raw Data'!$A$2:$A$1048576,'YoY Summary'!$B$3,'Expenses - Raw Data'!$B$2:$B$1048576,'YoY Summary'!X$11,'Expenses - Raw Data'!$E$2:$E$1048576,'YoY Summary'!$D45,'Expenses - Raw Data'!$C$2:$C$1048576,"&gt;="&amp;'YoY Summary'!$B$6,'Expenses - Raw Data'!$C$2:$C$1048576,"&lt;="&amp;'YoY Summary'!$B$7),0)</f>
        <v>0</v>
      </c>
      <c r="Y45" s="22">
        <f>IFERROR(SUMIFS('Expenses - Raw Data'!$I$2:$I$1048576,'Expenses - Raw Data'!$A$2:$A$1048576,'YoY Summary'!$B$3,'Expenses - Raw Data'!$B$2:$B$1048576,'YoY Summary'!Y$11,'Expenses - Raw Data'!$E$2:$E$1048576,'YoY Summary'!$D45,'Expenses - Raw Data'!$C$2:$C$1048576,"&gt;="&amp;'YoY Summary'!$B$6,'Expenses - Raw Data'!$C$2:$C$1048576,"&lt;="&amp;'YoY Summary'!$B$7),0)</f>
        <v>0</v>
      </c>
      <c r="Z45" s="46">
        <f t="shared" si="215"/>
        <v>0</v>
      </c>
      <c r="AA45" s="46">
        <f t="shared" si="216"/>
        <v>0</v>
      </c>
      <c r="AB45" s="29"/>
      <c r="AC45" s="47">
        <f t="shared" si="217"/>
        <v>-15</v>
      </c>
      <c r="AD45" s="48">
        <f t="shared" si="218"/>
        <v>-3.3333333333333335E-3</v>
      </c>
      <c r="AE45" s="47">
        <f t="shared" si="219"/>
        <v>-15</v>
      </c>
      <c r="AG45" s="35" t="str">
        <f t="shared" si="220"/>
        <v>Sports</v>
      </c>
      <c r="AH45" s="22">
        <f t="shared" si="185"/>
        <v>-15</v>
      </c>
      <c r="AI45" s="22">
        <f t="shared" si="186"/>
        <v>0</v>
      </c>
      <c r="AJ45" s="22">
        <f t="shared" si="187"/>
        <v>0</v>
      </c>
      <c r="AK45" s="46">
        <f t="shared" si="188"/>
        <v>-15</v>
      </c>
      <c r="AL45" s="46">
        <f t="shared" si="189"/>
        <v>-15</v>
      </c>
      <c r="AM45" s="29"/>
      <c r="AN45" s="22">
        <f t="shared" si="190"/>
        <v>0</v>
      </c>
      <c r="AO45" s="22">
        <f t="shared" si="191"/>
        <v>0</v>
      </c>
      <c r="AP45" s="22">
        <f t="shared" si="192"/>
        <v>0</v>
      </c>
      <c r="AQ45" s="46">
        <f t="shared" si="193"/>
        <v>0</v>
      </c>
      <c r="AR45" s="46">
        <f t="shared" si="194"/>
        <v>0</v>
      </c>
      <c r="AS45" s="29"/>
      <c r="AT45" s="22">
        <f t="shared" si="195"/>
        <v>0</v>
      </c>
      <c r="AU45" s="22">
        <f t="shared" si="196"/>
        <v>0</v>
      </c>
      <c r="AV45" s="22">
        <f t="shared" si="197"/>
        <v>0</v>
      </c>
      <c r="AW45" s="46">
        <f t="shared" si="198"/>
        <v>0</v>
      </c>
      <c r="AX45" s="46">
        <f t="shared" si="199"/>
        <v>0</v>
      </c>
      <c r="AY45" s="29"/>
      <c r="AZ45" s="22">
        <f t="shared" si="200"/>
        <v>0</v>
      </c>
      <c r="BA45" s="22">
        <f t="shared" si="201"/>
        <v>0</v>
      </c>
      <c r="BB45" s="22">
        <f t="shared" si="202"/>
        <v>0</v>
      </c>
      <c r="BC45" s="46">
        <f t="shared" si="203"/>
        <v>0</v>
      </c>
      <c r="BD45" s="46">
        <f t="shared" si="204"/>
        <v>0</v>
      </c>
      <c r="BE45" s="29"/>
      <c r="BF45" s="47">
        <f t="shared" si="205"/>
        <v>-15</v>
      </c>
      <c r="BG45" s="47">
        <f t="shared" si="206"/>
        <v>-15</v>
      </c>
      <c r="BI45" s="80"/>
      <c r="BJ45" s="78"/>
      <c r="BK45" s="78"/>
      <c r="BL45" s="78"/>
      <c r="BM45" s="78"/>
      <c r="BN45" s="78"/>
      <c r="BO45" s="77"/>
      <c r="BP45" s="78"/>
      <c r="BQ45" s="78"/>
      <c r="BR45" s="78"/>
      <c r="BS45" s="78"/>
      <c r="BT45" s="78"/>
      <c r="BU45" s="77"/>
      <c r="BV45" s="78"/>
      <c r="BW45" s="78"/>
      <c r="BX45" s="78"/>
      <c r="BY45" s="78"/>
      <c r="BZ45" s="78"/>
      <c r="CA45" s="77"/>
      <c r="CB45" s="78"/>
      <c r="CC45" s="78"/>
      <c r="CD45" s="78"/>
      <c r="CE45" s="78"/>
      <c r="CF45" s="78"/>
      <c r="CG45" s="77"/>
      <c r="CH45" s="78"/>
      <c r="CI45" s="81"/>
      <c r="CK45" s="35" t="str">
        <f t="shared" si="221"/>
        <v>Sports</v>
      </c>
      <c r="CL45" s="22">
        <f>IFERROR(SUMIFS('Expenses - Raw Data'!$I$2:$I$1048576,'Expenses - Raw Data'!$A$2:$A$1048576,'YoY Summary'!$B$4,'Expenses - Raw Data'!$B$2:$B$1048576,'YoY Summary'!CL$11,'Expenses - Raw Data'!$E$2:$E$1048576,'YoY Summary'!$CK45,'Expenses - Raw Data'!$C$2:$C$1048576,"&gt;="&amp;'YoY Summary'!$B$6,'Expenses - Raw Data'!$C$2:$C$1048576,"&lt;="&amp;'YoY Summary'!$B$7),0)</f>
        <v>0</v>
      </c>
      <c r="CM45" s="22">
        <f>IFERROR(SUMIFS('Expenses - Raw Data'!$I$2:$I$1048576,'Expenses - Raw Data'!$A$2:$A$1048576,'YoY Summary'!$B$4,'Expenses - Raw Data'!$B$2:$B$1048576,'YoY Summary'!CM$11,'Expenses - Raw Data'!$E$2:$E$1048576,'YoY Summary'!$CK45,'Expenses - Raw Data'!$C$2:$C$1048576,"&gt;="&amp;'YoY Summary'!$B$6,'Expenses - Raw Data'!$C$2:$C$1048576,"&lt;="&amp;'YoY Summary'!$B$7),0)</f>
        <v>0</v>
      </c>
      <c r="CN45" s="22">
        <f>IFERROR(SUMIFS('Expenses - Raw Data'!$I$2:$I$1048576,'Expenses - Raw Data'!$A$2:$A$1048576,'YoY Summary'!$B$4,'Expenses - Raw Data'!$B$2:$B$1048576,'YoY Summary'!CN$11,'Expenses - Raw Data'!$E$2:$E$1048576,'YoY Summary'!$CK45,'Expenses - Raw Data'!$C$2:$C$1048576,"&gt;="&amp;'YoY Summary'!$B$6,'Expenses - Raw Data'!$C$2:$C$1048576,"&lt;="&amp;'YoY Summary'!$B$7),0)</f>
        <v>0</v>
      </c>
      <c r="CO45" s="46">
        <f t="shared" si="222"/>
        <v>0</v>
      </c>
      <c r="CP45" s="46">
        <f t="shared" si="223"/>
        <v>0</v>
      </c>
      <c r="CQ45" s="29"/>
      <c r="CR45" s="22">
        <f>IFERROR(SUMIFS('Expenses - Raw Data'!$I$2:$I$1048576,'Expenses - Raw Data'!$A$2:$A$1048576,'YoY Summary'!$B$4,'Expenses - Raw Data'!$B$2:$B$1048576,'YoY Summary'!CR$11,'Expenses - Raw Data'!$E$2:$E$1048576,'YoY Summary'!$CK45,'Expenses - Raw Data'!$C$2:$C$1048576,"&gt;="&amp;'YoY Summary'!$B$6,'Expenses - Raw Data'!$C$2:$C$1048576,"&lt;="&amp;'YoY Summary'!$B$7),0)</f>
        <v>0</v>
      </c>
      <c r="CS45" s="22">
        <f>IFERROR(SUMIFS('Expenses - Raw Data'!$I$2:$I$1048576,'Expenses - Raw Data'!$A$2:$A$1048576,'YoY Summary'!$B$4,'Expenses - Raw Data'!$B$2:$B$1048576,'YoY Summary'!CS$11,'Expenses - Raw Data'!$E$2:$E$1048576,'YoY Summary'!$CK45,'Expenses - Raw Data'!$C$2:$C$1048576,"&gt;="&amp;'YoY Summary'!$B$6,'Expenses - Raw Data'!$C$2:$C$1048576,"&lt;="&amp;'YoY Summary'!$B$7),0)</f>
        <v>0</v>
      </c>
      <c r="CT45" s="22">
        <f>IFERROR(SUMIFS('Expenses - Raw Data'!$I$2:$I$1048576,'Expenses - Raw Data'!$A$2:$A$1048576,'YoY Summary'!$B$4,'Expenses - Raw Data'!$B$2:$B$1048576,'YoY Summary'!CT$11,'Expenses - Raw Data'!$E$2:$E$1048576,'YoY Summary'!$CK45,'Expenses - Raw Data'!$C$2:$C$1048576,"&gt;="&amp;'YoY Summary'!$B$6,'Expenses - Raw Data'!$C$2:$C$1048576,"&lt;="&amp;'YoY Summary'!$B$7),0)</f>
        <v>0</v>
      </c>
      <c r="CU45" s="46">
        <f t="shared" si="224"/>
        <v>0</v>
      </c>
      <c r="CV45" s="46">
        <f t="shared" si="225"/>
        <v>0</v>
      </c>
      <c r="CW45" s="29"/>
      <c r="CX45" s="22">
        <f>IFERROR(SUMIFS('Expenses - Raw Data'!$I$2:$I$1048576,'Expenses - Raw Data'!$A$2:$A$1048576,'YoY Summary'!$B$4,'Expenses - Raw Data'!$B$2:$B$1048576,'YoY Summary'!CX$11,'Expenses - Raw Data'!$E$2:$E$1048576,'YoY Summary'!$CK45,'Expenses - Raw Data'!$C$2:$C$1048576,"&gt;="&amp;'YoY Summary'!$B$6,'Expenses - Raw Data'!$C$2:$C$1048576,"&lt;="&amp;'YoY Summary'!$B$7),0)</f>
        <v>0</v>
      </c>
      <c r="CY45" s="22">
        <f>IFERROR(SUMIFS('Expenses - Raw Data'!$I$2:$I$1048576,'Expenses - Raw Data'!$A$2:$A$1048576,'YoY Summary'!$B$4,'Expenses - Raw Data'!$B$2:$B$1048576,'YoY Summary'!CY$11,'Expenses - Raw Data'!$E$2:$E$1048576,'YoY Summary'!$CK45,'Expenses - Raw Data'!$C$2:$C$1048576,"&gt;="&amp;'YoY Summary'!$B$6,'Expenses - Raw Data'!$C$2:$C$1048576,"&lt;="&amp;'YoY Summary'!$B$7),0)</f>
        <v>0</v>
      </c>
      <c r="CZ45" s="22">
        <f>IFERROR(SUMIFS('Expenses - Raw Data'!$I$2:$I$1048576,'Expenses - Raw Data'!$A$2:$A$1048576,'YoY Summary'!$B$4,'Expenses - Raw Data'!$B$2:$B$1048576,'YoY Summary'!CZ$11,'Expenses - Raw Data'!$E$2:$E$1048576,'YoY Summary'!$CK45,'Expenses - Raw Data'!$C$2:$C$1048576,"&gt;="&amp;'YoY Summary'!$B$6,'Expenses - Raw Data'!$C$2:$C$1048576,"&lt;="&amp;'YoY Summary'!$B$7),0)</f>
        <v>0</v>
      </c>
      <c r="DA45" s="46">
        <f t="shared" si="226"/>
        <v>0</v>
      </c>
      <c r="DB45" s="46">
        <f t="shared" si="227"/>
        <v>0</v>
      </c>
      <c r="DC45" s="29"/>
      <c r="DD45" s="22">
        <f>IFERROR(SUMIFS('Expenses - Raw Data'!$I$2:$I$1048576,'Expenses - Raw Data'!$A$2:$A$1048576,'YoY Summary'!$B$4,'Expenses - Raw Data'!$B$2:$B$1048576,'YoY Summary'!DD$11,'Expenses - Raw Data'!$E$2:$E$1048576,'YoY Summary'!$CK45,'Expenses - Raw Data'!$C$2:$C$1048576,"&gt;="&amp;'YoY Summary'!$B$6,'Expenses - Raw Data'!$C$2:$C$1048576,"&lt;="&amp;'YoY Summary'!$B$7),0)</f>
        <v>0</v>
      </c>
      <c r="DE45" s="22">
        <f>IFERROR(SUMIFS('Expenses - Raw Data'!$I$2:$I$1048576,'Expenses - Raw Data'!$A$2:$A$1048576,'YoY Summary'!$B$4,'Expenses - Raw Data'!$B$2:$B$1048576,'YoY Summary'!DE$11,'Expenses - Raw Data'!$E$2:$E$1048576,'YoY Summary'!$CK45,'Expenses - Raw Data'!$C$2:$C$1048576,"&gt;="&amp;'YoY Summary'!$B$6,'Expenses - Raw Data'!$C$2:$C$1048576,"&lt;="&amp;'YoY Summary'!$B$7),0)</f>
        <v>0</v>
      </c>
      <c r="DF45" s="22">
        <f>IFERROR(SUMIFS('Expenses - Raw Data'!$I$2:$I$1048576,'Expenses - Raw Data'!$A$2:$A$1048576,'YoY Summary'!$B$4,'Expenses - Raw Data'!$B$2:$B$1048576,'YoY Summary'!DF$11,'Expenses - Raw Data'!$E$2:$E$1048576,'YoY Summary'!$CK45,'Expenses - Raw Data'!$C$2:$C$1048576,"&gt;="&amp;'YoY Summary'!$B$6,'Expenses - Raw Data'!$C$2:$C$1048576,"&lt;="&amp;'YoY Summary'!$B$7),0)</f>
        <v>0</v>
      </c>
      <c r="DG45" s="46">
        <f t="shared" si="228"/>
        <v>0</v>
      </c>
      <c r="DH45" s="46">
        <f t="shared" si="229"/>
        <v>0</v>
      </c>
      <c r="DI45" s="29"/>
      <c r="DJ45" s="47">
        <f t="shared" si="230"/>
        <v>0</v>
      </c>
      <c r="DK45" s="48">
        <f t="shared" si="231"/>
        <v>0</v>
      </c>
      <c r="DL45" s="47">
        <f t="shared" si="207"/>
        <v>0</v>
      </c>
    </row>
    <row r="46" spans="4:116" x14ac:dyDescent="0.2">
      <c r="D46" s="35" t="str">
        <f t="shared" si="208"/>
        <v>Health</v>
      </c>
      <c r="E46" s="22">
        <f>IFERROR(SUMIFS('Expenses - Raw Data'!$I$2:$I$1048576,'Expenses - Raw Data'!$A$2:$A$1048576,'YoY Summary'!$B$3,'Expenses - Raw Data'!$B$2:$B$1048576,'YoY Summary'!E$11,'Expenses - Raw Data'!$E$2:$E$1048576,'YoY Summary'!$D46,'Expenses - Raw Data'!$C$2:$C$1048576,"&gt;="&amp;'YoY Summary'!$B$6,'Expenses - Raw Data'!$C$2:$C$1048576,"&lt;="&amp;'YoY Summary'!$B$7),0)</f>
        <v>0</v>
      </c>
      <c r="F46" s="22">
        <f>IFERROR(SUMIFS('Expenses - Raw Data'!$I$2:$I$1048576,'Expenses - Raw Data'!$A$2:$A$1048576,'YoY Summary'!$B$3,'Expenses - Raw Data'!$B$2:$B$1048576,'YoY Summary'!F$11,'Expenses - Raw Data'!$E$2:$E$1048576,'YoY Summary'!$D46,'Expenses - Raw Data'!$C$2:$C$1048576,"&gt;="&amp;'YoY Summary'!$B$6,'Expenses - Raw Data'!$C$2:$C$1048576,"&lt;="&amp;'YoY Summary'!$B$7),0)</f>
        <v>0</v>
      </c>
      <c r="G46" s="22">
        <f>IFERROR(SUMIFS('Expenses - Raw Data'!$I$2:$I$1048576,'Expenses - Raw Data'!$A$2:$A$1048576,'YoY Summary'!$B$3,'Expenses - Raw Data'!$B$2:$B$1048576,'YoY Summary'!G$11,'Expenses - Raw Data'!$E$2:$E$1048576,'YoY Summary'!$D46,'Expenses - Raw Data'!$C$2:$C$1048576,"&gt;="&amp;'YoY Summary'!$B$6,'Expenses - Raw Data'!$C$2:$C$1048576,"&lt;="&amp;'YoY Summary'!$B$7),0)</f>
        <v>0</v>
      </c>
      <c r="H46" s="46">
        <f t="shared" si="209"/>
        <v>0</v>
      </c>
      <c r="I46" s="46">
        <f t="shared" si="210"/>
        <v>0</v>
      </c>
      <c r="J46" s="29"/>
      <c r="K46" s="22">
        <f>IFERROR(SUMIFS('Expenses - Raw Data'!$I$2:$I$1048576,'Expenses - Raw Data'!$A$2:$A$1048576,'YoY Summary'!$B$3,'Expenses - Raw Data'!$B$2:$B$1048576,'YoY Summary'!K$11,'Expenses - Raw Data'!$E$2:$E$1048576,'YoY Summary'!$D46,'Expenses - Raw Data'!$C$2:$C$1048576,"&gt;="&amp;'YoY Summary'!$B$6,'Expenses - Raw Data'!$C$2:$C$1048576,"&lt;="&amp;'YoY Summary'!$B$7),0)</f>
        <v>0</v>
      </c>
      <c r="L46" s="22">
        <f>IFERROR(SUMIFS('Expenses - Raw Data'!$I$2:$I$1048576,'Expenses - Raw Data'!$A$2:$A$1048576,'YoY Summary'!$B$3,'Expenses - Raw Data'!$B$2:$B$1048576,'YoY Summary'!L$11,'Expenses - Raw Data'!$E$2:$E$1048576,'YoY Summary'!$D46,'Expenses - Raw Data'!$C$2:$C$1048576,"&gt;="&amp;'YoY Summary'!$B$6,'Expenses - Raw Data'!$C$2:$C$1048576,"&lt;="&amp;'YoY Summary'!$B$7),0)</f>
        <v>0</v>
      </c>
      <c r="M46" s="22">
        <f>IFERROR(SUMIFS('Expenses - Raw Data'!$I$2:$I$1048576,'Expenses - Raw Data'!$A$2:$A$1048576,'YoY Summary'!$B$3,'Expenses - Raw Data'!$B$2:$B$1048576,'YoY Summary'!M$11,'Expenses - Raw Data'!$E$2:$E$1048576,'YoY Summary'!$D46,'Expenses - Raw Data'!$C$2:$C$1048576,"&gt;="&amp;'YoY Summary'!$B$6,'Expenses - Raw Data'!$C$2:$C$1048576,"&lt;="&amp;'YoY Summary'!$B$7),0)</f>
        <v>0</v>
      </c>
      <c r="N46" s="46">
        <f t="shared" si="211"/>
        <v>0</v>
      </c>
      <c r="O46" s="46">
        <f t="shared" si="212"/>
        <v>0</v>
      </c>
      <c r="P46" s="29"/>
      <c r="Q46" s="22">
        <f>IFERROR(SUMIFS('Expenses - Raw Data'!$I$2:$I$1048576,'Expenses - Raw Data'!$A$2:$A$1048576,'YoY Summary'!$B$3,'Expenses - Raw Data'!$B$2:$B$1048576,'YoY Summary'!Q$11,'Expenses - Raw Data'!$E$2:$E$1048576,'YoY Summary'!$D46,'Expenses - Raw Data'!$C$2:$C$1048576,"&gt;="&amp;'YoY Summary'!$B$6,'Expenses - Raw Data'!$C$2:$C$1048576,"&lt;="&amp;'YoY Summary'!$B$7),0)</f>
        <v>0</v>
      </c>
      <c r="R46" s="22">
        <f>IFERROR(SUMIFS('Expenses - Raw Data'!$I$2:$I$1048576,'Expenses - Raw Data'!$A$2:$A$1048576,'YoY Summary'!$B$3,'Expenses - Raw Data'!$B$2:$B$1048576,'YoY Summary'!R$11,'Expenses - Raw Data'!$E$2:$E$1048576,'YoY Summary'!$D46,'Expenses - Raw Data'!$C$2:$C$1048576,"&gt;="&amp;'YoY Summary'!$B$6,'Expenses - Raw Data'!$C$2:$C$1048576,"&lt;="&amp;'YoY Summary'!$B$7),0)</f>
        <v>0</v>
      </c>
      <c r="S46" s="22">
        <f>IFERROR(SUMIFS('Expenses - Raw Data'!$I$2:$I$1048576,'Expenses - Raw Data'!$A$2:$A$1048576,'YoY Summary'!$B$3,'Expenses - Raw Data'!$B$2:$B$1048576,'YoY Summary'!S$11,'Expenses - Raw Data'!$E$2:$E$1048576,'YoY Summary'!$D46,'Expenses - Raw Data'!$C$2:$C$1048576,"&gt;="&amp;'YoY Summary'!$B$6,'Expenses - Raw Data'!$C$2:$C$1048576,"&lt;="&amp;'YoY Summary'!$B$7),0)</f>
        <v>0</v>
      </c>
      <c r="T46" s="46">
        <f t="shared" si="213"/>
        <v>0</v>
      </c>
      <c r="U46" s="46">
        <f t="shared" si="214"/>
        <v>0</v>
      </c>
      <c r="V46" s="29"/>
      <c r="W46" s="22">
        <f>IFERROR(SUMIFS('Expenses - Raw Data'!$I$2:$I$1048576,'Expenses - Raw Data'!$A$2:$A$1048576,'YoY Summary'!$B$3,'Expenses - Raw Data'!$B$2:$B$1048576,'YoY Summary'!W$11,'Expenses - Raw Data'!$E$2:$E$1048576,'YoY Summary'!$D46,'Expenses - Raw Data'!$C$2:$C$1048576,"&gt;="&amp;'YoY Summary'!$B$6,'Expenses - Raw Data'!$C$2:$C$1048576,"&lt;="&amp;'YoY Summary'!$B$7),0)</f>
        <v>0</v>
      </c>
      <c r="X46" s="22">
        <f>IFERROR(SUMIFS('Expenses - Raw Data'!$I$2:$I$1048576,'Expenses - Raw Data'!$A$2:$A$1048576,'YoY Summary'!$B$3,'Expenses - Raw Data'!$B$2:$B$1048576,'YoY Summary'!X$11,'Expenses - Raw Data'!$E$2:$E$1048576,'YoY Summary'!$D46,'Expenses - Raw Data'!$C$2:$C$1048576,"&gt;="&amp;'YoY Summary'!$B$6,'Expenses - Raw Data'!$C$2:$C$1048576,"&lt;="&amp;'YoY Summary'!$B$7),0)</f>
        <v>0</v>
      </c>
      <c r="Y46" s="22">
        <f>IFERROR(SUMIFS('Expenses - Raw Data'!$I$2:$I$1048576,'Expenses - Raw Data'!$A$2:$A$1048576,'YoY Summary'!$B$3,'Expenses - Raw Data'!$B$2:$B$1048576,'YoY Summary'!Y$11,'Expenses - Raw Data'!$E$2:$E$1048576,'YoY Summary'!$D46,'Expenses - Raw Data'!$C$2:$C$1048576,"&gt;="&amp;'YoY Summary'!$B$6,'Expenses - Raw Data'!$C$2:$C$1048576,"&lt;="&amp;'YoY Summary'!$B$7),0)</f>
        <v>0</v>
      </c>
      <c r="Z46" s="46">
        <f t="shared" si="215"/>
        <v>0</v>
      </c>
      <c r="AA46" s="46">
        <f t="shared" si="216"/>
        <v>0</v>
      </c>
      <c r="AB46" s="29"/>
      <c r="AC46" s="47">
        <f t="shared" si="217"/>
        <v>0</v>
      </c>
      <c r="AD46" s="48">
        <f t="shared" si="218"/>
        <v>0</v>
      </c>
      <c r="AE46" s="47">
        <f t="shared" si="219"/>
        <v>0</v>
      </c>
      <c r="AG46" s="35" t="str">
        <f t="shared" si="220"/>
        <v>Health</v>
      </c>
      <c r="AH46" s="22">
        <f t="shared" si="185"/>
        <v>45</v>
      </c>
      <c r="AI46" s="22">
        <f t="shared" si="186"/>
        <v>0</v>
      </c>
      <c r="AJ46" s="22">
        <f t="shared" si="187"/>
        <v>0</v>
      </c>
      <c r="AK46" s="46">
        <f t="shared" si="188"/>
        <v>45</v>
      </c>
      <c r="AL46" s="46">
        <f t="shared" si="189"/>
        <v>45</v>
      </c>
      <c r="AM46" s="29"/>
      <c r="AN46" s="22">
        <f t="shared" si="190"/>
        <v>0</v>
      </c>
      <c r="AO46" s="22">
        <f t="shared" si="191"/>
        <v>0</v>
      </c>
      <c r="AP46" s="22">
        <f t="shared" si="192"/>
        <v>0</v>
      </c>
      <c r="AQ46" s="46">
        <f t="shared" si="193"/>
        <v>0</v>
      </c>
      <c r="AR46" s="46">
        <f t="shared" si="194"/>
        <v>0</v>
      </c>
      <c r="AS46" s="29"/>
      <c r="AT46" s="22">
        <f t="shared" si="195"/>
        <v>0</v>
      </c>
      <c r="AU46" s="22">
        <f t="shared" si="196"/>
        <v>0</v>
      </c>
      <c r="AV46" s="22">
        <f t="shared" si="197"/>
        <v>0</v>
      </c>
      <c r="AW46" s="46">
        <f t="shared" si="198"/>
        <v>0</v>
      </c>
      <c r="AX46" s="46">
        <f t="shared" si="199"/>
        <v>0</v>
      </c>
      <c r="AY46" s="29"/>
      <c r="AZ46" s="22">
        <f t="shared" si="200"/>
        <v>0</v>
      </c>
      <c r="BA46" s="22">
        <f t="shared" si="201"/>
        <v>0</v>
      </c>
      <c r="BB46" s="22">
        <f t="shared" si="202"/>
        <v>0</v>
      </c>
      <c r="BC46" s="46">
        <f t="shared" si="203"/>
        <v>0</v>
      </c>
      <c r="BD46" s="46">
        <f t="shared" si="204"/>
        <v>0</v>
      </c>
      <c r="BE46" s="29"/>
      <c r="BF46" s="47">
        <f t="shared" si="205"/>
        <v>45</v>
      </c>
      <c r="BG46" s="47">
        <f t="shared" si="206"/>
        <v>45</v>
      </c>
      <c r="BI46" s="80"/>
      <c r="BJ46" s="78"/>
      <c r="BK46" s="78"/>
      <c r="BL46" s="78"/>
      <c r="BM46" s="78"/>
      <c r="BN46" s="78"/>
      <c r="BO46" s="77"/>
      <c r="BP46" s="78"/>
      <c r="BQ46" s="78"/>
      <c r="BR46" s="78"/>
      <c r="BS46" s="78"/>
      <c r="BT46" s="78"/>
      <c r="BU46" s="77"/>
      <c r="BV46" s="78"/>
      <c r="BW46" s="78"/>
      <c r="BX46" s="78"/>
      <c r="BY46" s="78"/>
      <c r="BZ46" s="78"/>
      <c r="CA46" s="77"/>
      <c r="CB46" s="78"/>
      <c r="CC46" s="78"/>
      <c r="CD46" s="78"/>
      <c r="CE46" s="78"/>
      <c r="CF46" s="78"/>
      <c r="CG46" s="77"/>
      <c r="CH46" s="78"/>
      <c r="CI46" s="81"/>
      <c r="CK46" s="35" t="str">
        <f t="shared" si="221"/>
        <v>Health</v>
      </c>
      <c r="CL46" s="22">
        <f>IFERROR(SUMIFS('Expenses - Raw Data'!$I$2:$I$1048576,'Expenses - Raw Data'!$A$2:$A$1048576,'YoY Summary'!$B$4,'Expenses - Raw Data'!$B$2:$B$1048576,'YoY Summary'!CL$11,'Expenses - Raw Data'!$E$2:$E$1048576,'YoY Summary'!$CK46,'Expenses - Raw Data'!$C$2:$C$1048576,"&gt;="&amp;'YoY Summary'!$B$6,'Expenses - Raw Data'!$C$2:$C$1048576,"&lt;="&amp;'YoY Summary'!$B$7),0)</f>
        <v>-45</v>
      </c>
      <c r="CM46" s="22">
        <f>IFERROR(SUMIFS('Expenses - Raw Data'!$I$2:$I$1048576,'Expenses - Raw Data'!$A$2:$A$1048576,'YoY Summary'!$B$4,'Expenses - Raw Data'!$B$2:$B$1048576,'YoY Summary'!CM$11,'Expenses - Raw Data'!$E$2:$E$1048576,'YoY Summary'!$CK46,'Expenses - Raw Data'!$C$2:$C$1048576,"&gt;="&amp;'YoY Summary'!$B$6,'Expenses - Raw Data'!$C$2:$C$1048576,"&lt;="&amp;'YoY Summary'!$B$7),0)</f>
        <v>0</v>
      </c>
      <c r="CN46" s="22">
        <f>IFERROR(SUMIFS('Expenses - Raw Data'!$I$2:$I$1048576,'Expenses - Raw Data'!$A$2:$A$1048576,'YoY Summary'!$B$4,'Expenses - Raw Data'!$B$2:$B$1048576,'YoY Summary'!CN$11,'Expenses - Raw Data'!$E$2:$E$1048576,'YoY Summary'!$CK46,'Expenses - Raw Data'!$C$2:$C$1048576,"&gt;="&amp;'YoY Summary'!$B$6,'Expenses - Raw Data'!$C$2:$C$1048576,"&lt;="&amp;'YoY Summary'!$B$7),0)</f>
        <v>0</v>
      </c>
      <c r="CO46" s="46">
        <f t="shared" si="222"/>
        <v>-45</v>
      </c>
      <c r="CP46" s="46">
        <f t="shared" si="223"/>
        <v>-45</v>
      </c>
      <c r="CQ46" s="29"/>
      <c r="CR46" s="22">
        <f>IFERROR(SUMIFS('Expenses - Raw Data'!$I$2:$I$1048576,'Expenses - Raw Data'!$A$2:$A$1048576,'YoY Summary'!$B$4,'Expenses - Raw Data'!$B$2:$B$1048576,'YoY Summary'!CR$11,'Expenses - Raw Data'!$E$2:$E$1048576,'YoY Summary'!$CK46,'Expenses - Raw Data'!$C$2:$C$1048576,"&gt;="&amp;'YoY Summary'!$B$6,'Expenses - Raw Data'!$C$2:$C$1048576,"&lt;="&amp;'YoY Summary'!$B$7),0)</f>
        <v>0</v>
      </c>
      <c r="CS46" s="22">
        <f>IFERROR(SUMIFS('Expenses - Raw Data'!$I$2:$I$1048576,'Expenses - Raw Data'!$A$2:$A$1048576,'YoY Summary'!$B$4,'Expenses - Raw Data'!$B$2:$B$1048576,'YoY Summary'!CS$11,'Expenses - Raw Data'!$E$2:$E$1048576,'YoY Summary'!$CK46,'Expenses - Raw Data'!$C$2:$C$1048576,"&gt;="&amp;'YoY Summary'!$B$6,'Expenses - Raw Data'!$C$2:$C$1048576,"&lt;="&amp;'YoY Summary'!$B$7),0)</f>
        <v>0</v>
      </c>
      <c r="CT46" s="22">
        <f>IFERROR(SUMIFS('Expenses - Raw Data'!$I$2:$I$1048576,'Expenses - Raw Data'!$A$2:$A$1048576,'YoY Summary'!$B$4,'Expenses - Raw Data'!$B$2:$B$1048576,'YoY Summary'!CT$11,'Expenses - Raw Data'!$E$2:$E$1048576,'YoY Summary'!$CK46,'Expenses - Raw Data'!$C$2:$C$1048576,"&gt;="&amp;'YoY Summary'!$B$6,'Expenses - Raw Data'!$C$2:$C$1048576,"&lt;="&amp;'YoY Summary'!$B$7),0)</f>
        <v>0</v>
      </c>
      <c r="CU46" s="46">
        <f t="shared" si="224"/>
        <v>0</v>
      </c>
      <c r="CV46" s="46">
        <f t="shared" si="225"/>
        <v>0</v>
      </c>
      <c r="CW46" s="29"/>
      <c r="CX46" s="22">
        <f>IFERROR(SUMIFS('Expenses - Raw Data'!$I$2:$I$1048576,'Expenses - Raw Data'!$A$2:$A$1048576,'YoY Summary'!$B$4,'Expenses - Raw Data'!$B$2:$B$1048576,'YoY Summary'!CX$11,'Expenses - Raw Data'!$E$2:$E$1048576,'YoY Summary'!$CK46,'Expenses - Raw Data'!$C$2:$C$1048576,"&gt;="&amp;'YoY Summary'!$B$6,'Expenses - Raw Data'!$C$2:$C$1048576,"&lt;="&amp;'YoY Summary'!$B$7),0)</f>
        <v>0</v>
      </c>
      <c r="CY46" s="22">
        <f>IFERROR(SUMIFS('Expenses - Raw Data'!$I$2:$I$1048576,'Expenses - Raw Data'!$A$2:$A$1048576,'YoY Summary'!$B$4,'Expenses - Raw Data'!$B$2:$B$1048576,'YoY Summary'!CY$11,'Expenses - Raw Data'!$E$2:$E$1048576,'YoY Summary'!$CK46,'Expenses - Raw Data'!$C$2:$C$1048576,"&gt;="&amp;'YoY Summary'!$B$6,'Expenses - Raw Data'!$C$2:$C$1048576,"&lt;="&amp;'YoY Summary'!$B$7),0)</f>
        <v>0</v>
      </c>
      <c r="CZ46" s="22">
        <f>IFERROR(SUMIFS('Expenses - Raw Data'!$I$2:$I$1048576,'Expenses - Raw Data'!$A$2:$A$1048576,'YoY Summary'!$B$4,'Expenses - Raw Data'!$B$2:$B$1048576,'YoY Summary'!CZ$11,'Expenses - Raw Data'!$E$2:$E$1048576,'YoY Summary'!$CK46,'Expenses - Raw Data'!$C$2:$C$1048576,"&gt;="&amp;'YoY Summary'!$B$6,'Expenses - Raw Data'!$C$2:$C$1048576,"&lt;="&amp;'YoY Summary'!$B$7),0)</f>
        <v>0</v>
      </c>
      <c r="DA46" s="46">
        <f t="shared" si="226"/>
        <v>0</v>
      </c>
      <c r="DB46" s="46">
        <f t="shared" si="227"/>
        <v>0</v>
      </c>
      <c r="DC46" s="29"/>
      <c r="DD46" s="22">
        <f>IFERROR(SUMIFS('Expenses - Raw Data'!$I$2:$I$1048576,'Expenses - Raw Data'!$A$2:$A$1048576,'YoY Summary'!$B$4,'Expenses - Raw Data'!$B$2:$B$1048576,'YoY Summary'!DD$11,'Expenses - Raw Data'!$E$2:$E$1048576,'YoY Summary'!$CK46,'Expenses - Raw Data'!$C$2:$C$1048576,"&gt;="&amp;'YoY Summary'!$B$6,'Expenses - Raw Data'!$C$2:$C$1048576,"&lt;="&amp;'YoY Summary'!$B$7),0)</f>
        <v>0</v>
      </c>
      <c r="DE46" s="22">
        <f>IFERROR(SUMIFS('Expenses - Raw Data'!$I$2:$I$1048576,'Expenses - Raw Data'!$A$2:$A$1048576,'YoY Summary'!$B$4,'Expenses - Raw Data'!$B$2:$B$1048576,'YoY Summary'!DE$11,'Expenses - Raw Data'!$E$2:$E$1048576,'YoY Summary'!$CK46,'Expenses - Raw Data'!$C$2:$C$1048576,"&gt;="&amp;'YoY Summary'!$B$6,'Expenses - Raw Data'!$C$2:$C$1048576,"&lt;="&amp;'YoY Summary'!$B$7),0)</f>
        <v>0</v>
      </c>
      <c r="DF46" s="22">
        <f>IFERROR(SUMIFS('Expenses - Raw Data'!$I$2:$I$1048576,'Expenses - Raw Data'!$A$2:$A$1048576,'YoY Summary'!$B$4,'Expenses - Raw Data'!$B$2:$B$1048576,'YoY Summary'!DF$11,'Expenses - Raw Data'!$E$2:$E$1048576,'YoY Summary'!$CK46,'Expenses - Raw Data'!$C$2:$C$1048576,"&gt;="&amp;'YoY Summary'!$B$6,'Expenses - Raw Data'!$C$2:$C$1048576,"&lt;="&amp;'YoY Summary'!$B$7),0)</f>
        <v>0</v>
      </c>
      <c r="DG46" s="46">
        <f t="shared" si="228"/>
        <v>0</v>
      </c>
      <c r="DH46" s="46">
        <f t="shared" si="229"/>
        <v>0</v>
      </c>
      <c r="DI46" s="29"/>
      <c r="DJ46" s="47">
        <f t="shared" si="230"/>
        <v>-45</v>
      </c>
      <c r="DK46" s="48">
        <f t="shared" si="231"/>
        <v>-7.2580645161290326E-3</v>
      </c>
      <c r="DL46" s="47">
        <f t="shared" si="207"/>
        <v>-45</v>
      </c>
    </row>
    <row r="47" spans="4:116" ht="17" hidden="1" outlineLevel="1" thickBot="1" x14ac:dyDescent="0.25">
      <c r="D47" s="35">
        <f t="shared" si="208"/>
        <v>0</v>
      </c>
      <c r="E47" s="22">
        <f>IFERROR(SUMIFS('Expenses - Raw Data'!$I$2:$I$1048576,'Expenses - Raw Data'!$A$2:$A$1048576,'YoY Summary'!$B$3,'Expenses - Raw Data'!$B$2:$B$1048576,'YoY Summary'!E$11,'Expenses - Raw Data'!$E$2:$E$1048576,'YoY Summary'!$D47,'Expenses - Raw Data'!$C$2:$C$1048576,"&gt;="&amp;'YoY Summary'!$B$6,'Expenses - Raw Data'!$C$2:$C$1048576,"&lt;="&amp;'YoY Summary'!$B$7),0)</f>
        <v>0</v>
      </c>
      <c r="F47" s="22">
        <f>IFERROR(SUMIFS('Expenses - Raw Data'!$I$2:$I$1048576,'Expenses - Raw Data'!$A$2:$A$1048576,'YoY Summary'!$B$3,'Expenses - Raw Data'!$B$2:$B$1048576,'YoY Summary'!F$11,'Expenses - Raw Data'!$E$2:$E$1048576,'YoY Summary'!$D47,'Expenses - Raw Data'!$C$2:$C$1048576,"&gt;="&amp;'YoY Summary'!$B$6,'Expenses - Raw Data'!$C$2:$C$1048576,"&lt;="&amp;'YoY Summary'!$B$7),0)</f>
        <v>0</v>
      </c>
      <c r="G47" s="22">
        <f>IFERROR(SUMIFS('Expenses - Raw Data'!$I$2:$I$1048576,'Expenses - Raw Data'!$A$2:$A$1048576,'YoY Summary'!$B$3,'Expenses - Raw Data'!$B$2:$B$1048576,'YoY Summary'!G$11,'Expenses - Raw Data'!$E$2:$E$1048576,'YoY Summary'!$D47,'Expenses - Raw Data'!$C$2:$C$1048576,"&gt;="&amp;'YoY Summary'!$B$6,'Expenses - Raw Data'!$C$2:$C$1048576,"&lt;="&amp;'YoY Summary'!$B$7),0)</f>
        <v>0</v>
      </c>
      <c r="H47" s="46">
        <f t="shared" si="209"/>
        <v>0</v>
      </c>
      <c r="I47" s="46">
        <f t="shared" si="210"/>
        <v>0</v>
      </c>
      <c r="J47" s="29"/>
      <c r="K47" s="22">
        <f>IFERROR(SUMIFS('Expenses - Raw Data'!$I$2:$I$1048576,'Expenses - Raw Data'!$A$2:$A$1048576,'YoY Summary'!$B$3,'Expenses - Raw Data'!$B$2:$B$1048576,'YoY Summary'!K$11,'Expenses - Raw Data'!$E$2:$E$1048576,'YoY Summary'!$D47,'Expenses - Raw Data'!$C$2:$C$1048576,"&gt;="&amp;'YoY Summary'!$B$6,'Expenses - Raw Data'!$C$2:$C$1048576,"&lt;="&amp;'YoY Summary'!$B$7),0)</f>
        <v>0</v>
      </c>
      <c r="L47" s="22">
        <f>IFERROR(SUMIFS('Expenses - Raw Data'!$I$2:$I$1048576,'Expenses - Raw Data'!$A$2:$A$1048576,'YoY Summary'!$B$3,'Expenses - Raw Data'!$B$2:$B$1048576,'YoY Summary'!L$11,'Expenses - Raw Data'!$E$2:$E$1048576,'YoY Summary'!$D47,'Expenses - Raw Data'!$C$2:$C$1048576,"&gt;="&amp;'YoY Summary'!$B$6,'Expenses - Raw Data'!$C$2:$C$1048576,"&lt;="&amp;'YoY Summary'!$B$7),0)</f>
        <v>0</v>
      </c>
      <c r="M47" s="22">
        <f>IFERROR(SUMIFS('Expenses - Raw Data'!$I$2:$I$1048576,'Expenses - Raw Data'!$A$2:$A$1048576,'YoY Summary'!$B$3,'Expenses - Raw Data'!$B$2:$B$1048576,'YoY Summary'!M$11,'Expenses - Raw Data'!$E$2:$E$1048576,'YoY Summary'!$D47,'Expenses - Raw Data'!$C$2:$C$1048576,"&gt;="&amp;'YoY Summary'!$B$6,'Expenses - Raw Data'!$C$2:$C$1048576,"&lt;="&amp;'YoY Summary'!$B$7),0)</f>
        <v>0</v>
      </c>
      <c r="N47" s="46">
        <f t="shared" si="211"/>
        <v>0</v>
      </c>
      <c r="O47" s="46">
        <f t="shared" si="212"/>
        <v>0</v>
      </c>
      <c r="P47" s="29"/>
      <c r="Q47" s="22">
        <f>IFERROR(SUMIFS('Expenses - Raw Data'!$I$2:$I$1048576,'Expenses - Raw Data'!$A$2:$A$1048576,'YoY Summary'!$B$3,'Expenses - Raw Data'!$B$2:$B$1048576,'YoY Summary'!Q$11,'Expenses - Raw Data'!$E$2:$E$1048576,'YoY Summary'!$D47,'Expenses - Raw Data'!$C$2:$C$1048576,"&gt;="&amp;'YoY Summary'!$B$6,'Expenses - Raw Data'!$C$2:$C$1048576,"&lt;="&amp;'YoY Summary'!$B$7),0)</f>
        <v>0</v>
      </c>
      <c r="R47" s="22">
        <f>IFERROR(SUMIFS('Expenses - Raw Data'!$I$2:$I$1048576,'Expenses - Raw Data'!$A$2:$A$1048576,'YoY Summary'!$B$3,'Expenses - Raw Data'!$B$2:$B$1048576,'YoY Summary'!R$11,'Expenses - Raw Data'!$E$2:$E$1048576,'YoY Summary'!$D47,'Expenses - Raw Data'!$C$2:$C$1048576,"&gt;="&amp;'YoY Summary'!$B$6,'Expenses - Raw Data'!$C$2:$C$1048576,"&lt;="&amp;'YoY Summary'!$B$7),0)</f>
        <v>0</v>
      </c>
      <c r="S47" s="22">
        <f>IFERROR(SUMIFS('Expenses - Raw Data'!$I$2:$I$1048576,'Expenses - Raw Data'!$A$2:$A$1048576,'YoY Summary'!$B$3,'Expenses - Raw Data'!$B$2:$B$1048576,'YoY Summary'!S$11,'Expenses - Raw Data'!$E$2:$E$1048576,'YoY Summary'!$D47,'Expenses - Raw Data'!$C$2:$C$1048576,"&gt;="&amp;'YoY Summary'!$B$6,'Expenses - Raw Data'!$C$2:$C$1048576,"&lt;="&amp;'YoY Summary'!$B$7),0)</f>
        <v>0</v>
      </c>
      <c r="T47" s="46">
        <f t="shared" si="213"/>
        <v>0</v>
      </c>
      <c r="U47" s="46">
        <f t="shared" si="214"/>
        <v>0</v>
      </c>
      <c r="V47" s="29"/>
      <c r="W47" s="22">
        <f>IFERROR(SUMIFS('Expenses - Raw Data'!$I$2:$I$1048576,'Expenses - Raw Data'!$A$2:$A$1048576,'YoY Summary'!$B$3,'Expenses - Raw Data'!$B$2:$B$1048576,'YoY Summary'!W$11,'Expenses - Raw Data'!$E$2:$E$1048576,'YoY Summary'!$D47,'Expenses - Raw Data'!$C$2:$C$1048576,"&gt;="&amp;'YoY Summary'!$B$6,'Expenses - Raw Data'!$C$2:$C$1048576,"&lt;="&amp;'YoY Summary'!$B$7),0)</f>
        <v>0</v>
      </c>
      <c r="X47" s="22">
        <f>IFERROR(SUMIFS('Expenses - Raw Data'!$I$2:$I$1048576,'Expenses - Raw Data'!$A$2:$A$1048576,'YoY Summary'!$B$3,'Expenses - Raw Data'!$B$2:$B$1048576,'YoY Summary'!X$11,'Expenses - Raw Data'!$E$2:$E$1048576,'YoY Summary'!$D47,'Expenses - Raw Data'!$C$2:$C$1048576,"&gt;="&amp;'YoY Summary'!$B$6,'Expenses - Raw Data'!$C$2:$C$1048576,"&lt;="&amp;'YoY Summary'!$B$7),0)</f>
        <v>0</v>
      </c>
      <c r="Y47" s="22">
        <f>IFERROR(SUMIFS('Expenses - Raw Data'!$I$2:$I$1048576,'Expenses - Raw Data'!$A$2:$A$1048576,'YoY Summary'!$B$3,'Expenses - Raw Data'!$B$2:$B$1048576,'YoY Summary'!Y$11,'Expenses - Raw Data'!$E$2:$E$1048576,'YoY Summary'!$D47,'Expenses - Raw Data'!$C$2:$C$1048576,"&gt;="&amp;'YoY Summary'!$B$6,'Expenses - Raw Data'!$C$2:$C$1048576,"&lt;="&amp;'YoY Summary'!$B$7),0)</f>
        <v>0</v>
      </c>
      <c r="Z47" s="46">
        <f t="shared" si="215"/>
        <v>0</v>
      </c>
      <c r="AA47" s="46">
        <f t="shared" si="216"/>
        <v>0</v>
      </c>
      <c r="AB47" s="29"/>
      <c r="AC47" s="47">
        <f t="shared" si="217"/>
        <v>0</v>
      </c>
      <c r="AD47" s="48">
        <f t="shared" si="218"/>
        <v>0</v>
      </c>
      <c r="AE47" s="47">
        <f t="shared" si="219"/>
        <v>0</v>
      </c>
      <c r="AG47" s="35">
        <f t="shared" si="220"/>
        <v>0</v>
      </c>
      <c r="AH47" s="22">
        <f t="shared" si="185"/>
        <v>0</v>
      </c>
      <c r="AI47" s="22">
        <f t="shared" si="186"/>
        <v>0</v>
      </c>
      <c r="AJ47" s="22">
        <f t="shared" si="187"/>
        <v>0</v>
      </c>
      <c r="AK47" s="46">
        <f t="shared" si="188"/>
        <v>0</v>
      </c>
      <c r="AL47" s="46">
        <f t="shared" si="189"/>
        <v>0</v>
      </c>
      <c r="AM47" s="29"/>
      <c r="AN47" s="22">
        <f t="shared" si="190"/>
        <v>0</v>
      </c>
      <c r="AO47" s="22">
        <f t="shared" si="191"/>
        <v>0</v>
      </c>
      <c r="AP47" s="22">
        <f t="shared" si="192"/>
        <v>0</v>
      </c>
      <c r="AQ47" s="46">
        <f t="shared" si="193"/>
        <v>0</v>
      </c>
      <c r="AR47" s="46">
        <f t="shared" si="194"/>
        <v>0</v>
      </c>
      <c r="AS47" s="29"/>
      <c r="AT47" s="22">
        <f t="shared" si="195"/>
        <v>0</v>
      </c>
      <c r="AU47" s="22">
        <f t="shared" si="196"/>
        <v>0</v>
      </c>
      <c r="AV47" s="22">
        <f t="shared" si="197"/>
        <v>0</v>
      </c>
      <c r="AW47" s="46">
        <f t="shared" si="198"/>
        <v>0</v>
      </c>
      <c r="AX47" s="46">
        <f t="shared" si="199"/>
        <v>0</v>
      </c>
      <c r="AY47" s="29"/>
      <c r="AZ47" s="22">
        <f t="shared" si="200"/>
        <v>0</v>
      </c>
      <c r="BA47" s="22">
        <f t="shared" si="201"/>
        <v>0</v>
      </c>
      <c r="BB47" s="22">
        <f t="shared" si="202"/>
        <v>0</v>
      </c>
      <c r="BC47" s="46">
        <f t="shared" si="203"/>
        <v>0</v>
      </c>
      <c r="BD47" s="46">
        <f t="shared" si="204"/>
        <v>0</v>
      </c>
      <c r="BE47" s="29"/>
      <c r="BF47" s="47">
        <f t="shared" si="205"/>
        <v>0</v>
      </c>
      <c r="BG47" s="47">
        <f t="shared" si="206"/>
        <v>0</v>
      </c>
      <c r="BI47" s="82"/>
      <c r="BJ47" s="83"/>
      <c r="BK47" s="83"/>
      <c r="BL47" s="83"/>
      <c r="BM47" s="83"/>
      <c r="BN47" s="83"/>
      <c r="BO47" s="84"/>
      <c r="BP47" s="83"/>
      <c r="BQ47" s="83"/>
      <c r="BR47" s="83"/>
      <c r="BS47" s="83"/>
      <c r="BT47" s="83"/>
      <c r="BU47" s="84"/>
      <c r="BV47" s="83"/>
      <c r="BW47" s="83"/>
      <c r="BX47" s="83"/>
      <c r="BY47" s="83"/>
      <c r="BZ47" s="83"/>
      <c r="CA47" s="84"/>
      <c r="CB47" s="83"/>
      <c r="CC47" s="83"/>
      <c r="CD47" s="83"/>
      <c r="CE47" s="83"/>
      <c r="CF47" s="83"/>
      <c r="CG47" s="84"/>
      <c r="CH47" s="83"/>
      <c r="CI47" s="85"/>
      <c r="CK47" s="35">
        <f t="shared" si="221"/>
        <v>0</v>
      </c>
      <c r="CL47" s="22">
        <f>IFERROR(SUMIFS('Expenses - Raw Data'!$I$2:$I$1048576,'Expenses - Raw Data'!$A$2:$A$1048576,'YoY Summary'!$B$4,'Expenses - Raw Data'!$B$2:$B$1048576,'YoY Summary'!CL$11,'Expenses - Raw Data'!$E$2:$E$1048576,'YoY Summary'!$CK47,'Expenses - Raw Data'!$C$2:$C$1048576,"&gt;="&amp;'YoY Summary'!$B$6,'Expenses - Raw Data'!$C$2:$C$1048576,"&lt;="&amp;'YoY Summary'!$B$7),0)</f>
        <v>0</v>
      </c>
      <c r="CM47" s="22">
        <f>IFERROR(SUMIFS('Expenses - Raw Data'!$I$2:$I$1048576,'Expenses - Raw Data'!$A$2:$A$1048576,'YoY Summary'!$B$4,'Expenses - Raw Data'!$B$2:$B$1048576,'YoY Summary'!CM$11,'Expenses - Raw Data'!$E$2:$E$1048576,'YoY Summary'!$CK47,'Expenses - Raw Data'!$C$2:$C$1048576,"&gt;="&amp;'YoY Summary'!$B$6,'Expenses - Raw Data'!$C$2:$C$1048576,"&lt;="&amp;'YoY Summary'!$B$7),0)</f>
        <v>0</v>
      </c>
      <c r="CN47" s="22">
        <f>IFERROR(SUMIFS('Expenses - Raw Data'!$I$2:$I$1048576,'Expenses - Raw Data'!$A$2:$A$1048576,'YoY Summary'!$B$4,'Expenses - Raw Data'!$B$2:$B$1048576,'YoY Summary'!CN$11,'Expenses - Raw Data'!$E$2:$E$1048576,'YoY Summary'!$CK47,'Expenses - Raw Data'!$C$2:$C$1048576,"&gt;="&amp;'YoY Summary'!$B$6,'Expenses - Raw Data'!$C$2:$C$1048576,"&lt;="&amp;'YoY Summary'!$B$7),0)</f>
        <v>0</v>
      </c>
      <c r="CO47" s="46">
        <f t="shared" si="222"/>
        <v>0</v>
      </c>
      <c r="CP47" s="46">
        <f t="shared" si="223"/>
        <v>0</v>
      </c>
      <c r="CQ47" s="29"/>
      <c r="CR47" s="22">
        <f>IFERROR(SUMIFS('Expenses - Raw Data'!$I$2:$I$1048576,'Expenses - Raw Data'!$A$2:$A$1048576,'YoY Summary'!$B$4,'Expenses - Raw Data'!$B$2:$B$1048576,'YoY Summary'!CR$11,'Expenses - Raw Data'!$E$2:$E$1048576,'YoY Summary'!$CK47,'Expenses - Raw Data'!$C$2:$C$1048576,"&gt;="&amp;'YoY Summary'!$B$6,'Expenses - Raw Data'!$C$2:$C$1048576,"&lt;="&amp;'YoY Summary'!$B$7),0)</f>
        <v>0</v>
      </c>
      <c r="CS47" s="22">
        <f>IFERROR(SUMIFS('Expenses - Raw Data'!$I$2:$I$1048576,'Expenses - Raw Data'!$A$2:$A$1048576,'YoY Summary'!$B$4,'Expenses - Raw Data'!$B$2:$B$1048576,'YoY Summary'!CS$11,'Expenses - Raw Data'!$E$2:$E$1048576,'YoY Summary'!$CK47,'Expenses - Raw Data'!$C$2:$C$1048576,"&gt;="&amp;'YoY Summary'!$B$6,'Expenses - Raw Data'!$C$2:$C$1048576,"&lt;="&amp;'YoY Summary'!$B$7),0)</f>
        <v>0</v>
      </c>
      <c r="CT47" s="22">
        <f>IFERROR(SUMIFS('Expenses - Raw Data'!$I$2:$I$1048576,'Expenses - Raw Data'!$A$2:$A$1048576,'YoY Summary'!$B$4,'Expenses - Raw Data'!$B$2:$B$1048576,'YoY Summary'!CT$11,'Expenses - Raw Data'!$E$2:$E$1048576,'YoY Summary'!$CK47,'Expenses - Raw Data'!$C$2:$C$1048576,"&gt;="&amp;'YoY Summary'!$B$6,'Expenses - Raw Data'!$C$2:$C$1048576,"&lt;="&amp;'YoY Summary'!$B$7),0)</f>
        <v>0</v>
      </c>
      <c r="CU47" s="46">
        <f t="shared" si="224"/>
        <v>0</v>
      </c>
      <c r="CV47" s="46">
        <f t="shared" si="225"/>
        <v>0</v>
      </c>
      <c r="CW47" s="29"/>
      <c r="CX47" s="22">
        <f>IFERROR(SUMIFS('Expenses - Raw Data'!$I$2:$I$1048576,'Expenses - Raw Data'!$A$2:$A$1048576,'YoY Summary'!$B$4,'Expenses - Raw Data'!$B$2:$B$1048576,'YoY Summary'!CX$11,'Expenses - Raw Data'!$E$2:$E$1048576,'YoY Summary'!$CK47,'Expenses - Raw Data'!$C$2:$C$1048576,"&gt;="&amp;'YoY Summary'!$B$6,'Expenses - Raw Data'!$C$2:$C$1048576,"&lt;="&amp;'YoY Summary'!$B$7),0)</f>
        <v>0</v>
      </c>
      <c r="CY47" s="22">
        <f>IFERROR(SUMIFS('Expenses - Raw Data'!$I$2:$I$1048576,'Expenses - Raw Data'!$A$2:$A$1048576,'YoY Summary'!$B$4,'Expenses - Raw Data'!$B$2:$B$1048576,'YoY Summary'!CY$11,'Expenses - Raw Data'!$E$2:$E$1048576,'YoY Summary'!$CK47,'Expenses - Raw Data'!$C$2:$C$1048576,"&gt;="&amp;'YoY Summary'!$B$6,'Expenses - Raw Data'!$C$2:$C$1048576,"&lt;="&amp;'YoY Summary'!$B$7),0)</f>
        <v>0</v>
      </c>
      <c r="CZ47" s="22">
        <f>IFERROR(SUMIFS('Expenses - Raw Data'!$I$2:$I$1048576,'Expenses - Raw Data'!$A$2:$A$1048576,'YoY Summary'!$B$4,'Expenses - Raw Data'!$B$2:$B$1048576,'YoY Summary'!CZ$11,'Expenses - Raw Data'!$E$2:$E$1048576,'YoY Summary'!$CK47,'Expenses - Raw Data'!$C$2:$C$1048576,"&gt;="&amp;'YoY Summary'!$B$6,'Expenses - Raw Data'!$C$2:$C$1048576,"&lt;="&amp;'YoY Summary'!$B$7),0)</f>
        <v>0</v>
      </c>
      <c r="DA47" s="46">
        <f t="shared" si="226"/>
        <v>0</v>
      </c>
      <c r="DB47" s="46">
        <f t="shared" si="227"/>
        <v>0</v>
      </c>
      <c r="DC47" s="29"/>
      <c r="DD47" s="22">
        <f>IFERROR(SUMIFS('Expenses - Raw Data'!$I$2:$I$1048576,'Expenses - Raw Data'!$A$2:$A$1048576,'YoY Summary'!$B$4,'Expenses - Raw Data'!$B$2:$B$1048576,'YoY Summary'!DD$11,'Expenses - Raw Data'!$E$2:$E$1048576,'YoY Summary'!$CK47,'Expenses - Raw Data'!$C$2:$C$1048576,"&gt;="&amp;'YoY Summary'!$B$6,'Expenses - Raw Data'!$C$2:$C$1048576,"&lt;="&amp;'YoY Summary'!$B$7),0)</f>
        <v>0</v>
      </c>
      <c r="DE47" s="22">
        <f>IFERROR(SUMIFS('Expenses - Raw Data'!$I$2:$I$1048576,'Expenses - Raw Data'!$A$2:$A$1048576,'YoY Summary'!$B$4,'Expenses - Raw Data'!$B$2:$B$1048576,'YoY Summary'!DE$11,'Expenses - Raw Data'!$E$2:$E$1048576,'YoY Summary'!$CK47,'Expenses - Raw Data'!$C$2:$C$1048576,"&gt;="&amp;'YoY Summary'!$B$6,'Expenses - Raw Data'!$C$2:$C$1048576,"&lt;="&amp;'YoY Summary'!$B$7),0)</f>
        <v>0</v>
      </c>
      <c r="DF47" s="22">
        <f>IFERROR(SUMIFS('Expenses - Raw Data'!$I$2:$I$1048576,'Expenses - Raw Data'!$A$2:$A$1048576,'YoY Summary'!$B$4,'Expenses - Raw Data'!$B$2:$B$1048576,'YoY Summary'!DF$11,'Expenses - Raw Data'!$E$2:$E$1048576,'YoY Summary'!$CK47,'Expenses - Raw Data'!$C$2:$C$1048576,"&gt;="&amp;'YoY Summary'!$B$6,'Expenses - Raw Data'!$C$2:$C$1048576,"&lt;="&amp;'YoY Summary'!$B$7),0)</f>
        <v>0</v>
      </c>
      <c r="DG47" s="46">
        <f t="shared" si="228"/>
        <v>0</v>
      </c>
      <c r="DH47" s="46">
        <f t="shared" si="229"/>
        <v>0</v>
      </c>
      <c r="DI47" s="29"/>
      <c r="DJ47" s="47">
        <f t="shared" si="230"/>
        <v>0</v>
      </c>
      <c r="DK47" s="48">
        <f t="shared" si="231"/>
        <v>0</v>
      </c>
      <c r="DL47" s="47">
        <f t="shared" si="207"/>
        <v>0</v>
      </c>
    </row>
    <row r="48" spans="4:116" hidden="1" outlineLevel="1" x14ac:dyDescent="0.2">
      <c r="D48" s="35">
        <f t="shared" si="208"/>
        <v>0</v>
      </c>
      <c r="E48" s="34"/>
      <c r="F48" s="34"/>
      <c r="G48" s="34"/>
      <c r="H48" s="39"/>
      <c r="I48" s="39"/>
      <c r="J48" s="29"/>
      <c r="K48" s="34"/>
      <c r="L48" s="34"/>
      <c r="M48" s="34"/>
      <c r="N48" s="39"/>
      <c r="O48" s="39"/>
      <c r="P48" s="29"/>
      <c r="Q48" s="34"/>
      <c r="R48" s="34"/>
      <c r="S48" s="34"/>
      <c r="T48" s="39"/>
      <c r="U48" s="39"/>
      <c r="V48" s="29"/>
      <c r="W48" s="34"/>
      <c r="X48" s="34"/>
      <c r="Y48" s="34"/>
      <c r="Z48" s="39"/>
      <c r="AA48" s="39"/>
      <c r="AB48" s="29"/>
      <c r="AC48" s="47"/>
      <c r="AD48" s="48"/>
      <c r="AE48" s="47"/>
      <c r="AG48" s="35">
        <f t="shared" si="220"/>
        <v>0</v>
      </c>
      <c r="AH48" s="34"/>
      <c r="AI48" s="34"/>
      <c r="AJ48" s="34"/>
      <c r="AK48" s="39"/>
      <c r="AL48" s="39"/>
      <c r="AM48" s="29"/>
      <c r="AN48" s="34"/>
      <c r="AO48" s="34"/>
      <c r="AP48" s="34"/>
      <c r="AQ48" s="39"/>
      <c r="AR48" s="39"/>
      <c r="AS48" s="29"/>
      <c r="AT48" s="34"/>
      <c r="AU48" s="34"/>
      <c r="AV48" s="34"/>
      <c r="AW48" s="39"/>
      <c r="AX48" s="39"/>
      <c r="AY48" s="29"/>
      <c r="AZ48" s="34"/>
      <c r="BA48" s="34"/>
      <c r="BB48" s="34"/>
      <c r="BC48" s="39"/>
      <c r="BD48" s="39"/>
      <c r="BE48" s="29"/>
      <c r="BF48" s="47"/>
      <c r="BG48" s="47"/>
      <c r="BI48" s="72">
        <f t="shared" ref="BI48:BI50" si="232">BI27</f>
        <v>0</v>
      </c>
      <c r="BJ48" s="73"/>
      <c r="BK48" s="73"/>
      <c r="BL48" s="73"/>
      <c r="BM48" s="74"/>
      <c r="BN48" s="74"/>
      <c r="BO48" s="29"/>
      <c r="BP48" s="73"/>
      <c r="BQ48" s="73"/>
      <c r="BR48" s="73"/>
      <c r="BS48" s="74"/>
      <c r="BT48" s="74"/>
      <c r="BU48" s="29"/>
      <c r="BV48" s="73"/>
      <c r="BW48" s="73"/>
      <c r="BX48" s="73"/>
      <c r="BY48" s="74"/>
      <c r="BZ48" s="74"/>
      <c r="CA48" s="29"/>
      <c r="CB48" s="73"/>
      <c r="CC48" s="73"/>
      <c r="CD48" s="73"/>
      <c r="CE48" s="74"/>
      <c r="CF48" s="74"/>
      <c r="CG48" s="29"/>
      <c r="CH48" s="75"/>
      <c r="CI48" s="75"/>
      <c r="CK48" s="35">
        <f t="shared" si="221"/>
        <v>0</v>
      </c>
      <c r="CL48" s="34"/>
      <c r="CM48" s="34"/>
      <c r="CN48" s="34"/>
      <c r="CO48" s="39"/>
      <c r="CP48" s="39"/>
      <c r="CQ48" s="29"/>
      <c r="CR48" s="34"/>
      <c r="CS48" s="34"/>
      <c r="CT48" s="34"/>
      <c r="CU48" s="39"/>
      <c r="CV48" s="39"/>
      <c r="CW48" s="29"/>
      <c r="CX48" s="34"/>
      <c r="CY48" s="34"/>
      <c r="CZ48" s="34"/>
      <c r="DA48" s="39"/>
      <c r="DB48" s="39"/>
      <c r="DC48" s="29"/>
      <c r="DD48" s="34"/>
      <c r="DE48" s="34"/>
      <c r="DF48" s="34"/>
      <c r="DG48" s="39"/>
      <c r="DH48" s="39"/>
      <c r="DI48" s="29"/>
      <c r="DJ48" s="47"/>
      <c r="DK48" s="48"/>
      <c r="DL48" s="47"/>
    </row>
    <row r="49" spans="4:116" hidden="1" outlineLevel="1" x14ac:dyDescent="0.2">
      <c r="D49" s="35">
        <f t="shared" si="208"/>
        <v>0</v>
      </c>
      <c r="E49" s="34"/>
      <c r="F49" s="34"/>
      <c r="G49" s="34"/>
      <c r="H49" s="39"/>
      <c r="I49" s="39"/>
      <c r="J49" s="29"/>
      <c r="K49" s="34"/>
      <c r="L49" s="34"/>
      <c r="M49" s="34"/>
      <c r="N49" s="39"/>
      <c r="O49" s="39"/>
      <c r="P49" s="29"/>
      <c r="Q49" s="34"/>
      <c r="R49" s="34"/>
      <c r="S49" s="34"/>
      <c r="T49" s="39"/>
      <c r="U49" s="39"/>
      <c r="V49" s="29"/>
      <c r="W49" s="34"/>
      <c r="X49" s="34"/>
      <c r="Y49" s="34"/>
      <c r="Z49" s="39"/>
      <c r="AA49" s="39"/>
      <c r="AB49" s="29"/>
      <c r="AC49" s="47"/>
      <c r="AD49" s="48"/>
      <c r="AE49" s="47"/>
      <c r="AG49" s="35">
        <f t="shared" si="220"/>
        <v>0</v>
      </c>
      <c r="AH49" s="34"/>
      <c r="AI49" s="34"/>
      <c r="AJ49" s="34"/>
      <c r="AK49" s="39"/>
      <c r="AL49" s="39"/>
      <c r="AM49" s="29"/>
      <c r="AN49" s="34"/>
      <c r="AO49" s="34"/>
      <c r="AP49" s="34"/>
      <c r="AQ49" s="39"/>
      <c r="AR49" s="39"/>
      <c r="AS49" s="29"/>
      <c r="AT49" s="34"/>
      <c r="AU49" s="34"/>
      <c r="AV49" s="34"/>
      <c r="AW49" s="39"/>
      <c r="AX49" s="39"/>
      <c r="AY49" s="29"/>
      <c r="AZ49" s="34"/>
      <c r="BA49" s="34"/>
      <c r="BB49" s="34"/>
      <c r="BC49" s="39"/>
      <c r="BD49" s="39"/>
      <c r="BE49" s="29"/>
      <c r="BF49" s="47"/>
      <c r="BG49" s="47"/>
      <c r="BI49" s="35">
        <f t="shared" si="232"/>
        <v>0</v>
      </c>
      <c r="BJ49" s="34"/>
      <c r="BK49" s="34"/>
      <c r="BL49" s="34"/>
      <c r="BM49" s="39"/>
      <c r="BN49" s="39"/>
      <c r="BO49" s="29"/>
      <c r="BP49" s="34"/>
      <c r="BQ49" s="34"/>
      <c r="BR49" s="34"/>
      <c r="BS49" s="39"/>
      <c r="BT49" s="39"/>
      <c r="BU49" s="29"/>
      <c r="BV49" s="34"/>
      <c r="BW49" s="34"/>
      <c r="BX49" s="34"/>
      <c r="BY49" s="39"/>
      <c r="BZ49" s="39"/>
      <c r="CA49" s="29"/>
      <c r="CB49" s="34"/>
      <c r="CC49" s="34"/>
      <c r="CD49" s="34"/>
      <c r="CE49" s="39"/>
      <c r="CF49" s="39"/>
      <c r="CG49" s="29"/>
      <c r="CH49" s="48"/>
      <c r="CI49" s="48"/>
      <c r="CK49" s="35">
        <f t="shared" si="221"/>
        <v>0</v>
      </c>
      <c r="CL49" s="34"/>
      <c r="CM49" s="34"/>
      <c r="CN49" s="34"/>
      <c r="CO49" s="39"/>
      <c r="CP49" s="39"/>
      <c r="CQ49" s="29"/>
      <c r="CR49" s="34"/>
      <c r="CS49" s="34"/>
      <c r="CT49" s="34"/>
      <c r="CU49" s="39"/>
      <c r="CV49" s="39"/>
      <c r="CW49" s="29"/>
      <c r="CX49" s="34"/>
      <c r="CY49" s="34"/>
      <c r="CZ49" s="34"/>
      <c r="DA49" s="39"/>
      <c r="DB49" s="39"/>
      <c r="DC49" s="29"/>
      <c r="DD49" s="34"/>
      <c r="DE49" s="34"/>
      <c r="DF49" s="34"/>
      <c r="DG49" s="39"/>
      <c r="DH49" s="39"/>
      <c r="DI49" s="29"/>
      <c r="DJ49" s="47"/>
      <c r="DK49" s="48"/>
      <c r="DL49" s="47"/>
    </row>
    <row r="50" spans="4:116" hidden="1" outlineLevel="1" x14ac:dyDescent="0.2">
      <c r="D50" s="35">
        <f t="shared" si="208"/>
        <v>0</v>
      </c>
      <c r="E50" s="34"/>
      <c r="F50" s="34"/>
      <c r="G50" s="34"/>
      <c r="H50" s="39"/>
      <c r="I50" s="39"/>
      <c r="J50" s="29"/>
      <c r="K50" s="34"/>
      <c r="L50" s="34"/>
      <c r="M50" s="34"/>
      <c r="N50" s="39"/>
      <c r="O50" s="39"/>
      <c r="P50" s="29"/>
      <c r="Q50" s="34"/>
      <c r="R50" s="34"/>
      <c r="S50" s="34"/>
      <c r="T50" s="39"/>
      <c r="U50" s="39"/>
      <c r="V50" s="29"/>
      <c r="W50" s="34"/>
      <c r="X50" s="34"/>
      <c r="Y50" s="34"/>
      <c r="Z50" s="39"/>
      <c r="AA50" s="39"/>
      <c r="AB50" s="29"/>
      <c r="AC50" s="47"/>
      <c r="AD50" s="48"/>
      <c r="AE50" s="47"/>
      <c r="AG50" s="35">
        <f t="shared" si="220"/>
        <v>0</v>
      </c>
      <c r="AH50" s="34"/>
      <c r="AI50" s="34"/>
      <c r="AJ50" s="34"/>
      <c r="AK50" s="39"/>
      <c r="AL50" s="39"/>
      <c r="AM50" s="29"/>
      <c r="AN50" s="34"/>
      <c r="AO50" s="34"/>
      <c r="AP50" s="34"/>
      <c r="AQ50" s="39"/>
      <c r="AR50" s="39"/>
      <c r="AS50" s="29"/>
      <c r="AT50" s="34"/>
      <c r="AU50" s="34"/>
      <c r="AV50" s="34"/>
      <c r="AW50" s="39"/>
      <c r="AX50" s="39"/>
      <c r="AY50" s="29"/>
      <c r="AZ50" s="34"/>
      <c r="BA50" s="34"/>
      <c r="BB50" s="34"/>
      <c r="BC50" s="39"/>
      <c r="BD50" s="39"/>
      <c r="BE50" s="29"/>
      <c r="BF50" s="47"/>
      <c r="BG50" s="47"/>
      <c r="BI50" s="35">
        <f t="shared" si="232"/>
        <v>0</v>
      </c>
      <c r="BJ50" s="34"/>
      <c r="BK50" s="34"/>
      <c r="BL50" s="34"/>
      <c r="BM50" s="39"/>
      <c r="BN50" s="39"/>
      <c r="BO50" s="29"/>
      <c r="BP50" s="34"/>
      <c r="BQ50" s="34"/>
      <c r="BR50" s="34"/>
      <c r="BS50" s="39"/>
      <c r="BT50" s="39"/>
      <c r="BU50" s="29"/>
      <c r="BV50" s="34"/>
      <c r="BW50" s="34"/>
      <c r="BX50" s="34"/>
      <c r="BY50" s="39"/>
      <c r="BZ50" s="39"/>
      <c r="CA50" s="29"/>
      <c r="CB50" s="34"/>
      <c r="CC50" s="34"/>
      <c r="CD50" s="34"/>
      <c r="CE50" s="39"/>
      <c r="CF50" s="39"/>
      <c r="CG50" s="29"/>
      <c r="CH50" s="48"/>
      <c r="CI50" s="48"/>
      <c r="CK50" s="35">
        <f t="shared" si="221"/>
        <v>0</v>
      </c>
      <c r="CL50" s="34"/>
      <c r="CM50" s="34"/>
      <c r="CN50" s="34"/>
      <c r="CO50" s="39"/>
      <c r="CP50" s="39"/>
      <c r="CQ50" s="29"/>
      <c r="CR50" s="34"/>
      <c r="CS50" s="34"/>
      <c r="CT50" s="34"/>
      <c r="CU50" s="39"/>
      <c r="CV50" s="39"/>
      <c r="CW50" s="29"/>
      <c r="CX50" s="34"/>
      <c r="CY50" s="34"/>
      <c r="CZ50" s="34"/>
      <c r="DA50" s="39"/>
      <c r="DB50" s="39"/>
      <c r="DC50" s="29"/>
      <c r="DD50" s="34"/>
      <c r="DE50" s="34"/>
      <c r="DF50" s="34"/>
      <c r="DG50" s="39"/>
      <c r="DH50" s="39"/>
      <c r="DI50" s="29"/>
      <c r="DJ50" s="47"/>
      <c r="DK50" s="48"/>
      <c r="DL50" s="47"/>
    </row>
    <row r="51" spans="4:116" collapsed="1" x14ac:dyDescent="0.2">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70"/>
    </row>
  </sheetData>
  <mergeCells count="12">
    <mergeCell ref="A10:B25"/>
    <mergeCell ref="BI2:CH2"/>
    <mergeCell ref="AG2:BG2"/>
    <mergeCell ref="AG10:BG10"/>
    <mergeCell ref="D2:AD2"/>
    <mergeCell ref="CK2:DK2"/>
    <mergeCell ref="D31:AE31"/>
    <mergeCell ref="AG31:BG31"/>
    <mergeCell ref="CK10:DL10"/>
    <mergeCell ref="CK31:DL31"/>
    <mergeCell ref="D10:AE10"/>
    <mergeCell ref="BI10:CI10"/>
  </mergeCells>
  <phoneticPr fontId="9" type="noConversion"/>
  <conditionalFormatting sqref="AC33:AE47 CH6:CH8 CI5:CI7 E6:I8 K6:O8 Q6:U8 W6:AA8 AC6:AE8 AH6:AL8 AN6:AR8 AT6:AX8 AZ6:BD8 BF6:BG8 BJ6:BN8 BP6:BT8 BV6:BZ8 CB6:CF8 CL6:CP8 CR6:CV8 CX6:DB8 DD6:DH8 DJ6:DK8">
    <cfRule type="cellIs" dxfId="29" priority="7" operator="lessThan">
      <formula>0</formula>
    </cfRule>
    <cfRule type="cellIs" dxfId="28" priority="8" operator="greaterThan">
      <formula>0</formula>
    </cfRule>
  </conditionalFormatting>
  <conditionalFormatting sqref="AH4:AL4 AN4:AR4 AT4:AX4 AZ4:BD4 BF4:BG4">
    <cfRule type="cellIs" dxfId="27" priority="101" operator="lessThan">
      <formula>0</formula>
    </cfRule>
    <cfRule type="cellIs" dxfId="26" priority="102" operator="greaterThan">
      <formula>0</formula>
    </cfRule>
  </conditionalFormatting>
  <conditionalFormatting sqref="AH5:AL5 AN5:AR5 AT5:AX5 AZ5:BD5 BF5:BG5 AH12:AL26 AN12:AR26 AT12:AX26 AZ12:BD26">
    <cfRule type="cellIs" dxfId="25" priority="99" operator="lessThan">
      <formula>0</formula>
    </cfRule>
    <cfRule type="cellIs" dxfId="24" priority="100" operator="greaterThan">
      <formula>0</formula>
    </cfRule>
  </conditionalFormatting>
  <conditionalFormatting sqref="AH33:AL47 AN33:AR47 AT33:AX47 AZ33:BD47 BF33:BG47">
    <cfRule type="cellIs" dxfId="23" priority="21" operator="lessThan">
      <formula>0</formula>
    </cfRule>
    <cfRule type="cellIs" dxfId="22" priority="22" operator="greaterThan">
      <formula>0</formula>
    </cfRule>
  </conditionalFormatting>
  <conditionalFormatting sqref="BF12:BG29">
    <cfRule type="cellIs" dxfId="21" priority="23" operator="lessThan">
      <formula>0</formula>
    </cfRule>
    <cfRule type="cellIs" dxfId="20" priority="24" operator="greaterThan">
      <formula>0</formula>
    </cfRule>
  </conditionalFormatting>
  <conditionalFormatting sqref="BF48:BG50">
    <cfRule type="cellIs" dxfId="19" priority="19" operator="lessThan">
      <formula>0</formula>
    </cfRule>
    <cfRule type="cellIs" dxfId="18" priority="20" operator="greaterThan">
      <formula>0</formula>
    </cfRule>
  </conditionalFormatting>
  <conditionalFormatting sqref="BJ4:BN4 BP4:BT4 BV4:BZ4 CB4:CF4 CH4:CI4">
    <cfRule type="cellIs" dxfId="17" priority="97" operator="lessThan">
      <formula>0</formula>
    </cfRule>
    <cfRule type="cellIs" dxfId="16" priority="98" operator="greaterThan">
      <formula>0</formula>
    </cfRule>
  </conditionalFormatting>
  <conditionalFormatting sqref="BJ5:BN5 BP5:BT5 BV5:BZ5 CB5:CF5 CH5">
    <cfRule type="cellIs" dxfId="15" priority="95" operator="lessThan">
      <formula>0</formula>
    </cfRule>
    <cfRule type="cellIs" dxfId="14" priority="96" operator="greaterThan">
      <formula>0</formula>
    </cfRule>
  </conditionalFormatting>
  <conditionalFormatting sqref="BJ12:BN26 BP12:BT26 BV12:BZ26 CB12:CF26 CH12:CI26">
    <cfRule type="cellIs" dxfId="13" priority="87" operator="lessThan">
      <formula>0</formula>
    </cfRule>
    <cfRule type="cellIs" dxfId="12" priority="88" operator="greaterThan">
      <formula>0</formula>
    </cfRule>
  </conditionalFormatting>
  <conditionalFormatting sqref="BJ33:BN47 BP33:BT47 BV33:BZ47 CB33:CF47 CH33:CI47">
    <cfRule type="cellIs" dxfId="11" priority="17" operator="lessThan">
      <formula>0</formula>
    </cfRule>
    <cfRule type="cellIs" dxfId="10" priority="18" operator="greaterThan">
      <formula>0</formula>
    </cfRule>
  </conditionalFormatting>
  <conditionalFormatting sqref="CH27:CH29">
    <cfRule type="cellIs" dxfId="9" priority="25" operator="lessThan">
      <formula>0</formula>
    </cfRule>
    <cfRule type="cellIs" dxfId="8" priority="26" operator="greaterThan">
      <formula>0</formula>
    </cfRule>
  </conditionalFormatting>
  <conditionalFormatting sqref="CH48:CH50">
    <cfRule type="cellIs" dxfId="7" priority="13" operator="lessThan">
      <formula>0</formula>
    </cfRule>
    <cfRule type="cellIs" dxfId="6" priority="14" operator="greaterThan">
      <formula>0</formula>
    </cfRule>
  </conditionalFormatting>
  <conditionalFormatting sqref="CI12:CI29">
    <cfRule type="cellIs" dxfId="5" priority="77" operator="lessThan">
      <formula>0</formula>
    </cfRule>
    <cfRule type="cellIs" dxfId="4" priority="78" operator="greaterThan">
      <formula>0</formula>
    </cfRule>
  </conditionalFormatting>
  <conditionalFormatting sqref="CI33:CI50">
    <cfRule type="cellIs" dxfId="3" priority="15" operator="lessThan">
      <formula>0</formula>
    </cfRule>
    <cfRule type="cellIs" dxfId="2" priority="16" operator="greaterThan">
      <formula>0</formula>
    </cfRule>
  </conditionalFormatting>
  <conditionalFormatting sqref="DJ33:DL47">
    <cfRule type="cellIs" dxfId="1" priority="1" operator="lessThan">
      <formula>0</formula>
    </cfRule>
    <cfRule type="cellIs" dxfId="0" priority="2" operator="greaterThan">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FB7603D-43BD-C14F-B4DD-16C6F32742F2}">
          <x14:formula1>
            <xm:f>Mapping!$F$3:$F$1048576</xm:f>
          </x14:formula1>
          <xm:sqref>B3:B4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2F5A-3581-5C47-85BB-0AD8C1D58A29}">
  <dimension ref="B2:P81"/>
  <sheetViews>
    <sheetView showGridLines="0" workbookViewId="0"/>
  </sheetViews>
  <sheetFormatPr baseColWidth="10" defaultColWidth="10.6640625" defaultRowHeight="16" x14ac:dyDescent="0.2"/>
  <sheetData>
    <row r="2" spans="2:16" x14ac:dyDescent="0.2">
      <c r="B2" s="25" t="s">
        <v>11</v>
      </c>
      <c r="C2" s="25" t="s">
        <v>65</v>
      </c>
      <c r="D2" s="25" t="s">
        <v>66</v>
      </c>
      <c r="F2" s="23" t="s">
        <v>12</v>
      </c>
      <c r="G2" s="23" t="s">
        <v>66</v>
      </c>
    </row>
    <row r="3" spans="2:16" x14ac:dyDescent="0.2">
      <c r="B3" s="1" t="s">
        <v>25</v>
      </c>
      <c r="C3" s="1">
        <v>1</v>
      </c>
      <c r="D3" s="1" t="s">
        <v>61</v>
      </c>
      <c r="F3" s="21">
        <v>2022</v>
      </c>
      <c r="G3" s="21" t="s">
        <v>61</v>
      </c>
    </row>
    <row r="4" spans="2:16" x14ac:dyDescent="0.2">
      <c r="B4" s="1" t="s">
        <v>26</v>
      </c>
      <c r="C4" s="1">
        <v>2</v>
      </c>
      <c r="D4" s="1" t="s">
        <v>61</v>
      </c>
      <c r="F4" s="21">
        <v>2023</v>
      </c>
      <c r="G4" s="21" t="s">
        <v>62</v>
      </c>
    </row>
    <row r="5" spans="2:16" x14ac:dyDescent="0.2">
      <c r="B5" s="1" t="s">
        <v>27</v>
      </c>
      <c r="C5" s="1">
        <v>3</v>
      </c>
      <c r="D5" s="1" t="s">
        <v>61</v>
      </c>
      <c r="F5" s="21">
        <v>2024</v>
      </c>
      <c r="G5" s="21" t="s">
        <v>63</v>
      </c>
    </row>
    <row r="6" spans="2:16" x14ac:dyDescent="0.2">
      <c r="B6" s="1" t="s">
        <v>28</v>
      </c>
      <c r="C6" s="1">
        <v>4</v>
      </c>
      <c r="D6" s="1" t="s">
        <v>62</v>
      </c>
      <c r="F6" s="21">
        <v>2025</v>
      </c>
      <c r="G6" s="21" t="s">
        <v>64</v>
      </c>
      <c r="L6" s="111"/>
      <c r="M6" s="111"/>
      <c r="O6" s="111"/>
      <c r="P6" s="111"/>
    </row>
    <row r="7" spans="2:16" x14ac:dyDescent="0.2">
      <c r="B7" s="1" t="s">
        <v>29</v>
      </c>
      <c r="C7" s="1">
        <v>5</v>
      </c>
      <c r="D7" s="1" t="s">
        <v>62</v>
      </c>
      <c r="F7" s="21">
        <v>2026</v>
      </c>
    </row>
    <row r="8" spans="2:16" x14ac:dyDescent="0.2">
      <c r="B8" s="1" t="s">
        <v>35</v>
      </c>
      <c r="C8" s="1">
        <v>6</v>
      </c>
      <c r="D8" s="1" t="s">
        <v>62</v>
      </c>
      <c r="F8" s="21">
        <v>2027</v>
      </c>
    </row>
    <row r="9" spans="2:16" x14ac:dyDescent="0.2">
      <c r="B9" s="1" t="s">
        <v>36</v>
      </c>
      <c r="C9" s="1">
        <v>7</v>
      </c>
      <c r="D9" s="1" t="s">
        <v>63</v>
      </c>
      <c r="F9" s="21">
        <v>2028</v>
      </c>
    </row>
    <row r="10" spans="2:16" x14ac:dyDescent="0.2">
      <c r="B10" s="1" t="s">
        <v>37</v>
      </c>
      <c r="C10" s="1">
        <v>8</v>
      </c>
      <c r="D10" s="1" t="s">
        <v>63</v>
      </c>
      <c r="F10" s="21">
        <v>2029</v>
      </c>
    </row>
    <row r="11" spans="2:16" x14ac:dyDescent="0.2">
      <c r="B11" s="1" t="s">
        <v>52</v>
      </c>
      <c r="C11" s="1">
        <v>9</v>
      </c>
      <c r="D11" s="1" t="s">
        <v>63</v>
      </c>
      <c r="F11" s="21">
        <v>2030</v>
      </c>
    </row>
    <row r="12" spans="2:16" x14ac:dyDescent="0.2">
      <c r="B12" s="1" t="s">
        <v>20</v>
      </c>
      <c r="C12" s="1">
        <v>10</v>
      </c>
      <c r="D12" s="1" t="s">
        <v>64</v>
      </c>
      <c r="F12" s="21">
        <v>2031</v>
      </c>
    </row>
    <row r="13" spans="2:16" x14ac:dyDescent="0.2">
      <c r="B13" s="1" t="s">
        <v>23</v>
      </c>
      <c r="C13" s="1">
        <v>11</v>
      </c>
      <c r="D13" s="1" t="s">
        <v>64</v>
      </c>
      <c r="F13" s="21">
        <v>2032</v>
      </c>
    </row>
    <row r="14" spans="2:16" x14ac:dyDescent="0.2">
      <c r="B14" s="1" t="s">
        <v>24</v>
      </c>
      <c r="C14" s="1">
        <v>12</v>
      </c>
      <c r="D14" s="1" t="s">
        <v>64</v>
      </c>
      <c r="F14" s="21">
        <v>2033</v>
      </c>
    </row>
    <row r="15" spans="2:16" x14ac:dyDescent="0.2">
      <c r="F15" s="21">
        <v>2034</v>
      </c>
    </row>
    <row r="16" spans="2:16" x14ac:dyDescent="0.2">
      <c r="F16" s="21">
        <v>2035</v>
      </c>
    </row>
    <row r="17" spans="6:6" x14ac:dyDescent="0.2">
      <c r="F17" s="21">
        <v>2036</v>
      </c>
    </row>
    <row r="18" spans="6:6" x14ac:dyDescent="0.2">
      <c r="F18" s="21">
        <v>2037</v>
      </c>
    </row>
    <row r="19" spans="6:6" x14ac:dyDescent="0.2">
      <c r="F19" s="21">
        <v>2038</v>
      </c>
    </row>
    <row r="20" spans="6:6" x14ac:dyDescent="0.2">
      <c r="F20" s="21">
        <v>2039</v>
      </c>
    </row>
    <row r="21" spans="6:6" x14ac:dyDescent="0.2">
      <c r="F21" s="21">
        <v>2040</v>
      </c>
    </row>
    <row r="22" spans="6:6" x14ac:dyDescent="0.2">
      <c r="F22" s="21">
        <v>2041</v>
      </c>
    </row>
    <row r="23" spans="6:6" x14ac:dyDescent="0.2">
      <c r="F23" s="21">
        <v>2042</v>
      </c>
    </row>
    <row r="24" spans="6:6" x14ac:dyDescent="0.2">
      <c r="F24" s="21">
        <v>2043</v>
      </c>
    </row>
    <row r="25" spans="6:6" x14ac:dyDescent="0.2">
      <c r="F25" s="21">
        <v>2044</v>
      </c>
    </row>
    <row r="26" spans="6:6" x14ac:dyDescent="0.2">
      <c r="F26" s="21">
        <v>2045</v>
      </c>
    </row>
    <row r="27" spans="6:6" x14ac:dyDescent="0.2">
      <c r="F27" s="21">
        <v>2046</v>
      </c>
    </row>
    <row r="28" spans="6:6" x14ac:dyDescent="0.2">
      <c r="F28" s="21">
        <v>2047</v>
      </c>
    </row>
    <row r="29" spans="6:6" x14ac:dyDescent="0.2">
      <c r="F29" s="21">
        <v>2048</v>
      </c>
    </row>
    <row r="30" spans="6:6" x14ac:dyDescent="0.2">
      <c r="F30" s="21">
        <v>2049</v>
      </c>
    </row>
    <row r="31" spans="6:6" x14ac:dyDescent="0.2">
      <c r="F31" s="21">
        <v>2050</v>
      </c>
    </row>
    <row r="32" spans="6:6" x14ac:dyDescent="0.2">
      <c r="F32" s="21">
        <v>2051</v>
      </c>
    </row>
    <row r="33" spans="6:6" x14ac:dyDescent="0.2">
      <c r="F33" s="21">
        <v>2052</v>
      </c>
    </row>
    <row r="34" spans="6:6" x14ac:dyDescent="0.2">
      <c r="F34" s="21">
        <v>2053</v>
      </c>
    </row>
    <row r="35" spans="6:6" x14ac:dyDescent="0.2">
      <c r="F35" s="21">
        <v>2054</v>
      </c>
    </row>
    <row r="36" spans="6:6" x14ac:dyDescent="0.2">
      <c r="F36" s="21">
        <v>2055</v>
      </c>
    </row>
    <row r="37" spans="6:6" x14ac:dyDescent="0.2">
      <c r="F37" s="21">
        <v>2056</v>
      </c>
    </row>
    <row r="38" spans="6:6" x14ac:dyDescent="0.2">
      <c r="F38" s="21">
        <v>2057</v>
      </c>
    </row>
    <row r="39" spans="6:6" x14ac:dyDescent="0.2">
      <c r="F39" s="21">
        <v>2058</v>
      </c>
    </row>
    <row r="40" spans="6:6" x14ac:dyDescent="0.2">
      <c r="F40" s="21">
        <v>2059</v>
      </c>
    </row>
    <row r="41" spans="6:6" x14ac:dyDescent="0.2">
      <c r="F41" s="21">
        <v>2060</v>
      </c>
    </row>
    <row r="42" spans="6:6" x14ac:dyDescent="0.2">
      <c r="F42" s="21">
        <v>2061</v>
      </c>
    </row>
    <row r="43" spans="6:6" x14ac:dyDescent="0.2">
      <c r="F43" s="21">
        <v>2062</v>
      </c>
    </row>
    <row r="44" spans="6:6" x14ac:dyDescent="0.2">
      <c r="F44" s="21">
        <v>2063</v>
      </c>
    </row>
    <row r="45" spans="6:6" x14ac:dyDescent="0.2">
      <c r="F45" s="21">
        <v>2064</v>
      </c>
    </row>
    <row r="46" spans="6:6" x14ac:dyDescent="0.2">
      <c r="F46" s="21">
        <v>2065</v>
      </c>
    </row>
    <row r="47" spans="6:6" x14ac:dyDescent="0.2">
      <c r="F47" s="21">
        <v>2066</v>
      </c>
    </row>
    <row r="48" spans="6:6" x14ac:dyDescent="0.2">
      <c r="F48" s="21">
        <v>2067</v>
      </c>
    </row>
    <row r="49" spans="6:6" x14ac:dyDescent="0.2">
      <c r="F49" s="21">
        <v>2068</v>
      </c>
    </row>
    <row r="50" spans="6:6" x14ac:dyDescent="0.2">
      <c r="F50" s="21">
        <v>2069</v>
      </c>
    </row>
    <row r="51" spans="6:6" x14ac:dyDescent="0.2">
      <c r="F51" s="21">
        <v>2070</v>
      </c>
    </row>
    <row r="52" spans="6:6" x14ac:dyDescent="0.2">
      <c r="F52" s="21">
        <v>2071</v>
      </c>
    </row>
    <row r="53" spans="6:6" x14ac:dyDescent="0.2">
      <c r="F53" s="21">
        <v>2072</v>
      </c>
    </row>
    <row r="54" spans="6:6" x14ac:dyDescent="0.2">
      <c r="F54" s="21">
        <v>2073</v>
      </c>
    </row>
    <row r="55" spans="6:6" x14ac:dyDescent="0.2">
      <c r="F55" s="21">
        <v>2074</v>
      </c>
    </row>
    <row r="56" spans="6:6" x14ac:dyDescent="0.2">
      <c r="F56" s="21">
        <v>2075</v>
      </c>
    </row>
    <row r="57" spans="6:6" x14ac:dyDescent="0.2">
      <c r="F57" s="21">
        <v>2076</v>
      </c>
    </row>
    <row r="58" spans="6:6" x14ac:dyDescent="0.2">
      <c r="F58" s="21">
        <v>2077</v>
      </c>
    </row>
    <row r="59" spans="6:6" x14ac:dyDescent="0.2">
      <c r="F59" s="21">
        <v>2078</v>
      </c>
    </row>
    <row r="60" spans="6:6" x14ac:dyDescent="0.2">
      <c r="F60" s="21">
        <v>2079</v>
      </c>
    </row>
    <row r="61" spans="6:6" x14ac:dyDescent="0.2">
      <c r="F61" s="21">
        <v>2080</v>
      </c>
    </row>
    <row r="62" spans="6:6" x14ac:dyDescent="0.2">
      <c r="F62" s="21">
        <v>2081</v>
      </c>
    </row>
    <row r="63" spans="6:6" x14ac:dyDescent="0.2">
      <c r="F63" s="21">
        <v>2082</v>
      </c>
    </row>
    <row r="64" spans="6:6" x14ac:dyDescent="0.2">
      <c r="F64" s="21">
        <v>2083</v>
      </c>
    </row>
    <row r="65" spans="6:6" x14ac:dyDescent="0.2">
      <c r="F65" s="21">
        <v>2084</v>
      </c>
    </row>
    <row r="66" spans="6:6" x14ac:dyDescent="0.2">
      <c r="F66" s="21">
        <v>2085</v>
      </c>
    </row>
    <row r="67" spans="6:6" x14ac:dyDescent="0.2">
      <c r="F67" s="21">
        <v>2086</v>
      </c>
    </row>
    <row r="68" spans="6:6" x14ac:dyDescent="0.2">
      <c r="F68" s="21">
        <v>2087</v>
      </c>
    </row>
    <row r="69" spans="6:6" x14ac:dyDescent="0.2">
      <c r="F69" s="21">
        <v>2088</v>
      </c>
    </row>
    <row r="70" spans="6:6" x14ac:dyDescent="0.2">
      <c r="F70" s="21">
        <v>2089</v>
      </c>
    </row>
    <row r="71" spans="6:6" x14ac:dyDescent="0.2">
      <c r="F71" s="21">
        <v>2090</v>
      </c>
    </row>
    <row r="72" spans="6:6" x14ac:dyDescent="0.2">
      <c r="F72" s="21">
        <v>2091</v>
      </c>
    </row>
    <row r="73" spans="6:6" x14ac:dyDescent="0.2">
      <c r="F73" s="21">
        <v>2092</v>
      </c>
    </row>
    <row r="74" spans="6:6" x14ac:dyDescent="0.2">
      <c r="F74" s="21">
        <v>2093</v>
      </c>
    </row>
    <row r="75" spans="6:6" x14ac:dyDescent="0.2">
      <c r="F75" s="21">
        <v>2094</v>
      </c>
    </row>
    <row r="76" spans="6:6" x14ac:dyDescent="0.2">
      <c r="F76" s="21">
        <v>2095</v>
      </c>
    </row>
    <row r="77" spans="6:6" x14ac:dyDescent="0.2">
      <c r="F77" s="21">
        <v>2096</v>
      </c>
    </row>
    <row r="78" spans="6:6" x14ac:dyDescent="0.2">
      <c r="F78" s="21">
        <v>2097</v>
      </c>
    </row>
    <row r="79" spans="6:6" x14ac:dyDescent="0.2">
      <c r="F79" s="21">
        <v>2098</v>
      </c>
    </row>
    <row r="80" spans="6:6" x14ac:dyDescent="0.2">
      <c r="F80" s="21">
        <v>2099</v>
      </c>
    </row>
    <row r="81" spans="6:6" x14ac:dyDescent="0.2">
      <c r="F81" s="21">
        <v>2100</v>
      </c>
    </row>
  </sheetData>
  <mergeCells count="2">
    <mergeCell ref="L6:M6"/>
    <mergeCell ref="O6:P6"/>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Budget</vt:lpstr>
      <vt:lpstr>Cumulative Wealth - Raw Data</vt:lpstr>
      <vt:lpstr>Expenses - Raw Data</vt:lpstr>
      <vt:lpstr>Cumulative Wealth Overview</vt:lpstr>
      <vt:lpstr>Trends Overview</vt:lpstr>
      <vt:lpstr>Pivots</vt:lpstr>
      <vt:lpstr>Expenses Deep Dive</vt:lpstr>
      <vt:lpstr>YoY Summary</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Brizi</dc:creator>
  <cp:lastModifiedBy>Edoardo Brizi</cp:lastModifiedBy>
  <dcterms:created xsi:type="dcterms:W3CDTF">2022-10-18T20:36:04Z</dcterms:created>
  <dcterms:modified xsi:type="dcterms:W3CDTF">2024-11-09T23:23:59Z</dcterms:modified>
</cp:coreProperties>
</file>