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1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hidePivotFieldList="1"/>
  <xr:revisionPtr revIDLastSave="2017" documentId="11_5C5755BF84DCCEC36C3E1A399931F45B2A7E2811" xr6:coauthVersionLast="47" xr6:coauthVersionMax="47" xr10:uidLastSave="{59C1A6AA-FDF1-4296-8B20-6854222950E3}"/>
  <bookViews>
    <workbookView xWindow="240" yWindow="105" windowWidth="14805" windowHeight="8010" xr2:uid="{00000000-000D-0000-FFFF-FFFF00000000}"/>
  </bookViews>
  <sheets>
    <sheet name="Foglio0" sheetId="1" r:id="rId1"/>
    <sheet name="Foglio1" sheetId="11" r:id="rId2"/>
    <sheet name="Foglio2" sheetId="2" r:id="rId3"/>
    <sheet name="Foglio3" sheetId="3" r:id="rId4"/>
    <sheet name="Foglio4" sheetId="12" r:id="rId5"/>
    <sheet name="Foglio5" sheetId="5" r:id="rId6"/>
    <sheet name="Foglio6" sheetId="6" r:id="rId7"/>
    <sheet name="Foglio7.1" sheetId="13" r:id="rId8"/>
    <sheet name="Foglio7.2" sheetId="7" r:id="rId9"/>
    <sheet name="Foglio8.1" sheetId="15" r:id="rId10"/>
    <sheet name="Foglio8.2" sheetId="8" r:id="rId11"/>
    <sheet name="Foglio9" sheetId="16" r:id="rId12"/>
    <sheet name="Foglio10" sheetId="10" r:id="rId13"/>
    <sheet name="Foglio11" sheetId="17" r:id="rId14"/>
    <sheet name="Foglio11.1" sheetId="18" r:id="rId15"/>
    <sheet name="Foglio11.2" sheetId="19" r:id="rId16"/>
    <sheet name="Foglio12" sheetId="20" r:id="rId17"/>
    <sheet name="Foglio12,1" sheetId="21" r:id="rId18"/>
    <sheet name="Foglio12.2" sheetId="22" r:id="rId19"/>
    <sheet name="Foglio13" sheetId="23" r:id="rId20"/>
  </sheets>
  <definedNames>
    <definedName name="_xlnm._FilterDatabase" localSheetId="10" hidden="1">Foglio8.2!$A$4:$E$4</definedName>
    <definedName name="_xlnm._FilterDatabase" localSheetId="11" hidden="1">Foglio9!$A$1:$F$11</definedName>
    <definedName name="SequenzaTemporaleNativa_Vendita">#N/A</definedName>
  </definedNames>
  <calcPr calcId="191028"/>
  <pivotCaches>
    <pivotCache cacheId="1340" r:id="rId21"/>
    <pivotCache cacheId="1341" r:id="rId22"/>
    <pivotCache cacheId="1342" r:id="rId2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4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7" l="1" a="1"/>
  <c r="F6" i="17"/>
  <c r="B20" i="17"/>
  <c r="B37" i="15"/>
  <c r="C37" i="15"/>
  <c r="F37" i="15"/>
  <c r="E37" i="15"/>
  <c r="D37" i="15"/>
  <c r="E36" i="15"/>
  <c r="D36" i="15"/>
  <c r="M7" i="15" a="1"/>
  <c r="M7" i="15"/>
  <c r="J14" i="15" a="1"/>
  <c r="J14" i="15"/>
  <c r="J7" i="15" a="1"/>
  <c r="J7" i="15" s="1"/>
  <c r="F7" i="15" a="1"/>
  <c r="F7" i="15"/>
  <c r="F14" i="15" s="1"/>
  <c r="B13" i="13"/>
  <c r="B14" i="13"/>
  <c r="B15" i="13"/>
  <c r="B16" i="13"/>
  <c r="B26" i="12"/>
  <c r="B25" i="12"/>
  <c r="F25" i="12" a="1"/>
  <c r="F25" i="12"/>
  <c r="H111" i="3"/>
  <c r="H109" i="3"/>
  <c r="I96" i="3"/>
  <c r="H96" i="3"/>
  <c r="G96" i="3"/>
  <c r="I95" i="3"/>
  <c r="H95" i="3"/>
  <c r="G95" i="3"/>
  <c r="I94" i="3"/>
  <c r="H94" i="3"/>
  <c r="G94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G87" i="3"/>
  <c r="G86" i="3"/>
  <c r="G73" i="3"/>
  <c r="G70" i="3"/>
  <c r="C73" i="3"/>
  <c r="C70" i="3"/>
  <c r="F56" i="3"/>
  <c r="D62" i="3"/>
  <c r="D59" i="3"/>
  <c r="D56" i="3"/>
  <c r="B23" i="11"/>
  <c r="B14" i="11"/>
  <c r="E14" i="11"/>
  <c r="B74" i="2"/>
  <c r="B72" i="2"/>
  <c r="B64" i="2"/>
  <c r="B65" i="2"/>
  <c r="F2" i="2"/>
  <c r="C43" i="10"/>
  <c r="B43" i="10"/>
  <c r="E49" i="7"/>
  <c r="D49" i="7"/>
  <c r="C49" i="7"/>
  <c r="B49" i="7"/>
  <c r="B43" i="7"/>
  <c r="I18" i="7"/>
  <c r="E43" i="7"/>
  <c r="C43" i="7"/>
  <c r="D43" i="7"/>
  <c r="I12" i="7"/>
  <c r="I15" i="7"/>
  <c r="C24" i="6"/>
  <c r="C25" i="6"/>
  <c r="C26" i="6"/>
  <c r="C27" i="6"/>
  <c r="C28" i="6"/>
  <c r="C29" i="6"/>
  <c r="C30" i="6"/>
  <c r="C31" i="6"/>
  <c r="C32" i="6"/>
  <c r="C33" i="6"/>
  <c r="C23" i="6"/>
  <c r="C14" i="6"/>
  <c r="C13" i="6"/>
  <c r="C12" i="6"/>
  <c r="C11" i="6"/>
  <c r="C10" i="6"/>
  <c r="C9" i="6"/>
  <c r="C8" i="6"/>
  <c r="C7" i="6"/>
  <c r="C6" i="6"/>
  <c r="C5" i="6"/>
  <c r="C4" i="6"/>
  <c r="E36" i="5"/>
  <c r="E37" i="5"/>
  <c r="E38" i="5"/>
  <c r="E39" i="5"/>
  <c r="E40" i="5"/>
  <c r="E41" i="5"/>
  <c r="E42" i="5"/>
  <c r="E43" i="5"/>
  <c r="E44" i="5"/>
  <c r="E35" i="5"/>
  <c r="E45" i="5"/>
  <c r="E46" i="5"/>
  <c r="C35" i="5"/>
  <c r="D35" i="5"/>
  <c r="D36" i="5"/>
  <c r="D37" i="5"/>
  <c r="D38" i="5"/>
  <c r="D39" i="5"/>
  <c r="D40" i="5"/>
  <c r="D41" i="5"/>
  <c r="D42" i="5"/>
  <c r="D43" i="5"/>
  <c r="D44" i="5"/>
  <c r="D45" i="5"/>
  <c r="D46" i="5"/>
  <c r="C36" i="5"/>
  <c r="C37" i="5"/>
  <c r="C38" i="5"/>
  <c r="C39" i="5"/>
  <c r="C40" i="5"/>
  <c r="C41" i="5"/>
  <c r="C42" i="5"/>
  <c r="C43" i="5"/>
  <c r="C44" i="5"/>
  <c r="C17" i="5"/>
  <c r="C18" i="5"/>
  <c r="C19" i="5"/>
  <c r="C20" i="5"/>
  <c r="C21" i="5"/>
  <c r="C22" i="5"/>
  <c r="C23" i="5"/>
  <c r="C24" i="5"/>
  <c r="C25" i="5"/>
  <c r="C26" i="5"/>
  <c r="C16" i="5"/>
  <c r="K5" i="3"/>
  <c r="K6" i="3"/>
  <c r="K7" i="3"/>
  <c r="K8" i="3"/>
  <c r="K9" i="3"/>
  <c r="K10" i="3"/>
  <c r="K11" i="3"/>
  <c r="K12" i="3"/>
  <c r="K4" i="3"/>
  <c r="J4" i="3"/>
  <c r="J5" i="3"/>
  <c r="J6" i="3"/>
  <c r="J7" i="3"/>
  <c r="J8" i="3"/>
  <c r="J9" i="3"/>
  <c r="J10" i="3"/>
  <c r="J11" i="3"/>
  <c r="J12" i="3"/>
  <c r="I4" i="3"/>
  <c r="I5" i="3"/>
  <c r="I6" i="3"/>
  <c r="I7" i="3"/>
  <c r="I8" i="3"/>
  <c r="I9" i="3"/>
  <c r="I10" i="3"/>
  <c r="I11" i="3"/>
  <c r="I12" i="3"/>
  <c r="G4" i="3"/>
  <c r="G5" i="3"/>
  <c r="G6" i="3"/>
  <c r="G7" i="3"/>
  <c r="G8" i="3"/>
  <c r="G9" i="3"/>
  <c r="G10" i="3"/>
  <c r="G11" i="3"/>
  <c r="G12" i="3"/>
  <c r="F59" i="2"/>
  <c r="F58" i="2"/>
  <c r="F53" i="2"/>
  <c r="F52" i="2"/>
  <c r="F44" i="2"/>
  <c r="F3" i="2"/>
  <c r="F4" i="2"/>
  <c r="F5" i="2"/>
  <c r="F6" i="2"/>
  <c r="F7" i="2"/>
  <c r="F8" i="2"/>
  <c r="F9" i="2"/>
  <c r="F10" i="2"/>
  <c r="F11" i="2"/>
  <c r="C27" i="1"/>
  <c r="B27" i="1"/>
  <c r="D27" i="1"/>
  <c r="A27" i="1"/>
  <c r="F15" i="1"/>
  <c r="F16" i="1"/>
  <c r="F17" i="1"/>
  <c r="F18" i="1"/>
  <c r="F14" i="1"/>
  <c r="F23" i="1"/>
  <c r="B23" i="1"/>
  <c r="C23" i="1"/>
  <c r="D23" i="1"/>
  <c r="A23" i="1"/>
  <c r="E15" i="1"/>
  <c r="E16" i="1"/>
  <c r="E17" i="1"/>
  <c r="E18" i="1"/>
  <c r="E14" i="1"/>
  <c r="D15" i="1"/>
  <c r="D16" i="1"/>
  <c r="D17" i="1"/>
  <c r="D18" i="1"/>
  <c r="D14" i="1"/>
  <c r="B9" i="1"/>
  <c r="B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tc={EEA7A6BB-BE05-44E7-BC73-0C9660DC32CC}</author>
    <author>edoardo amaddii</author>
  </authors>
  <commentList>
    <comment ref="B39" authorId="0" shapeId="0" xr:uid="{EEA7A6BB-BE05-44E7-BC73-0C9660DC32CC}">
      <text>
        <t>[Threaded comment]
Your version of Excel allows you to read this threaded comment; however, any edits to it will get removed if the file is opened in a newer version of Excel. Learn more: https://go.microsoft.com/fwlink/?linkid=870924
Comment:
    AAAAAAAAAAA</t>
      </text>
    </comment>
    <comment ref="B43" authorId="1" shapeId="0" xr:uid="{2C5468E5-1C37-4F75-BDEE-90F5F4085026}">
      <text>
        <r>
          <rPr>
            <sz val="11"/>
            <color theme="1"/>
            <rFont val="Aptos Narrow"/>
            <family val="2"/>
            <scheme val="minor"/>
          </rPr>
          <t xml:space="preserve">edoardo amaddii:
hdiewuhfiuwhfdisf
dfwehfdwiudf
wfdwufhiwfd
vefewfwef
fewefdwefds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<sst xmlns="http://schemas.openxmlformats.org/spreadsheetml/2006/main" count="1169" uniqueCount="629">
  <si>
    <t>FUNZIONE SOMMA</t>
  </si>
  <si>
    <t>somma le varie parti</t>
  </si>
  <si>
    <t>somma tutto insieme</t>
  </si>
  <si>
    <t>Vendita</t>
  </si>
  <si>
    <t>Costo Transazione</t>
  </si>
  <si>
    <t>Costo Spedizione</t>
  </si>
  <si>
    <t>Totale</t>
  </si>
  <si>
    <t>troviamo il totale in 3 modi diversi</t>
  </si>
  <si>
    <t>sottraiamo i costi alla vendita</t>
  </si>
  <si>
    <t>attenzione ai riferimenti!! in qest'ultimo esempio sul totale devo prendere la cella e poi sottrarre, non posso prendere tutte le celle iniziali</t>
  </si>
  <si>
    <t>TOT Vendita</t>
  </si>
  <si>
    <t>TOT COST TRANS</t>
  </si>
  <si>
    <t>TOT COST SPED</t>
  </si>
  <si>
    <t>TOT TOT</t>
  </si>
  <si>
    <t>inserici NOTE E COMMENTI  CON TASTO DESTO O INSERISCI</t>
  </si>
  <si>
    <t>puoi vedere tutte le note e commenti, in internet li devo cercare in Cerca</t>
  </si>
  <si>
    <t>meglio commenti delle note</t>
  </si>
  <si>
    <t>posso anche convertire note e commenti</t>
  </si>
  <si>
    <t xml:space="preserve">E </t>
  </si>
  <si>
    <t xml:space="preserve">ed </t>
  </si>
  <si>
    <t>O</t>
  </si>
  <si>
    <t>GENNAIO</t>
  </si>
  <si>
    <t>FEBBRAIO</t>
  </si>
  <si>
    <t>MARZO</t>
  </si>
  <si>
    <t>Amazon1</t>
  </si>
  <si>
    <t>Amazon2</t>
  </si>
  <si>
    <t>Amazon3</t>
  </si>
  <si>
    <t>eBay1</t>
  </si>
  <si>
    <t>eBay2</t>
  </si>
  <si>
    <t>VALORI DI VERITà</t>
  </si>
  <si>
    <t>"""=E(5&lt;3;6&lt;7)</t>
  </si>
  <si>
    <t>condizioni verificate per tutti i fattori</t>
  </si>
  <si>
    <t>Vero anche se una sola condizione è falsa</t>
  </si>
  <si>
    <t>anche se una sola è falsa</t>
  </si>
  <si>
    <t>SE E ed O</t>
  </si>
  <si>
    <t>SE due condizioni sono verificate facciamo una cosa, anltrimenti un'altra</t>
  </si>
  <si>
    <t>""=SE(E(5&gt;3;6&gt;3);"condizioni ok";"non ci siamo")</t>
  </si>
  <si>
    <t>FUNZIONE 'SE'</t>
  </si>
  <si>
    <t>Valore 1</t>
  </si>
  <si>
    <t>Valore 2</t>
  </si>
  <si>
    <t>Chi è il più grande?</t>
  </si>
  <si>
    <t>CONDIZIONALI ANNIDATI</t>
  </si>
  <si>
    <t>possiamo annidare fino a 7 SE</t>
  </si>
  <si>
    <t>esercizio 2</t>
  </si>
  <si>
    <t>non si può fare ancora --&gt; lo troviamo in foglio 5</t>
  </si>
  <si>
    <t>calcola, a seconda del fornitore il costo delle commissioni</t>
  </si>
  <si>
    <t>Vendite sarebbero transazioni in euro</t>
  </si>
  <si>
    <t>Canale</t>
  </si>
  <si>
    <t>Commissioni</t>
  </si>
  <si>
    <t>percentuali</t>
  </si>
  <si>
    <t>fisse</t>
  </si>
  <si>
    <t>Amazon</t>
  </si>
  <si>
    <t>eBay</t>
  </si>
  <si>
    <t>MEDIA</t>
  </si>
  <si>
    <t>Esercizio 3</t>
  </si>
  <si>
    <t>Nome</t>
  </si>
  <si>
    <t>Genere</t>
  </si>
  <si>
    <t>Altezza</t>
  </si>
  <si>
    <t>Età</t>
  </si>
  <si>
    <t>Media altezze</t>
  </si>
  <si>
    <t>Giovanni</t>
  </si>
  <si>
    <t>maschio</t>
  </si>
  <si>
    <t>Maria</t>
  </si>
  <si>
    <t>femmina</t>
  </si>
  <si>
    <t>Matteo</t>
  </si>
  <si>
    <t>Luisa</t>
  </si>
  <si>
    <t>Luca</t>
  </si>
  <si>
    <t>Marco</t>
  </si>
  <si>
    <t>Monica</t>
  </si>
  <si>
    <t>Pietro</t>
  </si>
  <si>
    <t>Noemi</t>
  </si>
  <si>
    <t>Maschi</t>
  </si>
  <si>
    <t>MEDIA.SE</t>
  </si>
  <si>
    <t>Femmine</t>
  </si>
  <si>
    <t>M e F &gt;20</t>
  </si>
  <si>
    <t>MEDIA.PIU'.SE</t>
  </si>
  <si>
    <t>SE                               --&gt;     ci ridà       --&gt;</t>
  </si>
  <si>
    <t>V / F</t>
  </si>
  <si>
    <t>operazione</t>
  </si>
  <si>
    <t>ci dice che è FALSO se l'espressione è FALSA</t>
  </si>
  <si>
    <t>ci dà zero perchè non abbiamo definito nulla per il VERO, dobbiamo quindi mettere il parametro[SE_VERO]</t>
  </si>
  <si>
    <t xml:space="preserve">                                       ---&gt; ci ridà ---&gt;</t>
  </si>
  <si>
    <t>OPERAZIONI</t>
  </si>
  <si>
    <t>es. SE(5&lt;3;SOMMA(C7:C9);"FALSO")</t>
  </si>
  <si>
    <t>es. SE(5&lt;3;SOMMA(C7:C9);SOMMA(C10-11))</t>
  </si>
  <si>
    <t>SOMMA.SE</t>
  </si>
  <si>
    <t>SOMMA.PIU.SE</t>
  </si>
  <si>
    <t>Venditore</t>
  </si>
  <si>
    <t>Dipartimento</t>
  </si>
  <si>
    <t>Vendite</t>
  </si>
  <si>
    <t>Mese</t>
  </si>
  <si>
    <t>Settembre</t>
  </si>
  <si>
    <t>Ottobre</t>
  </si>
  <si>
    <t>Novembre</t>
  </si>
  <si>
    <t>Roma</t>
  </si>
  <si>
    <t>Milano</t>
  </si>
  <si>
    <t>Napoli</t>
  </si>
  <si>
    <t>non posso espandere la mia cella anche su Ottobre e Novembre, devo perciò cambiare manualmente il parametro</t>
  </si>
  <si>
    <t>per farli tutti insime dovevi bloccare le celle!!</t>
  </si>
  <si>
    <t>PRODOTTO</t>
  </si>
  <si>
    <t>CATEGORIA</t>
  </si>
  <si>
    <t>PREZZO</t>
  </si>
  <si>
    <t>DISPONIBILITA</t>
  </si>
  <si>
    <t>PROMO</t>
  </si>
  <si>
    <t>PRODOTTO_1</t>
  </si>
  <si>
    <t>bevande</t>
  </si>
  <si>
    <t>si</t>
  </si>
  <si>
    <t>PRODOTTO_2</t>
  </si>
  <si>
    <t>surgelati</t>
  </si>
  <si>
    <t>PRODOTTO_3</t>
  </si>
  <si>
    <t>freschi</t>
  </si>
  <si>
    <t>no</t>
  </si>
  <si>
    <t>PRODOTTO_4</t>
  </si>
  <si>
    <t>PRODOTTO_5</t>
  </si>
  <si>
    <t>PRODOTTO_6</t>
  </si>
  <si>
    <t>latticini</t>
  </si>
  <si>
    <t>PRODOTTO_7</t>
  </si>
  <si>
    <t>PRODOTTO_8</t>
  </si>
  <si>
    <t>PRODOTTO_9</t>
  </si>
  <si>
    <t>PRODOTTO_10</t>
  </si>
  <si>
    <t>PRODOTTO_11</t>
  </si>
  <si>
    <t>""=SOMMA.SE(D40:D50;"&gt;10")</t>
  </si>
  <si>
    <t>SOMMA.SE c'è disponibilità, tutti i prezzi</t>
  </si>
  <si>
    <t>range definito</t>
  </si>
  <si>
    <t>somma se i prodotti sono in promozione</t>
  </si>
  <si>
    <t>qui invece ho un primo range che devo sommare, e ho un secondo range su cui dò una condizione che deve essere soddisfatta per fare sì che l'operazione si compia</t>
  </si>
  <si>
    <t>**nota che non abbiamo la parte del falso in somma più se, perchè non ritorna il risultato !</t>
  </si>
  <si>
    <t>tutti i prodotti della categoria surgelati che sono in promo</t>
  </si>
  <si>
    <t>CONTA.SE</t>
  </si>
  <si>
    <t>conta prodotti in categoria se latticini</t>
  </si>
  <si>
    <t>media dei prezzi sotto i 100 euro</t>
  </si>
  <si>
    <t>CONTA.PIU.SE</t>
  </si>
  <si>
    <t>quanti prodotti della categoria latticini non sono in promo</t>
  </si>
  <si>
    <t xml:space="preserve">MEDIA.PIU.SE  </t>
  </si>
  <si>
    <t>media dei prezzi di bevande sotto i 100 euro, se sono in promo</t>
  </si>
  <si>
    <t>Cliente</t>
  </si>
  <si>
    <t>Prezzo</t>
  </si>
  <si>
    <t>Data</t>
  </si>
  <si>
    <t>Quanti Ordini?</t>
  </si>
  <si>
    <t>8/16/2018</t>
  </si>
  <si>
    <t>Agosto</t>
  </si>
  <si>
    <t>Luglio</t>
  </si>
  <si>
    <t>07/27/2018</t>
  </si>
  <si>
    <t>Laura</t>
  </si>
  <si>
    <t>7/27/2018</t>
  </si>
  <si>
    <t>Federica</t>
  </si>
  <si>
    <t>Debora</t>
  </si>
  <si>
    <t>7/22/2018</t>
  </si>
  <si>
    <t>8/19/2018</t>
  </si>
  <si>
    <t>7/23/2018</t>
  </si>
  <si>
    <t>7/25/2018</t>
  </si>
  <si>
    <t>7/29/2018</t>
  </si>
  <si>
    <t>attenzione a come conta uesti cdaratteri</t>
  </si>
  <si>
    <t>8/15/2018</t>
  </si>
  <si>
    <t>8/21/2018</t>
  </si>
  <si>
    <t>8/17/2018</t>
  </si>
  <si>
    <t>8/13/2018</t>
  </si>
  <si>
    <t>7/26/2018</t>
  </si>
  <si>
    <t>8/20/2018</t>
  </si>
  <si>
    <t>INDICE</t>
  </si>
  <si>
    <t>CONFRONTA</t>
  </si>
  <si>
    <t>ID_PRODOTTO</t>
  </si>
  <si>
    <t>troviamo</t>
  </si>
  <si>
    <t>ID PRODOTTO</t>
  </si>
  <si>
    <t>è un dato che ho e devo trovare dove sta nella mia tabella</t>
  </si>
  <si>
    <t>ID RIGA</t>
  </si>
  <si>
    <t>se inseriamo nel confronto anche il testo</t>
  </si>
  <si>
    <t>il len del codice di diventa sbagliato, dobbiamo necessariamente convertire il formato della cella ID PRODOTTO</t>
  </si>
  <si>
    <t>altrimenti</t>
  </si>
  <si>
    <t>solo con numeri tutto ok</t>
  </si>
  <si>
    <t>NOME PRODOTTO</t>
  </si>
  <si>
    <t>CERCA LA DISPONIBILITA'</t>
  </si>
  <si>
    <t xml:space="preserve">ESERCIZI </t>
  </si>
  <si>
    <t>RIFERIMENTI ASSOLUTI</t>
  </si>
  <si>
    <t>RIFERIMENTI MISTI</t>
  </si>
  <si>
    <t>RIFERIMENTI RELATIVI</t>
  </si>
  <si>
    <t xml:space="preserve">INDICE </t>
  </si>
  <si>
    <t>Vendite [sarebbero transazioni in euro]</t>
  </si>
  <si>
    <t>Commissioni = costo in percentuale rispetto al prezzo</t>
  </si>
  <si>
    <t>Goku</t>
  </si>
  <si>
    <t>Altro modo per risolvere esercizio 2</t>
  </si>
  <si>
    <t>Commissioni con complicazione su canale non registrato</t>
  </si>
  <si>
    <t>Commissioni senza l'utilizzo della funzione SE __
-- con INDICE_ CONFRONTA__ troviamo la percentuale in riferimento al canale
moltiplico per i valori in colonna A vendite
risolvo problema espansione visoto che ci sono calcoli diversi
Formatto le celle in euro, da percentuali che erano
aggiungiamo dunque le quote fisse</t>
  </si>
  <si>
    <t>con FUNZIONE DI CONTROLLO SU ERRORI rispetto a INDICE;CONFRONTA</t>
  </si>
  <si>
    <t>abbiamo superato il problema in precedenza mettendo, rispetto alla funzione SE, una clausola per il FALSO che ci permette di dire:" se non ci sono questi due criteri inseriti nella tabella dove stiamo usando il nostro condizionale -&gt; inserisci "canale non registrato"</t>
  </si>
  <si>
    <t>facciamo la stessa cosa del codice precendete inserendo prima SE.ERRORE</t>
  </si>
  <si>
    <t>xlookup</t>
  </si>
  <si>
    <t>CERCA.VERT</t>
  </si>
  <si>
    <t>CERCA.ORZ</t>
  </si>
  <si>
    <t>CERCA.X</t>
  </si>
  <si>
    <t>CERCA</t>
  </si>
  <si>
    <t>email</t>
  </si>
  <si>
    <t>Luca Ross?</t>
  </si>
  <si>
    <t>se bbiamo i nomi ordinati per fare auto fill non dobbiamo cambiare le referenze</t>
  </si>
  <si>
    <t>sono stati inseriti altri parametri dopo</t>
  </si>
  <si>
    <t>Maria Neri</t>
  </si>
  <si>
    <t>ma se i dati non sono in ordine dobbiamo bloccare le righe in cui cercare</t>
  </si>
  <si>
    <t>non necessari, ma fai attenzione al fatto che è scritto male, possiamo trovare tutto ciò che è simile al dato che stiamo cercando</t>
  </si>
  <si>
    <t>Francesco Giallo</t>
  </si>
  <si>
    <t>2 * f4</t>
  </si>
  <si>
    <t>Miranda Blu</t>
  </si>
  <si>
    <t xml:space="preserve">cerchiamo Luca Rossi nei NOMI </t>
  </si>
  <si>
    <t>della seconda tabella</t>
  </si>
  <si>
    <t>diamo il range connesso che vogliamo</t>
  </si>
  <si>
    <t>ID</t>
  </si>
  <si>
    <t>NOME</t>
  </si>
  <si>
    <t>TELEFONO</t>
  </si>
  <si>
    <t>EMAIL</t>
  </si>
  <si>
    <t>Luca Rossi</t>
  </si>
  <si>
    <t>lucarossi@gmail.com</t>
  </si>
  <si>
    <t>marianeri@gmail.com</t>
  </si>
  <si>
    <t>mirandablu@gmail.com</t>
  </si>
  <si>
    <t>francescogiallo@gmail.com</t>
  </si>
  <si>
    <t>Luca Rosso</t>
  </si>
  <si>
    <t>lucarosso@gmail.com</t>
  </si>
  <si>
    <t>Indice e confronta</t>
  </si>
  <si>
    <t>Cerca Verticale</t>
  </si>
  <si>
    <t>Indice e confronta:DINAMICO</t>
  </si>
  <si>
    <t>Valore 0</t>
  </si>
  <si>
    <t>Valore 3</t>
  </si>
  <si>
    <t>ID-001</t>
  </si>
  <si>
    <t>ID-002</t>
  </si>
  <si>
    <t>ID-003</t>
  </si>
  <si>
    <t>ID-004</t>
  </si>
  <si>
    <t>ID-006</t>
  </si>
  <si>
    <t>ID-005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</si>
  <si>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</si>
  <si>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</si>
  <si>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</si>
  <si>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</si>
  <si>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</si>
  <si>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</si>
  <si>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</si>
  <si>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</si>
  <si>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</si>
  <si>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</si>
  <si>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</si>
  <si>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es.2</t>
  </si>
  <si>
    <t>USIAMO indice e confronta  IN ORIZZONTALE</t>
  </si>
  <si>
    <t>Dino</t>
  </si>
  <si>
    <t>Rebecca</t>
  </si>
  <si>
    <t>T1</t>
  </si>
  <si>
    <t>T2</t>
  </si>
  <si>
    <t>T3</t>
  </si>
  <si>
    <t>T4</t>
  </si>
  <si>
    <t>[voglio trovare il valore T4 per Luisa]</t>
  </si>
  <si>
    <t>es.3</t>
  </si>
  <si>
    <t>Cambiando il trimestre mi fornice i dati su i venditori</t>
  </si>
  <si>
    <t>attento che per muovere la tendina devi bloccare alcuni parametri!</t>
  </si>
  <si>
    <t>FORMULE IN FORMA DI MATRICE</t>
  </si>
  <si>
    <t>non facciamo riga e poi tiriamo giù, ma prendiamo tutta la serie</t>
  </si>
  <si>
    <t>ci restituisce i valori come se fosse una unica cella</t>
  </si>
  <si>
    <t>se vogliamo modificare la formula dobbiamo modificare la prima cella della matrice</t>
  </si>
  <si>
    <t>TOTALE DEI DUE MESI</t>
  </si>
  <si>
    <t>ORE LAVORATE</t>
  </si>
  <si>
    <t>TARIFFA</t>
  </si>
  <si>
    <t>TOTALE</t>
  </si>
  <si>
    <t>Paolo Giallo</t>
  </si>
  <si>
    <t>Anna Neri</t>
  </si>
  <si>
    <t>Marco Verdi</t>
  </si>
  <si>
    <t>TOTALE ASSOLUTO GENNAIO</t>
  </si>
  <si>
    <t>TOTALE ASSOLUTO FEBBRAIO</t>
  </si>
  <si>
    <t>TABELLE</t>
  </si>
  <si>
    <t>formatta come tabella dopo aver selezionato il range</t>
  </si>
  <si>
    <t>Colonna1</t>
  </si>
  <si>
    <t>differenza chiara tra questo totale e quello sotto che possiamo filtrare</t>
  </si>
  <si>
    <t xml:space="preserve">quando clicco una cella all'interno </t>
  </si>
  <si>
    <t>nella BARRA MULTIFUNZIONE MI APRE</t>
  </si>
  <si>
    <t xml:space="preserve">STRUTTURA TABELLA </t>
  </si>
  <si>
    <t>CONVERTI IN INTERVALLO per tornare a dati separati</t>
  </si>
  <si>
    <t>INSERISCI FILTRO DATI</t>
  </si>
  <si>
    <t>apre delle tabelle dove cliccare e fare le intersezioni</t>
  </si>
  <si>
    <t>FILTRA E ORDINA</t>
  </si>
  <si>
    <t>N.B. c'è l'esercizio 2 in fondo alla tabella</t>
  </si>
  <si>
    <t>Numero 1</t>
  </si>
  <si>
    <t>Numero 2</t>
  </si>
  <si>
    <t>Numero 3</t>
  </si>
  <si>
    <t>Numero 4</t>
  </si>
  <si>
    <t>ID-183</t>
  </si>
  <si>
    <t>ID-200</t>
  </si>
  <si>
    <t>CTRL+FINE: vado in fondo</t>
  </si>
  <si>
    <t>ID-202</t>
  </si>
  <si>
    <t>ID-24</t>
  </si>
  <si>
    <t>CTRL+HOME(freccetta su e spostata a sinistra): vado alla prima cella dopo l'intestazione: se ho gia una tabella</t>
  </si>
  <si>
    <t>ID-27</t>
  </si>
  <si>
    <t>ID-159</t>
  </si>
  <si>
    <t>blocca la prima riga</t>
  </si>
  <si>
    <t>:</t>
  </si>
  <si>
    <t>VIsualizza</t>
  </si>
  <si>
    <t>Blocca riquadri</t>
  </si>
  <si>
    <t>Riga superiore</t>
  </si>
  <si>
    <t>ID-83</t>
  </si>
  <si>
    <t>ID-215</t>
  </si>
  <si>
    <t>ID-39</t>
  </si>
  <si>
    <t>ID-188</t>
  </si>
  <si>
    <t>utilizzo dei filtri: filtra e ordina oppure</t>
  </si>
  <si>
    <t>inserisci filto</t>
  </si>
  <si>
    <t>ID-31</t>
  </si>
  <si>
    <t>CTRL+SHIFT+L - su celle selezionate\  premi ancora comando rapido per deselezione</t>
  </si>
  <si>
    <t xml:space="preserve">ci permette di ordinare </t>
  </si>
  <si>
    <t xml:space="preserve">selezionare </t>
  </si>
  <si>
    <t>valori</t>
  </si>
  <si>
    <t>ID-78</t>
  </si>
  <si>
    <t>ID-173</t>
  </si>
  <si>
    <t>puoi combinare filtro per colore con Formattazione condizionale</t>
  </si>
  <si>
    <t>ID-144</t>
  </si>
  <si>
    <t>ID-212</t>
  </si>
  <si>
    <t>ID-238</t>
  </si>
  <si>
    <t>ID-64</t>
  </si>
  <si>
    <t>ID-170</t>
  </si>
  <si>
    <t>ID-196</t>
  </si>
  <si>
    <t>ID-41</t>
  </si>
  <si>
    <t>alternativa all'utilizzo di filtri è l'inserimento di una tabella</t>
  </si>
  <si>
    <t>CTRL + T</t>
  </si>
  <si>
    <t>mi posiziono all'interno dei miei valori in una cella qualsiasi</t>
  </si>
  <si>
    <t>ID-154</t>
  </si>
  <si>
    <t>il comando rapido non è presente nella versione online</t>
  </si>
  <si>
    <t>ID-22</t>
  </si>
  <si>
    <t>ID-89</t>
  </si>
  <si>
    <t>ID-162</t>
  </si>
  <si>
    <t>ID-163</t>
  </si>
  <si>
    <t>ID-181</t>
  </si>
  <si>
    <t>ID-195</t>
  </si>
  <si>
    <t>ID-152</t>
  </si>
  <si>
    <t>ID-62</t>
  </si>
  <si>
    <t>ID-130</t>
  </si>
  <si>
    <t>ID-198</t>
  </si>
  <si>
    <t>ID-204</t>
  </si>
  <si>
    <t>ID-187</t>
  </si>
  <si>
    <t>ID-223</t>
  </si>
  <si>
    <t>ID-33</t>
  </si>
  <si>
    <t>ID-87</t>
  </si>
  <si>
    <t>ID-04</t>
  </si>
  <si>
    <t>ID-17</t>
  </si>
  <si>
    <t>ID-85</t>
  </si>
  <si>
    <t>ID-158</t>
  </si>
  <si>
    <t>ID-169</t>
  </si>
  <si>
    <t>ID-194</t>
  </si>
  <si>
    <t>ID-100</t>
  </si>
  <si>
    <t>ID-49</t>
  </si>
  <si>
    <t>ID-95</t>
  </si>
  <si>
    <t>ID-164</t>
  </si>
  <si>
    <t>ID-103</t>
  </si>
  <si>
    <t>ID-184</t>
  </si>
  <si>
    <t>ID-228</t>
  </si>
  <si>
    <t>ID-67</t>
  </si>
  <si>
    <t>ID-105</t>
  </si>
  <si>
    <t>ID-229</t>
  </si>
  <si>
    <t>ID-54</t>
  </si>
  <si>
    <t>ID-107</t>
  </si>
  <si>
    <t>ID-145</t>
  </si>
  <si>
    <t>ID-186</t>
  </si>
  <si>
    <t>ID-209</t>
  </si>
  <si>
    <t>ID-03</t>
  </si>
  <si>
    <t>ID-60</t>
  </si>
  <si>
    <t>ID-129</t>
  </si>
  <si>
    <t>ID-12</t>
  </si>
  <si>
    <t>ID-66</t>
  </si>
  <si>
    <t>ID-90</t>
  </si>
  <si>
    <t>ID-149</t>
  </si>
  <si>
    <t>ID-190</t>
  </si>
  <si>
    <t>ID-193</t>
  </si>
  <si>
    <t>ID-77</t>
  </si>
  <si>
    <t>ID-05</t>
  </si>
  <si>
    <t>ID-79</t>
  </si>
  <si>
    <t>ID-113</t>
  </si>
  <si>
    <t>ID-156</t>
  </si>
  <si>
    <t>ID-197</t>
  </si>
  <si>
    <t>ID-208</t>
  </si>
  <si>
    <t>ID-218</t>
  </si>
  <si>
    <t>ID-02</t>
  </si>
  <si>
    <t>ID-227</t>
  </si>
  <si>
    <t>ID-80</t>
  </si>
  <si>
    <t>ID-171</t>
  </si>
  <si>
    <t>ID-177</t>
  </si>
  <si>
    <t>ID-11</t>
  </si>
  <si>
    <t>ID-68</t>
  </si>
  <si>
    <t>ID-76</t>
  </si>
  <si>
    <t>ID-214</t>
  </si>
  <si>
    <t>ID-14</t>
  </si>
  <si>
    <t>ID-18</t>
  </si>
  <si>
    <t>ID-84</t>
  </si>
  <si>
    <t>ID-123</t>
  </si>
  <si>
    <t>ID-137</t>
  </si>
  <si>
    <t>ID-07</t>
  </si>
  <si>
    <t>ID-136</t>
  </si>
  <si>
    <t>ID-216</t>
  </si>
  <si>
    <t>ID-230</t>
  </si>
  <si>
    <t>ID-06</t>
  </si>
  <si>
    <t>ID-28</t>
  </si>
  <si>
    <t>ID-106</t>
  </si>
  <si>
    <t>ID-94</t>
  </si>
  <si>
    <t>ID-125</t>
  </si>
  <si>
    <t>ID-147</t>
  </si>
  <si>
    <t>ID-45</t>
  </si>
  <si>
    <t>ID-211</t>
  </si>
  <si>
    <t>ID-217</t>
  </si>
  <si>
    <t>ID-128</t>
  </si>
  <si>
    <t>ID-176</t>
  </si>
  <si>
    <t>ID-26</t>
  </si>
  <si>
    <t>ID-201</t>
  </si>
  <si>
    <t>ID-221</t>
  </si>
  <si>
    <t>ID-98</t>
  </si>
  <si>
    <t>ID-143</t>
  </si>
  <si>
    <t>ID-116</t>
  </si>
  <si>
    <t>ID-132</t>
  </si>
  <si>
    <t>ID-141</t>
  </si>
  <si>
    <t>ID-189</t>
  </si>
  <si>
    <t>ID-36</t>
  </si>
  <si>
    <t>ID-112</t>
  </si>
  <si>
    <t>ID-138</t>
  </si>
  <si>
    <t>ID-168</t>
  </si>
  <si>
    <t>ID-86</t>
  </si>
  <si>
    <t>ID-104</t>
  </si>
  <si>
    <t>ID-44</t>
  </si>
  <si>
    <t>ID-52</t>
  </si>
  <si>
    <t>ID-160</t>
  </si>
  <si>
    <t>ID-120</t>
  </si>
  <si>
    <t>ID-57</t>
  </si>
  <si>
    <t>ID-179</t>
  </si>
  <si>
    <t>ID-235</t>
  </si>
  <si>
    <t>ID-20</t>
  </si>
  <si>
    <t>ID-48</t>
  </si>
  <si>
    <t>ID-38</t>
  </si>
  <si>
    <t>ID-69</t>
  </si>
  <si>
    <t>ID-124</t>
  </si>
  <si>
    <t>ID-161</t>
  </si>
  <si>
    <t>ID-53</t>
  </si>
  <si>
    <t>ID-74</t>
  </si>
  <si>
    <t>ID-205</t>
  </si>
  <si>
    <t>ID-207</t>
  </si>
  <si>
    <t>ID-232</t>
  </si>
  <si>
    <t>ID-29</t>
  </si>
  <si>
    <t>ID-35</t>
  </si>
  <si>
    <t>ID-61</t>
  </si>
  <si>
    <t>ID-115</t>
  </si>
  <si>
    <t>ID-185</t>
  </si>
  <si>
    <t>ID-239</t>
  </si>
  <si>
    <t>ID-08</t>
  </si>
  <si>
    <t>ID-09</t>
  </si>
  <si>
    <t>ID-210</t>
  </si>
  <si>
    <t>ID-240</t>
  </si>
  <si>
    <t>ID-241</t>
  </si>
  <si>
    <t>ID-75</t>
  </si>
  <si>
    <t>ID-97</t>
  </si>
  <si>
    <t>ID-219</t>
  </si>
  <si>
    <t>ID-231</t>
  </si>
  <si>
    <t>ID-117</t>
  </si>
  <si>
    <t>ID-13</t>
  </si>
  <si>
    <t>ID-72</t>
  </si>
  <si>
    <t>ID-139</t>
  </si>
  <si>
    <t>ID-21</t>
  </si>
  <si>
    <t>ID-32</t>
  </si>
  <si>
    <t>ID-42</t>
  </si>
  <si>
    <t>ID-88</t>
  </si>
  <si>
    <t>ID-191</t>
  </si>
  <si>
    <t>ID-10</t>
  </si>
  <si>
    <t>ID-58</t>
  </si>
  <si>
    <t>ID-50</t>
  </si>
  <si>
    <t>ID-93</t>
  </si>
  <si>
    <t>ID-192</t>
  </si>
  <si>
    <t>ID-135</t>
  </si>
  <si>
    <t>ID-182</t>
  </si>
  <si>
    <t>ID-71</t>
  </si>
  <si>
    <t>ID-16</t>
  </si>
  <si>
    <t>ID-30</t>
  </si>
  <si>
    <t>ID-23</t>
  </si>
  <si>
    <t>ID-65</t>
  </si>
  <si>
    <t>ID-119</t>
  </si>
  <si>
    <t>ID-110</t>
  </si>
  <si>
    <t>ID-121</t>
  </si>
  <si>
    <t>ID-237</t>
  </si>
  <si>
    <t>ID-15</t>
  </si>
  <si>
    <t>ID-96</t>
  </si>
  <si>
    <t>ID-178</t>
  </si>
  <si>
    <t>ID-165</t>
  </si>
  <si>
    <t>ID-40</t>
  </si>
  <si>
    <t>ID-225</t>
  </si>
  <si>
    <t>ID-101</t>
  </si>
  <si>
    <t>ID-236</t>
  </si>
  <si>
    <t>ID-127</t>
  </si>
  <si>
    <t>ID-25</t>
  </si>
  <si>
    <t>ID-111</t>
  </si>
  <si>
    <t>ID-199</t>
  </si>
  <si>
    <t>ID-102</t>
  </si>
  <si>
    <t>ID-131</t>
  </si>
  <si>
    <t>ID-140</t>
  </si>
  <si>
    <t>ID-126</t>
  </si>
  <si>
    <t>ID-148</t>
  </si>
  <si>
    <t>ID-142</t>
  </si>
  <si>
    <t>ID-222</t>
  </si>
  <si>
    <t>ID-226</t>
  </si>
  <si>
    <t>ID-43</t>
  </si>
  <si>
    <t>ID-70</t>
  </si>
  <si>
    <t>ID-213</t>
  </si>
  <si>
    <t>ID-46</t>
  </si>
  <si>
    <t>ID-91</t>
  </si>
  <si>
    <t>ID-118</t>
  </si>
  <si>
    <t>ID-224</t>
  </si>
  <si>
    <t>ID-51</t>
  </si>
  <si>
    <t>ID-151</t>
  </si>
  <si>
    <t>ID-180</t>
  </si>
  <si>
    <t>ID-59</t>
  </si>
  <si>
    <t>ID-146</t>
  </si>
  <si>
    <t>ID-150</t>
  </si>
  <si>
    <t>ID-172</t>
  </si>
  <si>
    <t>ID-206</t>
  </si>
  <si>
    <t>ID-73</t>
  </si>
  <si>
    <t>ID-203</t>
  </si>
  <si>
    <t>ID-99</t>
  </si>
  <si>
    <t>ID-122</t>
  </si>
  <si>
    <t>ID-167</t>
  </si>
  <si>
    <t>ID-174</t>
  </si>
  <si>
    <t>ID-81</t>
  </si>
  <si>
    <t>ID-220</t>
  </si>
  <si>
    <t>ID-109</t>
  </si>
  <si>
    <t>ID-56</t>
  </si>
  <si>
    <t>ID-82</t>
  </si>
  <si>
    <t>ID-92</t>
  </si>
  <si>
    <t>ID-134</t>
  </si>
  <si>
    <t>ID-153</t>
  </si>
  <si>
    <t>ID-155</t>
  </si>
  <si>
    <t>ID-114</t>
  </si>
  <si>
    <t>ID-133</t>
  </si>
  <si>
    <t>ID-166</t>
  </si>
  <si>
    <t>ID-37</t>
  </si>
  <si>
    <t>ID-47</t>
  </si>
  <si>
    <t>ID-63</t>
  </si>
  <si>
    <t>ID-108</t>
  </si>
  <si>
    <t>ID-55</t>
  </si>
  <si>
    <t>ID-157</t>
  </si>
  <si>
    <t>ID-233</t>
  </si>
  <si>
    <t>ID-234</t>
  </si>
  <si>
    <t>ID-01</t>
  </si>
  <si>
    <t>ID-19</t>
  </si>
  <si>
    <t>ID-34</t>
  </si>
  <si>
    <t>ID-175</t>
  </si>
  <si>
    <t>ESERCIZIO</t>
  </si>
  <si>
    <t>Togli ripetizioni e ordina i dati</t>
  </si>
  <si>
    <t>1. rimuovi i duplicati</t>
  </si>
  <si>
    <t>seleziono le celle che mi interessano</t>
  </si>
  <si>
    <t>vado su dati nella barra multifunzione</t>
  </si>
  <si>
    <t>rimuovi duplicati</t>
  </si>
  <si>
    <t xml:space="preserve">in </t>
  </si>
  <si>
    <t>strumenti dati</t>
  </si>
  <si>
    <t>2. ordina</t>
  </si>
  <si>
    <t xml:space="preserve">: </t>
  </si>
  <si>
    <t>ordinamento crescente/decrescente</t>
  </si>
  <si>
    <t>2. ordina con i filtri anche</t>
  </si>
  <si>
    <t>CTRL+SHIFT+L per partire dalla prima cella</t>
  </si>
  <si>
    <t xml:space="preserve">CTRL+L: creo una tabella con i dati che mi interessano: </t>
  </si>
  <si>
    <t>ricorda</t>
  </si>
  <si>
    <t>parti dalla cella sopra a quella che ti interessa</t>
  </si>
  <si>
    <t>Subtotali</t>
  </si>
  <si>
    <t>totali spcifici su dati che NON sono in formato TABELLA</t>
  </si>
  <si>
    <t>non ce l'abbiamo in formato online --&gt; su versione completa in barra multif</t>
  </si>
  <si>
    <t>cliccando su di un dato all'interno della matrice</t>
  </si>
  <si>
    <t>prendi i dati (necessariamente ben strutturati) che ti interessano</t>
  </si>
  <si>
    <t>inserisci</t>
  </si>
  <si>
    <t>grafici</t>
  </si>
  <si>
    <t>ne nuovi excel: abbiamo anche grafici consigliati</t>
  </si>
  <si>
    <t>GRAFICI</t>
  </si>
  <si>
    <t>DOPPIO CLICK SUL GRAFICO E VEDIAMO DATI E FORMATO CHE POSSIAMO CAMBIARE: CI APPARE UNA TENDIANA SULLA SINISTRA SIMILE A QUELLA PER LA FORMATTAZIONE</t>
  </si>
  <si>
    <t>Esercizio 2</t>
  </si>
  <si>
    <t>PRODOTTO 1</t>
  </si>
  <si>
    <t>PRODOTTO 2</t>
  </si>
  <si>
    <t>Gennaio</t>
  </si>
  <si>
    <t>Febbraio</t>
  </si>
  <si>
    <t>Marzo</t>
  </si>
  <si>
    <t>Aprile</t>
  </si>
  <si>
    <t>Maggio</t>
  </si>
  <si>
    <t>Giugno</t>
  </si>
  <si>
    <t>Dicembre</t>
  </si>
  <si>
    <t>TABELLE PIVOT</t>
  </si>
  <si>
    <t>tabelle interattive, istantanee, che ci permettono di fare dei report</t>
  </si>
  <si>
    <t>Clienti</t>
  </si>
  <si>
    <t>Prodotto</t>
  </si>
  <si>
    <t>Quantità</t>
  </si>
  <si>
    <t>Cliente_1</t>
  </si>
  <si>
    <t>Prodotto_1</t>
  </si>
  <si>
    <t>Cliente _1</t>
  </si>
  <si>
    <t>Prodotto_2</t>
  </si>
  <si>
    <t>Cliente_2</t>
  </si>
  <si>
    <t>Prodotto_5</t>
  </si>
  <si>
    <t>Cliente_ 2</t>
  </si>
  <si>
    <t>Prodotto_4</t>
  </si>
  <si>
    <t>Cliente_3</t>
  </si>
  <si>
    <t>Prodotto_7</t>
  </si>
  <si>
    <t>Prodotto_9</t>
  </si>
  <si>
    <t>Prodotto_3</t>
  </si>
  <si>
    <t>es. di data casuale</t>
  </si>
  <si>
    <t>(più elementi)</t>
  </si>
  <si>
    <t>mettiamo la vendita come filtro base ad es.</t>
  </si>
  <si>
    <t>altro es. come filtro in alto i clienti</t>
  </si>
  <si>
    <t>così la tabella Pivot ci darà il totale di quanto hanno per i nostri prodotti</t>
  </si>
  <si>
    <t>Somma di Prezzo</t>
  </si>
  <si>
    <t>Somma di Quantità</t>
  </si>
  <si>
    <t>Somma di Totale</t>
  </si>
  <si>
    <t>Prodotto_1 Totale</t>
  </si>
  <si>
    <t>Prodotto_2 Totale</t>
  </si>
  <si>
    <t>Totale complessivo</t>
  </si>
  <si>
    <t>N.B.</t>
  </si>
  <si>
    <t>non si può modificare il report</t>
  </si>
  <si>
    <t>tasto destro su TOTALE puoi vedere altre cose tipo la MEDIA: in: RIEPILOGA VALORI</t>
  </si>
  <si>
    <t>3 Totale</t>
  </si>
  <si>
    <t>7 Totale</t>
  </si>
  <si>
    <t>22 Totale</t>
  </si>
  <si>
    <t>01/01/2020 Totale</t>
  </si>
  <si>
    <t>23 Totale</t>
  </si>
  <si>
    <t>32 Totale</t>
  </si>
  <si>
    <t>43 Totale</t>
  </si>
  <si>
    <t>45 Totale</t>
  </si>
  <si>
    <t>GRAFICI PIVOT</t>
  </si>
  <si>
    <t>non si possono fare online</t>
  </si>
  <si>
    <t>il grafico della tabella viene sbagliato così, ti darà una somma, devi dare nomi diversi per ogni riga</t>
  </si>
  <si>
    <t>non esiste un grafico pivot senza una tabella pivot</t>
  </si>
  <si>
    <t>comunque i campi del grafico vengono modificati anche andando a modificare la tabella</t>
  </si>
  <si>
    <t>Gio</t>
  </si>
  <si>
    <t>Fra</t>
  </si>
  <si>
    <t>Karl</t>
  </si>
  <si>
    <t>Fes</t>
  </si>
  <si>
    <t>JJ</t>
  </si>
  <si>
    <t>Key</t>
  </si>
  <si>
    <t>ves</t>
  </si>
  <si>
    <t>sand</t>
  </si>
  <si>
    <t>lily</t>
  </si>
  <si>
    <t>Somma di Altezza</t>
  </si>
  <si>
    <t>Somma di Età</t>
  </si>
  <si>
    <t>Media di Altezza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</si>
</sst>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€&quot;"/>
    <numFmt numFmtId="165" formatCode="#,##0\ &quot;€&quot;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u/>
      <sz val="11"/>
      <color theme="1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14" fontId="2" fillId="0" borderId="0" xfId="0" applyNumberFormat="1" applyFont="1" applyAlignment="1"/>
    <xf numFmtId="0" fontId="2" fillId="2" borderId="0" xfId="0" applyFont="1" applyFill="1" applyAlignment="1"/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0" fontId="5" fillId="4" borderId="2" xfId="0" applyFont="1" applyFill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4" fillId="3" borderId="4" xfId="0" applyFont="1" applyFill="1" applyBorder="1" applyAlignment="1"/>
    <xf numFmtId="8" fontId="2" fillId="0" borderId="0" xfId="0" applyNumberFormat="1" applyFont="1" applyAlignment="1"/>
    <xf numFmtId="0" fontId="0" fillId="2" borderId="0" xfId="0" applyFill="1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 wrapText="1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7" fillId="0" borderId="0" xfId="1"/>
    <xf numFmtId="0" fontId="0" fillId="0" borderId="0" xfId="0" applyFont="1"/>
    <xf numFmtId="0" fontId="0" fillId="0" borderId="3" xfId="0" applyBorder="1"/>
    <xf numFmtId="0" fontId="5" fillId="0" borderId="4" xfId="0" applyFont="1" applyBorder="1" applyAlignment="1"/>
    <xf numFmtId="0" fontId="6" fillId="0" borderId="3" xfId="0" applyFont="1" applyBorder="1"/>
    <xf numFmtId="0" fontId="8" fillId="0" borderId="5" xfId="0" applyFont="1" applyBorder="1"/>
    <xf numFmtId="0" fontId="9" fillId="5" borderId="0" xfId="0" applyFont="1" applyFill="1"/>
    <xf numFmtId="164" fontId="9" fillId="5" borderId="0" xfId="0" applyNumberFormat="1" applyFont="1" applyFill="1"/>
    <xf numFmtId="0" fontId="9" fillId="0" borderId="0" xfId="0" applyFont="1"/>
    <xf numFmtId="164" fontId="9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2" fillId="0" borderId="0" xfId="0" applyFont="1" applyAlignment="1"/>
    <xf numFmtId="0" fontId="0" fillId="2" borderId="0" xfId="0" applyFill="1" applyAlignment="1">
      <alignment wrapText="1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DDEBF7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DDEBF7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DDEBF7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DDEBF7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DDEBF7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bottom style="thin">
          <color rgb="FF9BC2E6"/>
        </bottom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DDEBF7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charset val="1"/>
        <scheme val="none"/>
      </font>
      <fill>
        <patternFill patternType="solid">
          <fgColor indexed="64"/>
          <bgColor rgb="FF5B9BD5"/>
        </patternFill>
      </fill>
      <alignment horizontal="general" vertical="bottom" textRotation="0" wrapText="0" indent="0" justifyLastLine="0" shrinkToFit="0" readingOrder="0"/>
    </dxf>
    <dxf>
      <numFmt numFmtId="164" formatCode="#,##0.0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1/relationships/timelineCache" Target="timelineCaches/timelineCach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Foglio10!$B$7</c:f>
              <c:strCache>
                <c:ptCount val="1"/>
                <c:pt idx="0">
                  <c:v>Settembre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Foglio10!$A$8:$A$16</c:f>
              <c:strCache>
                <c:ptCount val="9"/>
                <c:pt idx="0">
                  <c:v>Giovanni</c:v>
                </c:pt>
                <c:pt idx="1">
                  <c:v>Maria</c:v>
                </c:pt>
                <c:pt idx="2">
                  <c:v>Matteo</c:v>
                </c:pt>
                <c:pt idx="3">
                  <c:v>Luisa</c:v>
                </c:pt>
                <c:pt idx="4">
                  <c:v>Luca</c:v>
                </c:pt>
                <c:pt idx="5">
                  <c:v>Marco</c:v>
                </c:pt>
                <c:pt idx="6">
                  <c:v>Monica</c:v>
                </c:pt>
                <c:pt idx="7">
                  <c:v>Pietro</c:v>
                </c:pt>
                <c:pt idx="8">
                  <c:v>Noemi</c:v>
                </c:pt>
              </c:strCache>
            </c:strRef>
          </c:cat>
          <c:val>
            <c:numRef>
              <c:f>Foglio10!$B$8:$B$16</c:f>
              <c:numCache>
                <c:formatCode>"€"#,##0.00_);[Red]\("€"#,##0.00\)</c:formatCode>
                <c:ptCount val="9"/>
                <c:pt idx="0">
                  <c:v>25.425999999999998</c:v>
                </c:pt>
                <c:pt idx="1">
                  <c:v>35.064999999999998</c:v>
                </c:pt>
                <c:pt idx="2">
                  <c:v>49.167000000000002</c:v>
                </c:pt>
                <c:pt idx="3">
                  <c:v>44.021000000000001</c:v>
                </c:pt>
                <c:pt idx="4">
                  <c:v>43.991999999999997</c:v>
                </c:pt>
                <c:pt idx="5">
                  <c:v>146.42099999999999</c:v>
                </c:pt>
                <c:pt idx="6">
                  <c:v>20.306000000000001</c:v>
                </c:pt>
                <c:pt idx="7">
                  <c:v>28.350999999999999</c:v>
                </c:pt>
                <c:pt idx="8">
                  <c:v>55.722999999999999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9-413C-8679-0E54040F7FF3}"/>
            </c:ext>
          </c:extLst>
        </c:ser>
        <c:ser>
          <c:idx val="1"/>
          <c:order val="1"/>
          <c:tx>
            <c:strRef>
              <c:f>Foglio10!$C$7</c:f>
              <c:strCache>
                <c:ptCount val="1"/>
                <c:pt idx="0">
                  <c:v>Ottobre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Foglio10!$A$8:$A$16</c:f>
              <c:strCache>
                <c:ptCount val="9"/>
                <c:pt idx="0">
                  <c:v>Giovanni</c:v>
                </c:pt>
                <c:pt idx="1">
                  <c:v>Maria</c:v>
                </c:pt>
                <c:pt idx="2">
                  <c:v>Matteo</c:v>
                </c:pt>
                <c:pt idx="3">
                  <c:v>Luisa</c:v>
                </c:pt>
                <c:pt idx="4">
                  <c:v>Luca</c:v>
                </c:pt>
                <c:pt idx="5">
                  <c:v>Marco</c:v>
                </c:pt>
                <c:pt idx="6">
                  <c:v>Monica</c:v>
                </c:pt>
                <c:pt idx="7">
                  <c:v>Pietro</c:v>
                </c:pt>
                <c:pt idx="8">
                  <c:v>Noemi</c:v>
                </c:pt>
              </c:strCache>
            </c:strRef>
          </c:cat>
          <c:val>
            <c:numRef>
              <c:f>Foglio10!$C$8:$C$16</c:f>
              <c:numCache>
                <c:formatCode>"€"#,##0.00_);[Red]\("€"#,##0.00\)</c:formatCode>
                <c:ptCount val="9"/>
                <c:pt idx="0">
                  <c:v>43.36</c:v>
                </c:pt>
                <c:pt idx="1">
                  <c:v>51.573</c:v>
                </c:pt>
                <c:pt idx="2">
                  <c:v>50.826000000000001</c:v>
                </c:pt>
                <c:pt idx="3">
                  <c:v>30.283000000000001</c:v>
                </c:pt>
                <c:pt idx="4">
                  <c:v>50.29</c:v>
                </c:pt>
                <c:pt idx="5">
                  <c:v>59.417999999999999</c:v>
                </c:pt>
                <c:pt idx="6">
                  <c:v>40.783999999999999</c:v>
                </c:pt>
                <c:pt idx="7">
                  <c:v>50.36</c:v>
                </c:pt>
                <c:pt idx="8">
                  <c:v>54.158999999999999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C9-413C-8679-0E54040F7FF3}"/>
            </c:ext>
          </c:extLst>
        </c:ser>
        <c:ser>
          <c:idx val="2"/>
          <c:order val="2"/>
          <c:tx>
            <c:strRef>
              <c:f>Foglio10!$D$7</c:f>
              <c:strCache>
                <c:ptCount val="1"/>
                <c:pt idx="0">
                  <c:v>Novembre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strRef>
              <c:f>Foglio10!$A$8:$A$16</c:f>
              <c:strCache>
                <c:ptCount val="9"/>
                <c:pt idx="0">
                  <c:v>Giovanni</c:v>
                </c:pt>
                <c:pt idx="1">
                  <c:v>Maria</c:v>
                </c:pt>
                <c:pt idx="2">
                  <c:v>Matteo</c:v>
                </c:pt>
                <c:pt idx="3">
                  <c:v>Luisa</c:v>
                </c:pt>
                <c:pt idx="4">
                  <c:v>Luca</c:v>
                </c:pt>
                <c:pt idx="5">
                  <c:v>Marco</c:v>
                </c:pt>
                <c:pt idx="6">
                  <c:v>Monica</c:v>
                </c:pt>
                <c:pt idx="7">
                  <c:v>Pietro</c:v>
                </c:pt>
                <c:pt idx="8">
                  <c:v>Noemi</c:v>
                </c:pt>
              </c:strCache>
            </c:strRef>
          </c:cat>
          <c:val>
            <c:numRef>
              <c:f>Foglio10!$D$8:$D$16</c:f>
              <c:numCache>
                <c:formatCode>"€"#,##0.00_);[Red]\("€"#,##0.00\)</c:formatCode>
                <c:ptCount val="9"/>
                <c:pt idx="0">
                  <c:v>15.788</c:v>
                </c:pt>
                <c:pt idx="1">
                  <c:v>26.75</c:v>
                </c:pt>
                <c:pt idx="2">
                  <c:v>59.360999999999997</c:v>
                </c:pt>
                <c:pt idx="3">
                  <c:v>25.738</c:v>
                </c:pt>
                <c:pt idx="4">
                  <c:v>56.472999999999999</c:v>
                </c:pt>
                <c:pt idx="5">
                  <c:v>49.417000000000002</c:v>
                </c:pt>
                <c:pt idx="6">
                  <c:v>15.127000000000001</c:v>
                </c:pt>
                <c:pt idx="7">
                  <c:v>50.298000000000002</c:v>
                </c:pt>
                <c:pt idx="8">
                  <c:v>14.852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C9-413C-8679-0E54040F7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7576071"/>
        <c:axId val="2127578119"/>
      </c:barChart>
      <c:catAx>
        <c:axId val="2127576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78119"/>
        <c:crosses val="autoZero"/>
        <c:auto val="1"/>
        <c:lblAlgn val="ctr"/>
        <c:lblOffset val="100"/>
        <c:noMultiLvlLbl val="0"/>
      </c:catAx>
      <c:valAx>
        <c:axId val="2127578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76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Foglio10!$A$30</c:f>
              <c:strCache>
                <c:ptCount val="1"/>
                <c:pt idx="0">
                  <c:v>Gennaio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Foglio10!$B$30:$C$30</c:f>
              <c:numCache>
                <c:formatCode>#,##0.00\ "€"</c:formatCode>
                <c:ptCount val="2"/>
                <c:pt idx="0">
                  <c:v>1.6991872055969526</c:v>
                </c:pt>
                <c:pt idx="1">
                  <c:v>79.91882748431351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AAB-4D85-B203-6D09C3ACADB4}"/>
            </c:ext>
          </c:extLst>
        </c:ser>
        <c:ser>
          <c:idx val="1"/>
          <c:order val="1"/>
          <c:tx>
            <c:strRef>
              <c:f>Foglio10!$A$31</c:f>
              <c:strCache>
                <c:ptCount val="1"/>
                <c:pt idx="0">
                  <c:v>Febbraio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Foglio10!$B$31:$C$31</c:f>
              <c:numCache>
                <c:formatCode>#,##0.00\ "€"</c:formatCode>
                <c:ptCount val="2"/>
                <c:pt idx="0">
                  <c:v>40.294328956621641</c:v>
                </c:pt>
                <c:pt idx="1">
                  <c:v>21.464300582352148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AAB-4D85-B203-6D09C3ACADB4}"/>
            </c:ext>
          </c:extLst>
        </c:ser>
        <c:ser>
          <c:idx val="2"/>
          <c:order val="2"/>
          <c:tx>
            <c:strRef>
              <c:f>Foglio10!$A$32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Foglio10!$B$32:$C$32</c:f>
              <c:numCache>
                <c:formatCode>#,##0.00\ "€"</c:formatCode>
                <c:ptCount val="2"/>
                <c:pt idx="0">
                  <c:v>79.279599124171909</c:v>
                </c:pt>
                <c:pt idx="1">
                  <c:v>25.697258159507097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AAB-4D85-B203-6D09C3ACADB4}"/>
            </c:ext>
          </c:extLst>
        </c:ser>
        <c:ser>
          <c:idx val="3"/>
          <c:order val="3"/>
          <c:tx>
            <c:strRef>
              <c:f>Foglio10!$A$33</c:f>
              <c:strCache>
                <c:ptCount val="1"/>
                <c:pt idx="0">
                  <c:v>Aprile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Foglio10!$B$33:$C$33</c:f>
              <c:numCache>
                <c:formatCode>#,##0.00\ "€"</c:formatCode>
                <c:ptCount val="2"/>
                <c:pt idx="0">
                  <c:v>18.221891302118586</c:v>
                </c:pt>
                <c:pt idx="1">
                  <c:v>51.43969441106757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AAB-4D85-B203-6D09C3ACADB4}"/>
            </c:ext>
          </c:extLst>
        </c:ser>
        <c:ser>
          <c:idx val="4"/>
          <c:order val="4"/>
          <c:tx>
            <c:strRef>
              <c:f>Foglio10!$A$34</c:f>
              <c:strCache>
                <c:ptCount val="1"/>
                <c:pt idx="0">
                  <c:v>Maggio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Foglio10!$B$34:$C$34</c:f>
              <c:numCache>
                <c:formatCode>#,##0.00\ "€"</c:formatCode>
                <c:ptCount val="2"/>
                <c:pt idx="0">
                  <c:v>82.545230796874051</c:v>
                </c:pt>
                <c:pt idx="1">
                  <c:v>3.9248589174496251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7AAB-4D85-B203-6D09C3ACADB4}"/>
            </c:ext>
          </c:extLst>
        </c:ser>
        <c:ser>
          <c:idx val="5"/>
          <c:order val="5"/>
          <c:tx>
            <c:strRef>
              <c:f>Foglio10!$A$35</c:f>
              <c:strCache>
                <c:ptCount val="1"/>
                <c:pt idx="0">
                  <c:v>Giugno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Foglio10!$B$35:$C$35</c:f>
              <c:numCache>
                <c:formatCode>#,##0.00\ "€"</c:formatCode>
                <c:ptCount val="2"/>
                <c:pt idx="0">
                  <c:v>45.380290426746953</c:v>
                </c:pt>
                <c:pt idx="1">
                  <c:v>2.6073040316009544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7AAB-4D85-B203-6D09C3ACADB4}"/>
            </c:ext>
          </c:extLst>
        </c:ser>
        <c:ser>
          <c:idx val="6"/>
          <c:order val="6"/>
          <c:tx>
            <c:strRef>
              <c:f>Foglio10!$A$36</c:f>
              <c:strCache>
                <c:ptCount val="1"/>
                <c:pt idx="0">
                  <c:v>Luglio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Foglio10!$B$36:$C$36</c:f>
              <c:numCache>
                <c:formatCode>#,##0.00\ "€"</c:formatCode>
                <c:ptCount val="2"/>
                <c:pt idx="0">
                  <c:v>90.364875167533228</c:v>
                </c:pt>
                <c:pt idx="1">
                  <c:v>27.399146752977977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7AAB-4D85-B203-6D09C3ACADB4}"/>
            </c:ext>
          </c:extLst>
        </c:ser>
        <c:ser>
          <c:idx val="7"/>
          <c:order val="7"/>
          <c:tx>
            <c:strRef>
              <c:f>Foglio10!$A$37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Foglio10!$B$37:$C$37</c:f>
              <c:numCache>
                <c:formatCode>#,##0.00\ "€"</c:formatCode>
                <c:ptCount val="2"/>
                <c:pt idx="0">
                  <c:v>27.657823018197213</c:v>
                </c:pt>
                <c:pt idx="1">
                  <c:v>6.2250900453814211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AAB-4D85-B203-6D09C3ACADB4}"/>
            </c:ext>
          </c:extLst>
        </c:ser>
        <c:ser>
          <c:idx val="8"/>
          <c:order val="8"/>
          <c:tx>
            <c:strRef>
              <c:f>Foglio10!$A$38</c:f>
              <c:strCache>
                <c:ptCount val="1"/>
                <c:pt idx="0">
                  <c:v>Settembre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Foglio10!$B$38:$C$38</c:f>
              <c:numCache>
                <c:formatCode>#,##0.00\ "€"</c:formatCode>
                <c:ptCount val="2"/>
                <c:pt idx="0">
                  <c:v>96.160565523895642</c:v>
                </c:pt>
                <c:pt idx="1">
                  <c:v>16.372835381930393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AAB-4D85-B203-6D09C3ACADB4}"/>
            </c:ext>
          </c:extLst>
        </c:ser>
        <c:ser>
          <c:idx val="9"/>
          <c:order val="9"/>
          <c:tx>
            <c:strRef>
              <c:f>Foglio10!$A$39</c:f>
              <c:strCache>
                <c:ptCount val="1"/>
                <c:pt idx="0">
                  <c:v>Ottobre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Foglio10!$B$39:$C$39</c:f>
              <c:numCache>
                <c:formatCode>#,##0.00\ "€"</c:formatCode>
                <c:ptCount val="2"/>
                <c:pt idx="0">
                  <c:v>2.4428325112103577</c:v>
                </c:pt>
                <c:pt idx="1">
                  <c:v>90.634912021609864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AAB-4D85-B203-6D09C3ACADB4}"/>
            </c:ext>
          </c:extLst>
        </c:ser>
        <c:ser>
          <c:idx val="10"/>
          <c:order val="10"/>
          <c:tx>
            <c:strRef>
              <c:f>Foglio10!$A$40</c:f>
              <c:strCache>
                <c:ptCount val="1"/>
                <c:pt idx="0">
                  <c:v>Novembre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Foglio10!$B$40:$C$40</c:f>
              <c:numCache>
                <c:formatCode>#,##0.00\ "€"</c:formatCode>
                <c:ptCount val="2"/>
                <c:pt idx="0">
                  <c:v>33.60592102442137</c:v>
                </c:pt>
                <c:pt idx="1">
                  <c:v>89.310729560536657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7AAB-4D85-B203-6D09C3ACADB4}"/>
            </c:ext>
          </c:extLst>
        </c:ser>
        <c:ser>
          <c:idx val="11"/>
          <c:order val="11"/>
          <c:tx>
            <c:strRef>
              <c:f>Foglio10!$A$41</c:f>
              <c:strCache>
                <c:ptCount val="1"/>
                <c:pt idx="0">
                  <c:v>Dicembre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Foglio10!$B$29:$C$29</c:f>
              <c:strCache>
                <c:ptCount val="2"/>
                <c:pt idx="0">
                  <c:v>PRODOTTO 1</c:v>
                </c:pt>
                <c:pt idx="1">
                  <c:v>PRODOTTO 2</c:v>
                </c:pt>
              </c:strCache>
            </c:strRef>
          </c:cat>
          <c:val>
            <c:numRef>
              <c:f>Foglio10!$B$41:$C$41</c:f>
              <c:numCache>
                <c:formatCode>#,##0.00\ "€"</c:formatCode>
                <c:ptCount val="2"/>
                <c:pt idx="0">
                  <c:v>34.162101173597989</c:v>
                </c:pt>
                <c:pt idx="1">
                  <c:v>67.185689196517217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7AAB-4D85-B203-6D09C3ACA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0"/>
        <c:overlap val="-27"/>
        <c:axId val="1426776583"/>
        <c:axId val="1426778631"/>
      </c:barChart>
      <c:catAx>
        <c:axId val="1426776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778631"/>
        <c:crosses val="autoZero"/>
        <c:auto val="1"/>
        <c:lblAlgn val="ctr"/>
        <c:lblOffset val="100"/>
        <c:noMultiLvlLbl val="0"/>
      </c:catAx>
      <c:valAx>
        <c:axId val="142677863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out"/>
        <c:minorTickMark val="cross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776583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Foglio10!$B$29</c:f>
              <c:strCache>
                <c:ptCount val="1"/>
                <c:pt idx="0">
                  <c:v>PRODOTTO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Foglio10!$A$30:$A$43</c:f>
              <c:strCache>
                <c:ptCount val="14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Ottobre</c:v>
                </c:pt>
                <c:pt idx="10">
                  <c:v>Novembre</c:v>
                </c:pt>
                <c:pt idx="11">
                  <c:v>Dicembre</c:v>
                </c:pt>
                <c:pt idx="13">
                  <c:v>TOTALE</c:v>
                </c:pt>
              </c:strCache>
            </c:strRef>
          </c:cat>
          <c:val>
            <c:numRef>
              <c:f>Foglio10!$B$30:$B$43</c:f>
              <c:numCache>
                <c:formatCode>#,##0.00\ "€"</c:formatCode>
                <c:ptCount val="14"/>
                <c:pt idx="0">
                  <c:v>1.6991872055969526</c:v>
                </c:pt>
                <c:pt idx="1">
                  <c:v>40.294328956621641</c:v>
                </c:pt>
                <c:pt idx="2">
                  <c:v>79.279599124171909</c:v>
                </c:pt>
                <c:pt idx="3">
                  <c:v>18.221891302118586</c:v>
                </c:pt>
                <c:pt idx="4">
                  <c:v>82.545230796874051</c:v>
                </c:pt>
                <c:pt idx="5">
                  <c:v>45.380290426746953</c:v>
                </c:pt>
                <c:pt idx="6">
                  <c:v>90.364875167533228</c:v>
                </c:pt>
                <c:pt idx="7">
                  <c:v>27.657823018197213</c:v>
                </c:pt>
                <c:pt idx="8">
                  <c:v>96.160565523895642</c:v>
                </c:pt>
                <c:pt idx="9">
                  <c:v>2.4428325112103577</c:v>
                </c:pt>
                <c:pt idx="10">
                  <c:v>33.60592102442137</c:v>
                </c:pt>
                <c:pt idx="11">
                  <c:v>34.162101173597989</c:v>
                </c:pt>
                <c:pt idx="13">
                  <c:v>551.81464623098589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A-469A-89B9-1A2FDA27F8EA}"/>
            </c:ext>
          </c:extLst>
        </c:ser>
        <c:ser>
          <c:idx val="1"/>
          <c:order val="1"/>
          <c:tx>
            <c:strRef>
              <c:f>Foglio10!$C$29</c:f>
              <c:strCache>
                <c:ptCount val="1"/>
                <c:pt idx="0">
                  <c:v>PRODOTTO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Foglio10!$A$30:$A$43</c:f>
              <c:strCache>
                <c:ptCount val="14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Ottobre</c:v>
                </c:pt>
                <c:pt idx="10">
                  <c:v>Novembre</c:v>
                </c:pt>
                <c:pt idx="11">
                  <c:v>Dicembre</c:v>
                </c:pt>
                <c:pt idx="13">
                  <c:v>TOTALE</c:v>
                </c:pt>
              </c:strCache>
            </c:strRef>
          </c:cat>
          <c:val>
            <c:numRef>
              <c:f>Foglio10!$C$30:$C$43</c:f>
              <c:numCache>
                <c:formatCode>#,##0.00\ "€"</c:formatCode>
                <c:ptCount val="14"/>
                <c:pt idx="0">
                  <c:v>79.91882748431351</c:v>
                </c:pt>
                <c:pt idx="1">
                  <c:v>21.464300582352148</c:v>
                </c:pt>
                <c:pt idx="2">
                  <c:v>25.697258159507097</c:v>
                </c:pt>
                <c:pt idx="3">
                  <c:v>51.43969441106757</c:v>
                </c:pt>
                <c:pt idx="4">
                  <c:v>3.9248589174496251</c:v>
                </c:pt>
                <c:pt idx="5">
                  <c:v>2.6073040316009544</c:v>
                </c:pt>
                <c:pt idx="6">
                  <c:v>27.399146752977977</c:v>
                </c:pt>
                <c:pt idx="7">
                  <c:v>6.2250900453814211</c:v>
                </c:pt>
                <c:pt idx="8">
                  <c:v>16.372835381930393</c:v>
                </c:pt>
                <c:pt idx="9">
                  <c:v>90.634912021609864</c:v>
                </c:pt>
                <c:pt idx="10">
                  <c:v>89.310729560536657</c:v>
                </c:pt>
                <c:pt idx="11">
                  <c:v>67.185689196517217</c:v>
                </c:pt>
                <c:pt idx="13">
                  <c:v>482.18064654524443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CA-469A-89B9-1A2FDA27F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596039"/>
        <c:axId val="1799040008"/>
      </c:barChart>
      <c:catAx>
        <c:axId val="2127596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40008"/>
        <c:crosses val="autoZero"/>
        <c:auto val="1"/>
        <c:lblAlgn val="ctr"/>
        <c:lblOffset val="100"/>
        <c:noMultiLvlLbl val="0"/>
      </c:catAx>
      <c:valAx>
        <c:axId val="17990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96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[CARTELLA_2_FUNZIONI_INTERMEDIO.xlsx]Foglio12,1!Tabella pivot2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'Foglio12,1'!$B$3</c:f>
              <c:strCache>
                <c:ptCount val="1"/>
                <c:pt idx="0">
                  <c:v>Somma di Altezza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'Foglio12,1'!$A$4:$A$6</c:f>
              <c:strCache>
                <c:ptCount val="2"/>
                <c:pt idx="0">
                  <c:v>femmina</c:v>
                </c:pt>
                <c:pt idx="1">
                  <c:v>maschio</c:v>
                </c:pt>
              </c:strCache>
            </c:strRef>
          </c:cat>
          <c:val>
            <c:numRef>
              <c:f>'Foglio12,1'!$B$4:$B$6</c:f>
              <c:numCache>
                <c:formatCode>General</c:formatCode>
                <c:ptCount val="2"/>
                <c:pt idx="0">
                  <c:v>658</c:v>
                </c:pt>
                <c:pt idx="1">
                  <c:v>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B4-424A-91A4-E26AA57DC47B}"/>
            </c:ext>
          </c:extLst>
        </c:ser>
        <c:ser>
          <c:idx val="1"/>
          <c:order val="1"/>
          <c:tx>
            <c:strRef>
              <c:f>'Foglio12,1'!$C$3</c:f>
              <c:strCache>
                <c:ptCount val="1"/>
                <c:pt idx="0">
                  <c:v>Somma di Età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'Foglio12,1'!$A$4:$A$6</c:f>
              <c:strCache>
                <c:ptCount val="2"/>
                <c:pt idx="0">
                  <c:v>femmina</c:v>
                </c:pt>
                <c:pt idx="1">
                  <c:v>maschio</c:v>
                </c:pt>
              </c:strCache>
            </c:strRef>
          </c:cat>
          <c:val>
            <c:numRef>
              <c:f>'Foglio12,1'!$C$4:$C$6</c:f>
              <c:numCache>
                <c:formatCode>General</c:formatCode>
                <c:ptCount val="2"/>
                <c:pt idx="0">
                  <c:v>90</c:v>
                </c:pt>
                <c:pt idx="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B4-424A-91A4-E26AA57DC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0852871"/>
        <c:axId val="2010878983"/>
      </c:barChart>
      <c:catAx>
        <c:axId val="2010852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78983"/>
        <c:crosses val="autoZero"/>
        <c:auto val="1"/>
        <c:lblAlgn val="ctr"/>
        <c:lblOffset val="100"/>
        <c:noMultiLvlLbl val="0"/>
      </c:catAx>
      <c:valAx>
        <c:axId val="2010878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52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[CARTELLA_2_FUNZIONI_INTERMEDIO.xlsx]Foglio12.2!Tabella pivot3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Foglio12.2!$B$3</c:f>
              <c:strCache>
                <c:ptCount val="1"/>
                <c:pt idx="0">
                  <c:v>Media di Altezza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Foglio12.2!$A$4:$A$9</c:f>
              <c:strCache>
                <c:ptCount val="5"/>
                <c:pt idx="0">
                  <c:v>Gio</c:v>
                </c:pt>
                <c:pt idx="1">
                  <c:v>JJ</c:v>
                </c:pt>
                <c:pt idx="2">
                  <c:v>Karl</c:v>
                </c:pt>
                <c:pt idx="3">
                  <c:v>Key</c:v>
                </c:pt>
                <c:pt idx="4">
                  <c:v>sand</c:v>
                </c:pt>
              </c:strCache>
            </c:strRef>
          </c:cat>
          <c:val>
            <c:numRef>
              <c:f>Foglio12.2!$B$4:$B$9</c:f>
              <c:numCache>
                <c:formatCode>General</c:formatCode>
                <c:ptCount val="5"/>
                <c:pt idx="0">
                  <c:v>159</c:v>
                </c:pt>
                <c:pt idx="1">
                  <c:v>161</c:v>
                </c:pt>
                <c:pt idx="2">
                  <c:v>158</c:v>
                </c:pt>
                <c:pt idx="3">
                  <c:v>152</c:v>
                </c:pt>
                <c:pt idx="4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4-41A3-8111-747B5EEE5746}"/>
            </c:ext>
          </c:extLst>
        </c:ser>
        <c:ser>
          <c:idx val="1"/>
          <c:order val="1"/>
          <c:tx>
            <c:strRef>
              <c:f>Foglio12.2!$C$3</c:f>
              <c:strCache>
                <c:ptCount val="1"/>
                <c:pt idx="0">
                  <c:v>Somma di Età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Foglio12.2!$A$4:$A$9</c:f>
              <c:strCache>
                <c:ptCount val="5"/>
                <c:pt idx="0">
                  <c:v>Gio</c:v>
                </c:pt>
                <c:pt idx="1">
                  <c:v>JJ</c:v>
                </c:pt>
                <c:pt idx="2">
                  <c:v>Karl</c:v>
                </c:pt>
                <c:pt idx="3">
                  <c:v>Key</c:v>
                </c:pt>
                <c:pt idx="4">
                  <c:v>sand</c:v>
                </c:pt>
              </c:strCache>
            </c:strRef>
          </c:cat>
          <c:val>
            <c:numRef>
              <c:f>Foglio12.2!$C$4:$C$9</c:f>
              <c:numCache>
                <c:formatCode>General</c:formatCode>
                <c:ptCount val="5"/>
                <c:pt idx="0">
                  <c:v>21</c:v>
                </c:pt>
                <c:pt idx="1">
                  <c:v>22</c:v>
                </c:pt>
                <c:pt idx="2">
                  <c:v>18</c:v>
                </c:pt>
                <c:pt idx="3">
                  <c:v>21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94-41A3-8111-747B5EEE5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1877128"/>
        <c:axId val="1551879176"/>
      </c:barChart>
      <c:catAx>
        <c:axId val="155187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879176"/>
        <c:crosses val="autoZero"/>
        <c:auto val="1"/>
        <c:lblAlgn val="ctr"/>
        <c:lblOffset val="100"/>
        <c:noMultiLvlLbl val="0"/>
      </c:catAx>
      <c:valAx>
        <c:axId val="155187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87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2019300</xdr:colOff>
      <xdr:row>3</xdr:row>
      <xdr:rowOff>38100</xdr:rowOff>
    </xdr:from>
    <xdr:to>
      <xdr:col>14</xdr:col>
      <xdr:colOff>495300</xdr:colOff>
      <xdr:row>17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0A62E9B-9CEB-1C0D-4A54-F1783B139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29</xdr:row>
      <xdr:rowOff>28575</xdr:rowOff>
    </xdr:from>
    <xdr:to>
      <xdr:col>12</xdr:col>
      <xdr:colOff>190500</xdr:colOff>
      <xdr:row>47</xdr:row>
      <xdr:rowOff>19050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5DD4BF4-9363-D22F-87D7-18C4689ADCCF}"/>
            </a:ext>
            <a:ext uri="{147F2762-F138-4A5C-976F-8EAC2B608ADB}">
              <a16:predDERef xmlns:a16="http://schemas.microsoft.com/office/drawing/2014/main" pred="{20A62E9B-9CEB-1C0D-4A54-F1783B139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295275</xdr:colOff>
      <xdr:row>31</xdr:row>
      <xdr:rowOff>9525</xdr:rowOff>
    </xdr:from>
    <xdr:to>
      <xdr:col>7</xdr:col>
      <xdr:colOff>323850</xdr:colOff>
      <xdr:row>45</xdr:row>
      <xdr:rowOff>28575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045BF85D-7661-61A7-643F-E501C68ADF0C}"/>
            </a:ext>
            <a:ext uri="{147F2762-F138-4A5C-976F-8EAC2B608ADB}">
              <a16:predDERef xmlns:a16="http://schemas.microsoft.com/office/drawing/2014/main" pred="{85DD4BF4-9363-D22F-87D7-18C4689AD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1095375</xdr:colOff>
      <xdr:row>19</xdr:row>
      <xdr:rowOff>114300</xdr:rowOff>
    </xdr:from>
    <xdr:to>
      <xdr:col>9</xdr:col>
      <xdr:colOff>723900</xdr:colOff>
      <xdr:row>25</xdr:row>
      <xdr:rowOff>180975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Vendita">
              <a:extLst>
                <a:ext uri="{FF2B5EF4-FFF2-40B4-BE49-F238E27FC236}">
                  <a16:creationId xmlns:a16="http://schemas.microsoft.com/office/drawing/2014/main" id="{128EF31A-094B-C3D1-7073-53ABF101D2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Vendi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2438400"/>
              <a:ext cx="7496175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66675</xdr:rowOff>
    </xdr:from>
    <xdr:to>
      <xdr:col>5</xdr:col>
      <xdr:colOff>190500</xdr:colOff>
      <xdr:row>22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0FBAF89-8AE2-8E7D-DDA4-3CBE42BA6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13</xdr:row>
      <xdr:rowOff>57150</xdr:rowOff>
    </xdr:from>
    <xdr:to>
      <xdr:col>5</xdr:col>
      <xdr:colOff>476250</xdr:colOff>
      <xdr:row>27</xdr:row>
      <xdr:rowOff>133350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E062598-D60C-D3D5-85D8-44943870C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doardo amaddii" id="{5648FFB3-7FCD-4A79-95DD-FB9B51E1C35A}" userId="d42042f6c16250af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37.600858217593" createdVersion="8" refreshedVersion="8" minRefreshableVersion="3" recordCount="8" xr:uid="{1754627F-2BD4-4322-8300-A6659680084D}">
  <cacheSource type="worksheet">
    <worksheetSource ref="A5:F13" sheet="Foglio11"/>
  </cacheSource>
  <cacheFields count="6">
    <cacheField name="Clienti" numFmtId="0">
      <sharedItems count="5">
        <s v="Cliente_1"/>
        <s v="Cliente _1"/>
        <s v="Cliente_2"/>
        <s v="Cliente_ 2"/>
        <s v="Cliente_3"/>
      </sharedItems>
    </cacheField>
    <cacheField name="Vendita" numFmtId="14">
      <sharedItems containsSemiMixedTypes="0" containsNonDate="0" containsDate="1" containsString="0" minDate="2020-01-01T00:00:00" maxDate="2024-10-21T00:00:00" count="8">
        <d v="2020-01-01T00:00:00"/>
        <d v="2023-07-04T00:00:00"/>
        <d v="2022-12-07T00:00:00"/>
        <d v="2023-04-08T00:00:00"/>
        <d v="2023-06-04T00:00:00"/>
        <d v="2024-10-20T00:00:00"/>
        <d v="2020-12-17T00:00:00"/>
        <d v="2023-06-09T00:00:00"/>
      </sharedItems>
    </cacheField>
    <cacheField name="Prodotto" numFmtId="0">
      <sharedItems count="7">
        <s v="Prodotto_1"/>
        <s v="Prodotto_2"/>
        <s v="Prodotto_5"/>
        <s v="Prodotto_4"/>
        <s v="Prodotto_7"/>
        <s v="Prodotto_9"/>
        <s v="Prodotto_3"/>
      </sharedItems>
    </cacheField>
    <cacheField name="Prezzo" numFmtId="164">
      <sharedItems containsSemiMixedTypes="0" containsString="0" containsNumber="1" minValue="23" maxValue="544.5" count="5">
        <n v="23"/>
        <n v="432.4"/>
        <n v="43"/>
        <n v="342"/>
        <n v="544.5"/>
      </sharedItems>
    </cacheField>
    <cacheField name="Quantità" numFmtId="0">
      <sharedItems containsSemiMixedTypes="0" containsString="0" containsNumber="1" containsInteger="1" minValue="3" maxValue="45" count="7">
        <n v="23"/>
        <n v="43"/>
        <n v="22"/>
        <n v="32"/>
        <n v="7"/>
        <n v="45"/>
        <n v="3"/>
      </sharedItems>
    </cacheField>
    <cacheField name="Totale" numFmtId="164">
      <sharedItems containsSemiMixedTypes="0" containsString="0" containsNumber="1" minValue="69" maxValue="24502.5"/>
    </cacheField>
  </cacheFields>
  <extLst>
    <ext xmlns:x14="http://schemas.microsoft.com/office/spreadsheetml/2009/9/main" uri="{725AE2AE-9491-48be-B2B4-4EB974FC3084}">
      <x14:pivotCacheDefinition pivotCacheId="117613139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0.669917824074" createdVersion="8" refreshedVersion="8" minRefreshableVersion="3" recordCount="9" xr:uid="{76326681-55D9-44E8-82B2-3B548C56A48B}">
  <cacheSource type="worksheet">
    <worksheetSource ref="A8:C17" sheet="Foglio12"/>
  </cacheSource>
  <cacheFields count="3">
    <cacheField name="Genere" numFmtId="0">
      <sharedItems count="2">
        <s v="maschio"/>
        <s v="femmina"/>
      </sharedItems>
    </cacheField>
    <cacheField name="Altezza" numFmtId="0">
      <sharedItems containsSemiMixedTypes="0" containsString="0" containsNumber="1" containsInteger="1" minValue="152" maxValue="167"/>
    </cacheField>
    <cacheField name="Età" numFmtId="0">
      <sharedItems containsSemiMixedTypes="0" containsString="0" containsNumber="1" containsInteger="1" minValue="18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0.67174189815" createdVersion="8" refreshedVersion="8" minRefreshableVersion="3" recordCount="9" xr:uid="{3177A400-816D-4012-95BB-26B2F17E093E}">
  <cacheSource type="worksheet">
    <worksheetSource ref="A8:D17" sheet="Foglio12"/>
  </cacheSource>
  <cacheFields count="4">
    <cacheField name="Genere" numFmtId="0">
      <sharedItems count="2">
        <s v="maschio"/>
        <s v="femmina"/>
      </sharedItems>
    </cacheField>
    <cacheField name="Nome" numFmtId="0">
      <sharedItems count="9">
        <s v="Gio"/>
        <s v="Fra"/>
        <s v="Karl"/>
        <s v="Fes"/>
        <s v="JJ"/>
        <s v="Key"/>
        <s v="ves"/>
        <s v="sand"/>
        <s v="lily"/>
      </sharedItems>
    </cacheField>
    <cacheField name="Età" numFmtId="0">
      <sharedItems containsSemiMixedTypes="0" containsString="0" containsNumber="1" containsInteger="1" minValue="18" maxValue="25"/>
    </cacheField>
    <cacheField name="Altezza" numFmtId="0">
      <sharedItems containsSemiMixedTypes="0" containsString="0" containsNumber="1" containsInteger="1" minValue="152" maxValue="1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x v="0"/>
    <n v="529"/>
  </r>
  <r>
    <x v="1"/>
    <x v="1"/>
    <x v="1"/>
    <x v="1"/>
    <x v="1"/>
    <n v="18593.2"/>
  </r>
  <r>
    <x v="2"/>
    <x v="2"/>
    <x v="2"/>
    <x v="2"/>
    <x v="2"/>
    <n v="946"/>
  </r>
  <r>
    <x v="3"/>
    <x v="3"/>
    <x v="3"/>
    <x v="3"/>
    <x v="3"/>
    <n v="10944"/>
  </r>
  <r>
    <x v="4"/>
    <x v="4"/>
    <x v="4"/>
    <x v="2"/>
    <x v="4"/>
    <n v="301"/>
  </r>
  <r>
    <x v="4"/>
    <x v="5"/>
    <x v="5"/>
    <x v="4"/>
    <x v="5"/>
    <n v="24502.5"/>
  </r>
  <r>
    <x v="4"/>
    <x v="6"/>
    <x v="6"/>
    <x v="2"/>
    <x v="5"/>
    <n v="1935"/>
  </r>
  <r>
    <x v="4"/>
    <x v="7"/>
    <x v="0"/>
    <x v="0"/>
    <x v="6"/>
    <n v="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59"/>
    <n v="21"/>
  </r>
  <r>
    <x v="1"/>
    <n v="166"/>
    <n v="20"/>
  </r>
  <r>
    <x v="0"/>
    <n v="158"/>
    <n v="18"/>
  </r>
  <r>
    <x v="1"/>
    <n v="159"/>
    <n v="24"/>
  </r>
  <r>
    <x v="0"/>
    <n v="161"/>
    <n v="22"/>
  </r>
  <r>
    <x v="0"/>
    <n v="152"/>
    <n v="21"/>
  </r>
  <r>
    <x v="1"/>
    <n v="166"/>
    <n v="21"/>
  </r>
  <r>
    <x v="0"/>
    <n v="167"/>
    <n v="19"/>
  </r>
  <r>
    <x v="1"/>
    <n v="167"/>
    <n v="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21"/>
    <n v="159"/>
  </r>
  <r>
    <x v="1"/>
    <x v="1"/>
    <n v="20"/>
    <n v="166"/>
  </r>
  <r>
    <x v="0"/>
    <x v="2"/>
    <n v="18"/>
    <n v="158"/>
  </r>
  <r>
    <x v="1"/>
    <x v="3"/>
    <n v="24"/>
    <n v="159"/>
  </r>
  <r>
    <x v="0"/>
    <x v="4"/>
    <n v="22"/>
    <n v="161"/>
  </r>
  <r>
    <x v="0"/>
    <x v="5"/>
    <n v="21"/>
    <n v="152"/>
  </r>
  <r>
    <x v="1"/>
    <x v="6"/>
    <n v="21"/>
    <n v="166"/>
  </r>
  <r>
    <x v="0"/>
    <x v="7"/>
    <n v="19"/>
    <n v="167"/>
  </r>
  <r>
    <x v="1"/>
    <x v="8"/>
    <n v="25"/>
    <n v="1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8C47D-2954-4BC6-B018-BB38F9D8BA31}" name="Tabella pivot2" cacheId="134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A4:E9" firstHeaderRow="0" firstDataRow="1" firstDataCol="2" rowPageCount="1" colPageCount="1"/>
  <pivotFields count="6">
    <pivotField axis="axisRow" compact="0" outline="0" multipleItemSelectionAllowed="1" showAll="0">
      <items count="6">
        <item x="1"/>
        <item h="1" x="3"/>
        <item x="0"/>
        <item h="1" x="2"/>
        <item h="1" x="4"/>
        <item t="default"/>
      </items>
    </pivotField>
    <pivotField axis="axisPage" compact="0" numFmtId="14" outline="0" multipleItemSelectionAllowed="1" showAll="0">
      <items count="9">
        <item x="0"/>
        <item x="6"/>
        <item h="1" x="2"/>
        <item x="3"/>
        <item x="4"/>
        <item x="7"/>
        <item x="1"/>
        <item h="1" x="5"/>
        <item t="default"/>
      </items>
    </pivotField>
    <pivotField axis="axisRow" compact="0" outline="0" showAll="0">
      <items count="8">
        <item x="0"/>
        <item x="1"/>
        <item x="6"/>
        <item x="3"/>
        <item x="2"/>
        <item x="4"/>
        <item x="5"/>
        <item t="default"/>
      </items>
    </pivotField>
    <pivotField dataField="1" compact="0" numFmtId="164" outline="0" showAll="0"/>
    <pivotField dataField="1" compact="0" outline="0" showAll="0"/>
    <pivotField dataField="1" compact="0" numFmtId="164" outline="0" showAll="0"/>
  </pivotFields>
  <rowFields count="2">
    <field x="2"/>
    <field x="0"/>
  </rowFields>
  <rowItems count="5">
    <i>
      <x/>
      <x v="2"/>
    </i>
    <i t="default">
      <x/>
    </i>
    <i>
      <x v="1"/>
      <x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omma di Prezzo" fld="3" baseField="0" baseItem="0" numFmtId="164"/>
    <dataField name="Somma di Quantità" fld="4" baseField="0" baseItem="0"/>
    <dataField name="Somma di Totale" fld="5" baseField="0" baseItem="0" numFmtId="16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7430B-EEA2-4EEB-8ECA-24BBAA172976}" name="Tabella pivot3 " cacheId="1340" applyNumberFormats="0" applyBorderFormats="0" applyFontFormats="0" applyPatternFormats="0" applyAlignmentFormats="0" applyWidthHeightFormats="1" dataCaption="Valori" updatedVersion="8" minRefreshableVersion="5" useAutoFormatting="1" itemPrintTitles="1" createdVersion="8" indent="0" compact="0" compactData="0" multipleFieldFilters="0">
  <location ref="A4:I22" firstHeaderRow="1" firstDataRow="2" firstDataCol="3"/>
  <pivotFields count="6">
    <pivotField axis="axisCol" compact="0" outline="0" showAll="0">
      <items count="6">
        <item x="1"/>
        <item x="3"/>
        <item x="0"/>
        <item x="2"/>
        <item x="4"/>
        <item t="default"/>
      </items>
    </pivotField>
    <pivotField axis="axisRow" compact="0" numFmtId="14" outline="0" showAll="0">
      <items count="9">
        <item x="0"/>
        <item sd="0" x="6"/>
        <item sd="0" x="2"/>
        <item sd="0" x="3"/>
        <item sd="0" x="4"/>
        <item sd="0" x="7"/>
        <item sd="0" x="1"/>
        <item sd="0" x="5"/>
        <item t="default"/>
      </items>
    </pivotField>
    <pivotField axis="axisRow" compact="0" outline="0" showAll="0">
      <items count="8">
        <item x="0"/>
        <item x="1"/>
        <item x="6"/>
        <item x="3"/>
        <item x="2"/>
        <item x="4"/>
        <item x="5"/>
        <item t="default"/>
      </items>
    </pivotField>
    <pivotField compact="0" numFmtId="164" outline="0" multipleItemSelectionAllowed="1" showAll="0">
      <items count="6">
        <item x="0"/>
        <item x="2"/>
        <item h="1" x="3"/>
        <item h="1" x="1"/>
        <item h="1" x="4"/>
        <item t="default"/>
      </items>
    </pivotField>
    <pivotField axis="axisRow" compact="0" outline="0" showAll="0">
      <items count="8">
        <item x="6"/>
        <item x="4"/>
        <item x="2"/>
        <item x="0"/>
        <item x="3"/>
        <item x="1"/>
        <item x="5"/>
        <item t="default"/>
      </items>
    </pivotField>
    <pivotField dataField="1" compact="0" numFmtId="164" outline="0" showAll="0"/>
  </pivotFields>
  <rowFields count="3">
    <field x="4"/>
    <field x="1"/>
    <field x="2"/>
  </rowFields>
  <rowItems count="17">
    <i>
      <x/>
      <x v="5"/>
    </i>
    <i t="default">
      <x/>
    </i>
    <i>
      <x v="1"/>
      <x v="4"/>
    </i>
    <i t="default">
      <x v="1"/>
    </i>
    <i>
      <x v="2"/>
      <x v="2"/>
    </i>
    <i t="default">
      <x v="2"/>
    </i>
    <i>
      <x v="3"/>
      <x/>
      <x/>
    </i>
    <i t="default" r="1">
      <x/>
    </i>
    <i t="default">
      <x v="3"/>
    </i>
    <i>
      <x v="4"/>
      <x v="3"/>
    </i>
    <i t="default">
      <x v="4"/>
    </i>
    <i>
      <x v="5"/>
      <x v="6"/>
    </i>
    <i t="default">
      <x v="5"/>
    </i>
    <i>
      <x v="6"/>
      <x v="1"/>
    </i>
    <i r="1">
      <x v="7"/>
    </i>
    <i t="default">
      <x v="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a di Totale" fld="5" baseField="0" baseItem="0" numFmtId="16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B4B9A-7F3F-48D4-88E7-7B14A22056AF}" name="Tabella pivot2" cacheId="134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 chartFormat="1">
  <location ref="A3:C6" firstHeaderRow="0" firstDataRow="1" firstDataCol="1"/>
  <pivotFields count="3">
    <pivotField axis="axisRow" compact="0" outline="0" showAll="0">
      <items count="3">
        <item x="1"/>
        <item x="0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Altezza" fld="1" baseField="0" baseItem="0"/>
    <dataField name="Somma di Età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576C6-AFA2-4AD0-9AA0-28A17CF42762}" name="Tabella pivot3" cacheId="134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 chartFormat="1">
  <location ref="A3:C9" firstHeaderRow="0" firstDataRow="1" firstDataCol="1" rowPageCount="1" colPageCount="1"/>
  <pivotFields count="4">
    <pivotField axis="axisPage" compact="0" outline="0" showAll="0">
      <items count="3">
        <item h="1" x="1"/>
        <item x="0"/>
        <item t="default"/>
      </items>
    </pivotField>
    <pivotField axis="axisRow" compact="0" outline="0" showAll="0">
      <items count="10">
        <item x="0"/>
        <item x="3"/>
        <item x="1"/>
        <item x="4"/>
        <item x="2"/>
        <item x="5"/>
        <item x="8"/>
        <item x="7"/>
        <item x="6"/>
        <item t="default"/>
      </items>
    </pivotField>
    <pivotField dataField="1" compact="0" outline="0" showAll="0"/>
    <pivotField dataField="1" compact="0" outline="0" showAll="0"/>
  </pivotFields>
  <rowFields count="1">
    <field x="1"/>
  </rowFields>
  <rowItems count="6">
    <i>
      <x/>
    </i>
    <i>
      <x v="3"/>
    </i>
    <i>
      <x v="4"/>
    </i>
    <i>
      <x v="5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1" hier="-1"/>
  </pageFields>
  <dataFields count="2">
    <dataField name="Media di Altezza" fld="3" subtotal="average" baseField="0" baseItem="0"/>
    <dataField name="Somma di Età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A3236-BA65-46C6-A8B2-F6D8DD1C401A}" name="Tabella2" displayName="Tabella2" ref="A23:F37" totalsRowCount="1">
  <autoFilter ref="A23:F36" xr:uid="{D3AA3236-BA65-46C6-A8B2-F6D8DD1C401A}"/>
  <tableColumns count="6">
    <tableColumn id="1" xr3:uid="{2587C8CC-A780-4533-B0B0-2AEE5E71D6C6}" name="ID_PRODOTTO" totalsRowLabel="Totale"/>
    <tableColumn id="2" xr3:uid="{48DD7D2C-1074-4160-AB8D-842BDA2E952B}" name="Colonna1" totalsRowFunction="custom">
      <totalsRowFormula>COUNTIF(B24:B35,"PRODOTTO")</totalsRowFormula>
    </tableColumn>
    <tableColumn id="3" xr3:uid="{4768035C-F1D9-4557-8390-40BF21908C79}" name="CATEGORIA" totalsRowFunction="custom">
      <totalsRowFormula>SUBTOTAL(103,C24:C36)</totalsRowFormula>
    </tableColumn>
    <tableColumn id="4" xr3:uid="{7D490897-462C-45C6-A11F-07542CA4F46D}" name="PREZZO" totalsRowFunction="custom" dataDxfId="9">
      <totalsRowFormula>SUBTOTAL(109,D24:D36)</totalsRowFormula>
    </tableColumn>
    <tableColumn id="5" xr3:uid="{65F44644-AC90-4302-B338-3CE9FB690CFD}" name="DISPONIBILITA" totalsRowFunction="custom">
      <totalsRowFormula>SUBTOTAL(109,E24:E36)</totalsRowFormula>
    </tableColumn>
    <tableColumn id="6" xr3:uid="{590D5461-B6AC-41E4-B12C-3D1BB8E9ACF6}" name="PROMO" totalsRowFunction="custom">
      <totalsRowFormula>SUBTOTAL(103,F24:F36)</totalsRowFormula>
    </tableColumn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4FDFB-3333-4A91-AAD5-70776DA86117}" name="Tabella1" displayName="Tabella1" ref="A4:E245" totalsRowShown="0" headerRowDxfId="8" dataDxfId="7" headerRowBorderDxfId="5" tableBorderDxfId="6">
  <autoFilter ref="A4:E245" xr:uid="{3A64FDFB-3333-4A91-AAD5-70776DA86117}"/>
  <sortState xmlns:xlrd2="http://schemas.microsoft.com/office/spreadsheetml/2017/richdata2" ref="A5:E246">
    <sortCondition ref="E4:E246"/>
  </sortState>
  <tableColumns count="5">
    <tableColumn id="1" xr3:uid="{9782DE1A-89B7-41F8-B59E-90C4A5C18024}" name="ID" dataDxfId="4"/>
    <tableColumn id="2" xr3:uid="{E802BDE2-E61B-48F4-B075-D39C9149A942}" name="Numero 1" dataDxfId="3"/>
    <tableColumn id="3" xr3:uid="{FC714BC4-C4DD-458E-B32F-61769BD06248}" name="Numero 2" dataDxfId="2"/>
    <tableColumn id="4" xr3:uid="{E804DB60-2A51-40B7-A3AE-67E9C7FEAFC4}" name="Numero 3" dataDxfId="1"/>
    <tableColumn id="5" xr3:uid="{0EC10A75-F856-403C-B260-CDBFDFE2448B}" name="Numero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9" dT="2025-03-24T15:23:22.28" personId="{5648FFB3-7FCD-4A79-95DD-FB9B51E1C35A}" id="{EEA7A6BB-BE05-44E7-BC73-0C9660DC32CC}">
    <text>AAAAAAAAAAA</text>
  </threadedComment>
</ThreadedComments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Nativa_Vendita" xr10:uid="{A1CC7BB6-DEA2-4ED6-BED7-FC76A0C74B62}" sourceName="Vendita">
  <pivotTables>
    <pivotTable tabId="19" name="Tabella pivot3 "/>
  </pivotTables>
  <state minimalRefreshVersion="6" lastRefreshVersion="6" pivotCacheId="1176131390" filterType="unknown">
    <bounds startDate="2020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Vendita" xr10:uid="{ECAB96CE-F136-4599-91CD-A6033A22A490}" cache="SequenzaTemporaleNativa_Vendita" caption="Vendita" level="2" selectionLevel="2" scrollPosition="2022-12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irandablu@gmail.com" TargetMode="External"/><Relationship Id="rId2" Type="http://schemas.openxmlformats.org/officeDocument/2006/relationships/hyperlink" Target="mailto:francescogiallo@gmail.com" TargetMode="External"/><Relationship Id="rId1" Type="http://schemas.openxmlformats.org/officeDocument/2006/relationships/hyperlink" Target="mailto:marianeri@gmail.com" TargetMode="External"/><Relationship Id="rId5" Type="http://schemas.openxmlformats.org/officeDocument/2006/relationships/hyperlink" Target="mailto:lucarosso@gmail.com" TargetMode="External"/><Relationship Id="rId4" Type="http://schemas.openxmlformats.org/officeDocument/2006/relationships/hyperlink" Target="mailto:lucaross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B1" workbookViewId="0">
      <selection activeCell="D42" sqref="D42"/>
    </sheetView>
  </sheetViews>
  <sheetFormatPr defaultRowHeight="15"/>
  <cols>
    <col min="1" max="1" width="19" bestFit="1" customWidth="1"/>
    <col min="2" max="2" width="36.5703125" bestFit="1" customWidth="1"/>
    <col min="3" max="3" width="25" bestFit="1" customWidth="1"/>
    <col min="4" max="4" width="36.5703125" bestFit="1" customWidth="1"/>
    <col min="6" max="6" width="29.42578125" bestFit="1" customWidth="1"/>
    <col min="7" max="7" width="36.5703125" bestFit="1" customWidth="1"/>
  </cols>
  <sheetData>
    <row r="1" spans="1:7">
      <c r="A1" s="18" t="s">
        <v>0</v>
      </c>
      <c r="F1">
        <v>33</v>
      </c>
    </row>
    <row r="2" spans="1:7">
      <c r="A2">
        <v>13</v>
      </c>
      <c r="B2">
        <v>39</v>
      </c>
      <c r="F2">
        <v>32</v>
      </c>
    </row>
    <row r="3" spans="1:7">
      <c r="B3">
        <v>14</v>
      </c>
    </row>
    <row r="4" spans="1:7">
      <c r="B4">
        <v>432</v>
      </c>
    </row>
    <row r="5" spans="1:7">
      <c r="B5">
        <v>32</v>
      </c>
    </row>
    <row r="6" spans="1:7">
      <c r="B6">
        <v>22</v>
      </c>
    </row>
    <row r="8" spans="1:7">
      <c r="A8" t="s">
        <v>1</v>
      </c>
      <c r="B8">
        <f>SUM(A2,B2:B6,D1:F2)</f>
        <v>617</v>
      </c>
    </row>
    <row r="9" spans="1:7">
      <c r="A9" t="s">
        <v>2</v>
      </c>
      <c r="B9">
        <f xml:space="preserve"> SUM(A1:G6)</f>
        <v>617</v>
      </c>
    </row>
    <row r="13" spans="1:7">
      <c r="A13" t="s">
        <v>3</v>
      </c>
      <c r="B13" t="s">
        <v>4</v>
      </c>
      <c r="C13" t="s">
        <v>5</v>
      </c>
      <c r="D13" s="1" t="s">
        <v>6</v>
      </c>
      <c r="F13" t="s">
        <v>7</v>
      </c>
      <c r="G13" t="s">
        <v>8</v>
      </c>
    </row>
    <row r="14" spans="1:7" ht="57.75">
      <c r="A14">
        <v>184</v>
      </c>
      <c r="B14">
        <v>6.79</v>
      </c>
      <c r="C14">
        <v>10</v>
      </c>
      <c r="D14">
        <f>A14-SUM(B14,C14)</f>
        <v>167.21</v>
      </c>
      <c r="E14">
        <f>A14-B14-C14</f>
        <v>167.21</v>
      </c>
      <c r="F14">
        <f>A14 - SUM(B14:C14)</f>
        <v>167.21</v>
      </c>
      <c r="G14" s="2" t="s">
        <v>9</v>
      </c>
    </row>
    <row r="15" spans="1:7">
      <c r="A15">
        <v>201</v>
      </c>
      <c r="B15">
        <v>7.39</v>
      </c>
      <c r="C15">
        <v>10</v>
      </c>
      <c r="D15">
        <f t="shared" ref="D15:D18" si="0">A15-SUM(B15,C15)</f>
        <v>183.61</v>
      </c>
      <c r="E15">
        <f t="shared" ref="E15:E18" si="1">A15-B15-C15</f>
        <v>183.61</v>
      </c>
      <c r="F15">
        <f t="shared" ref="F15:F18" si="2">A15 - SUM(B15:C15)</f>
        <v>183.61</v>
      </c>
    </row>
    <row r="16" spans="1:7">
      <c r="A16">
        <v>214</v>
      </c>
      <c r="B16">
        <v>7.84</v>
      </c>
      <c r="C16">
        <v>10</v>
      </c>
      <c r="D16">
        <f t="shared" si="0"/>
        <v>196.16</v>
      </c>
      <c r="E16">
        <f t="shared" si="1"/>
        <v>196.16</v>
      </c>
      <c r="F16">
        <f t="shared" si="2"/>
        <v>196.16</v>
      </c>
    </row>
    <row r="17" spans="1:6">
      <c r="A17">
        <v>213</v>
      </c>
      <c r="B17">
        <v>7.81</v>
      </c>
      <c r="C17">
        <v>10</v>
      </c>
      <c r="D17">
        <f t="shared" si="0"/>
        <v>195.19</v>
      </c>
      <c r="E17">
        <f t="shared" si="1"/>
        <v>195.19</v>
      </c>
      <c r="F17">
        <f t="shared" si="2"/>
        <v>195.19</v>
      </c>
    </row>
    <row r="18" spans="1:6">
      <c r="A18">
        <v>201</v>
      </c>
      <c r="B18">
        <v>7.39</v>
      </c>
      <c r="C18">
        <v>5</v>
      </c>
      <c r="D18">
        <f t="shared" si="0"/>
        <v>188.61</v>
      </c>
      <c r="E18">
        <f t="shared" si="1"/>
        <v>188.61</v>
      </c>
      <c r="F18">
        <f t="shared" si="2"/>
        <v>188.61</v>
      </c>
    </row>
    <row r="22" spans="1:6">
      <c r="A22" t="s">
        <v>10</v>
      </c>
      <c r="B22" t="s">
        <v>11</v>
      </c>
      <c r="C22" t="s">
        <v>12</v>
      </c>
      <c r="D22" t="s">
        <v>13</v>
      </c>
    </row>
    <row r="23" spans="1:6">
      <c r="A23">
        <f>SUM(A14:A18)</f>
        <v>1013</v>
      </c>
      <c r="B23">
        <f t="shared" ref="B23:D23" si="3">SUM(B14:B18)</f>
        <v>37.22</v>
      </c>
      <c r="C23">
        <f t="shared" si="3"/>
        <v>45</v>
      </c>
      <c r="D23">
        <f t="shared" si="3"/>
        <v>930.78000000000009</v>
      </c>
      <c r="F23">
        <f>SUM(E:E)</f>
        <v>930.78000000000009</v>
      </c>
    </row>
    <row r="27" spans="1:6">
      <c r="A27" s="3">
        <f>SUM(A13:A19)</f>
        <v>1013</v>
      </c>
      <c r="B27" s="3">
        <f t="shared" ref="B27:D27" si="4">SUM(B13:B19)</f>
        <v>37.22</v>
      </c>
      <c r="C27" s="3">
        <f>SUM(C13:C19)</f>
        <v>45</v>
      </c>
      <c r="D27" s="3">
        <f t="shared" si="4"/>
        <v>930.78000000000009</v>
      </c>
      <c r="E27" s="4"/>
    </row>
    <row r="37" spans="2:6" ht="29.25">
      <c r="B37" s="38" t="s">
        <v>14</v>
      </c>
      <c r="D37" s="2" t="s">
        <v>15</v>
      </c>
      <c r="F37" t="s">
        <v>16</v>
      </c>
    </row>
    <row r="39" spans="2:6"/>
    <row r="40" spans="2:6">
      <c r="D40" t="s">
        <v>17</v>
      </c>
    </row>
    <row r="43" spans="2:6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8EF5-483B-480F-9CF3-F3EF026D8668}">
  <dimension ref="A1:F23"/>
  <sheetViews>
    <sheetView topLeftCell="A15" workbookViewId="0">
      <selection activeCell="B24" sqref="B24"/>
    </sheetView>
  </sheetViews>
  <sheetFormatPr defaultRowHeight="15"/>
  <cols>
    <col min="1" max="1" width="36.5703125" bestFit="1" customWidth="1"/>
    <col min="2" max="2" width="20.42578125" customWidth="1"/>
    <col min="3" max="3" width="13.5703125" bestFit="1" customWidth="1"/>
    <col min="4" max="4" width="36" bestFit="1" customWidth="1"/>
    <col min="5" max="5" width="9.5703125" bestFit="1" customWidth="1"/>
  </cols>
  <sheetData>
    <row r="1" spans="1:6">
      <c r="A1" s="18" t="s">
        <v>18</v>
      </c>
      <c r="C1" t="s">
        <v>19</v>
      </c>
      <c r="E1" s="18" t="s">
        <v>20</v>
      </c>
    </row>
    <row r="5" spans="1:6">
      <c r="D5" t="s">
        <v>21</v>
      </c>
      <c r="E5" t="s">
        <v>22</v>
      </c>
      <c r="F5" t="s">
        <v>23</v>
      </c>
    </row>
    <row r="6" spans="1:6">
      <c r="B6" t="s">
        <v>24</v>
      </c>
      <c r="D6">
        <v>192</v>
      </c>
      <c r="E6">
        <v>597</v>
      </c>
      <c r="F6">
        <v>141</v>
      </c>
    </row>
    <row r="7" spans="1:6">
      <c r="B7" t="s">
        <v>25</v>
      </c>
      <c r="D7">
        <v>125</v>
      </c>
      <c r="E7">
        <v>975</v>
      </c>
      <c r="F7">
        <v>727</v>
      </c>
    </row>
    <row r="8" spans="1:6">
      <c r="B8" t="s">
        <v>26</v>
      </c>
      <c r="D8">
        <v>204</v>
      </c>
      <c r="E8">
        <v>1474</v>
      </c>
      <c r="F8">
        <v>1403</v>
      </c>
    </row>
    <row r="9" spans="1:6">
      <c r="B9" t="s">
        <v>27</v>
      </c>
      <c r="D9">
        <v>209</v>
      </c>
      <c r="E9">
        <v>1361</v>
      </c>
      <c r="F9">
        <v>20</v>
      </c>
    </row>
    <row r="10" spans="1:6">
      <c r="B10" t="s">
        <v>28</v>
      </c>
      <c r="D10">
        <v>188</v>
      </c>
      <c r="E10">
        <v>739</v>
      </c>
      <c r="F10">
        <v>1123</v>
      </c>
    </row>
    <row r="13" spans="1:6">
      <c r="B13" t="s">
        <v>29</v>
      </c>
      <c r="C13" t="s">
        <v>30</v>
      </c>
    </row>
    <row r="14" spans="1:6">
      <c r="A14" t="s">
        <v>31</v>
      </c>
      <c r="B14" t="b">
        <f>AND(5&lt;3,6&lt;7)</f>
        <v>0</v>
      </c>
      <c r="D14" t="s">
        <v>32</v>
      </c>
      <c r="E14" t="b">
        <f>OR(5&lt;3,6&lt;7)</f>
        <v>1</v>
      </c>
    </row>
    <row r="15" spans="1:6">
      <c r="A15" t="s">
        <v>33</v>
      </c>
    </row>
    <row r="20" spans="1:2">
      <c r="A20" s="18" t="s">
        <v>34</v>
      </c>
    </row>
    <row r="22" spans="1:2" ht="43.5">
      <c r="A22" s="2" t="s">
        <v>35</v>
      </c>
      <c r="B22" s="2" t="s">
        <v>36</v>
      </c>
    </row>
    <row r="23" spans="1:2" ht="43.5">
      <c r="B23" s="2" t="str">
        <f>IF(AND(5&gt;3,6&gt;3),"condizioni ok","non ci siamo")</f>
        <v>condizioni 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C596-AF1C-428B-B447-1C3BDFF2F76A}">
  <dimension ref="A1:G74"/>
  <sheetViews>
    <sheetView topLeftCell="B30" workbookViewId="0">
      <selection activeCell="B40" sqref="B40:F50"/>
    </sheetView>
  </sheetViews>
  <sheetFormatPr defaultRowHeight="15"/>
  <cols>
    <col min="1" max="1" width="32.5703125" bestFit="1" customWidth="1"/>
    <col min="2" max="2" width="33.28515625" bestFit="1" customWidth="1"/>
    <col min="3" max="3" width="36.5703125" bestFit="1" customWidth="1"/>
    <col min="5" max="5" width="13.28515625" bestFit="1" customWidth="1"/>
    <col min="6" max="6" width="36.5703125" bestFit="1" customWidth="1"/>
    <col min="7" max="7" width="20.140625" customWidth="1"/>
  </cols>
  <sheetData>
    <row r="1" spans="1:6">
      <c r="A1" s="18" t="s">
        <v>37</v>
      </c>
      <c r="C1" t="s">
        <v>38</v>
      </c>
      <c r="D1" t="s">
        <v>39</v>
      </c>
      <c r="F1" t="s">
        <v>40</v>
      </c>
    </row>
    <row r="2" spans="1:6" ht="29.25">
      <c r="C2">
        <v>6</v>
      </c>
      <c r="D2">
        <v>18</v>
      </c>
      <c r="F2" s="2" t="str">
        <f>IF(C:C=D:D,"VALORI UGUALI",IF(C:C&gt;D:D,"VAL1","VAL2"))</f>
        <v>VAL2</v>
      </c>
    </row>
    <row r="3" spans="1:6">
      <c r="C3">
        <v>14</v>
      </c>
      <c r="D3">
        <v>1</v>
      </c>
      <c r="F3" s="2" t="str">
        <f t="shared" ref="F3:F11" si="0">IF(C:C=D:D,"VALORI UGUALI",IF(C:C&gt;D:D,"VAL1","VAL2"))</f>
        <v>VAL1</v>
      </c>
    </row>
    <row r="4" spans="1:6">
      <c r="A4" s="18" t="s">
        <v>41</v>
      </c>
      <c r="B4" t="s">
        <v>42</v>
      </c>
      <c r="C4">
        <v>5</v>
      </c>
      <c r="D4">
        <v>12</v>
      </c>
      <c r="F4" s="2" t="str">
        <f t="shared" si="0"/>
        <v>VAL2</v>
      </c>
    </row>
    <row r="5" spans="1:6">
      <c r="C5">
        <v>17</v>
      </c>
      <c r="D5">
        <v>12</v>
      </c>
      <c r="F5" s="2" t="str">
        <f t="shared" si="0"/>
        <v>VAL1</v>
      </c>
    </row>
    <row r="6" spans="1:6">
      <c r="C6">
        <v>11</v>
      </c>
      <c r="D6">
        <v>5</v>
      </c>
      <c r="F6" s="2" t="str">
        <f t="shared" si="0"/>
        <v>VAL1</v>
      </c>
    </row>
    <row r="7" spans="1:6">
      <c r="C7">
        <v>16</v>
      </c>
      <c r="D7">
        <v>13</v>
      </c>
      <c r="F7" s="2" t="str">
        <f t="shared" si="0"/>
        <v>VAL1</v>
      </c>
    </row>
    <row r="8" spans="1:6">
      <c r="C8">
        <v>3</v>
      </c>
      <c r="D8">
        <v>8</v>
      </c>
      <c r="F8" s="2" t="str">
        <f t="shared" si="0"/>
        <v>VAL2</v>
      </c>
    </row>
    <row r="9" spans="1:6">
      <c r="C9">
        <v>3</v>
      </c>
      <c r="D9">
        <v>6</v>
      </c>
      <c r="F9" s="2" t="str">
        <f t="shared" si="0"/>
        <v>VAL2</v>
      </c>
    </row>
    <row r="10" spans="1:6">
      <c r="C10">
        <v>8</v>
      </c>
      <c r="D10">
        <v>15</v>
      </c>
      <c r="F10" s="2" t="str">
        <f t="shared" si="0"/>
        <v>VAL2</v>
      </c>
    </row>
    <row r="11" spans="1:6">
      <c r="C11">
        <v>6</v>
      </c>
      <c r="D11">
        <v>6</v>
      </c>
      <c r="F11" s="2" t="str">
        <f t="shared" si="0"/>
        <v>VALORI UGUALI</v>
      </c>
    </row>
    <row r="18" spans="1:7" ht="29.25">
      <c r="A18" t="s">
        <v>43</v>
      </c>
      <c r="C18" s="2" t="s">
        <v>44</v>
      </c>
      <c r="F18" s="2" t="s">
        <v>45</v>
      </c>
    </row>
    <row r="20" spans="1:7">
      <c r="A20" t="s">
        <v>46</v>
      </c>
      <c r="B20" t="s">
        <v>47</v>
      </c>
      <c r="C20" t="s">
        <v>48</v>
      </c>
      <c r="F20" t="s">
        <v>49</v>
      </c>
      <c r="G20" t="s">
        <v>50</v>
      </c>
    </row>
    <row r="21" spans="1:7">
      <c r="A21">
        <v>156</v>
      </c>
      <c r="B21" t="s">
        <v>51</v>
      </c>
      <c r="C21" s="2"/>
      <c r="E21" t="s">
        <v>51</v>
      </c>
      <c r="F21" s="5">
        <v>0.15</v>
      </c>
      <c r="G21">
        <v>0</v>
      </c>
    </row>
    <row r="22" spans="1:7">
      <c r="A22">
        <v>150</v>
      </c>
      <c r="B22" t="s">
        <v>51</v>
      </c>
      <c r="C22" s="2"/>
      <c r="E22" t="s">
        <v>52</v>
      </c>
      <c r="F22" s="6">
        <v>0.125</v>
      </c>
      <c r="G22">
        <v>0.35</v>
      </c>
    </row>
    <row r="23" spans="1:7">
      <c r="A23">
        <v>192</v>
      </c>
      <c r="B23" t="s">
        <v>51</v>
      </c>
      <c r="C23" s="2"/>
    </row>
    <row r="24" spans="1:7">
      <c r="A24">
        <v>125</v>
      </c>
      <c r="B24" t="s">
        <v>51</v>
      </c>
      <c r="C24" s="2"/>
    </row>
    <row r="25" spans="1:7">
      <c r="A25">
        <v>204</v>
      </c>
      <c r="B25" t="s">
        <v>51</v>
      </c>
      <c r="C25" s="2"/>
    </row>
    <row r="26" spans="1:7">
      <c r="A26">
        <v>209</v>
      </c>
      <c r="B26" t="s">
        <v>52</v>
      </c>
      <c r="C26" s="2"/>
    </row>
    <row r="27" spans="1:7">
      <c r="A27">
        <v>188</v>
      </c>
      <c r="B27" t="s">
        <v>52</v>
      </c>
      <c r="C27" s="2"/>
    </row>
    <row r="28" spans="1:7">
      <c r="A28">
        <v>186</v>
      </c>
      <c r="B28" t="s">
        <v>52</v>
      </c>
      <c r="C28" s="2"/>
    </row>
    <row r="29" spans="1:7">
      <c r="A29">
        <v>138</v>
      </c>
      <c r="B29" t="s">
        <v>51</v>
      </c>
      <c r="C29" s="2"/>
    </row>
    <row r="30" spans="1:7">
      <c r="A30">
        <v>198</v>
      </c>
      <c r="B30" t="s">
        <v>51</v>
      </c>
      <c r="C30" s="2"/>
    </row>
    <row r="37" spans="1:6">
      <c r="A37" s="18" t="s">
        <v>53</v>
      </c>
    </row>
    <row r="38" spans="1:6">
      <c r="A38" t="s">
        <v>54</v>
      </c>
    </row>
    <row r="40" spans="1:6">
      <c r="A40" t="s">
        <v>55</v>
      </c>
      <c r="B40" t="s">
        <v>56</v>
      </c>
      <c r="C40" t="s">
        <v>57</v>
      </c>
      <c r="D40" t="s">
        <v>58</v>
      </c>
      <c r="F40" t="s">
        <v>59</v>
      </c>
    </row>
    <row r="42" spans="1:6">
      <c r="A42" t="s">
        <v>60</v>
      </c>
      <c r="B42" t="s">
        <v>61</v>
      </c>
      <c r="C42">
        <v>159</v>
      </c>
      <c r="D42">
        <v>21</v>
      </c>
    </row>
    <row r="43" spans="1:6">
      <c r="A43" t="s">
        <v>62</v>
      </c>
      <c r="B43" t="s">
        <v>63</v>
      </c>
      <c r="C43">
        <v>166</v>
      </c>
      <c r="D43">
        <v>20</v>
      </c>
    </row>
    <row r="44" spans="1:6">
      <c r="A44" t="s">
        <v>64</v>
      </c>
      <c r="B44" t="s">
        <v>61</v>
      </c>
      <c r="C44">
        <v>158</v>
      </c>
      <c r="D44">
        <v>18</v>
      </c>
      <c r="F44">
        <f>AVERAGE(C42:C51)</f>
        <v>161.66666666666666</v>
      </c>
    </row>
    <row r="45" spans="1:6">
      <c r="A45" t="s">
        <v>65</v>
      </c>
      <c r="B45" t="s">
        <v>63</v>
      </c>
      <c r="C45">
        <v>159</v>
      </c>
      <c r="D45">
        <v>24</v>
      </c>
    </row>
    <row r="46" spans="1:6">
      <c r="A46" t="s">
        <v>66</v>
      </c>
      <c r="B46" t="s">
        <v>61</v>
      </c>
      <c r="C46">
        <v>161</v>
      </c>
      <c r="D46">
        <v>22</v>
      </c>
    </row>
    <row r="47" spans="1:6">
      <c r="A47" t="s">
        <v>67</v>
      </c>
      <c r="B47" t="s">
        <v>61</v>
      </c>
      <c r="C47">
        <v>152</v>
      </c>
      <c r="D47">
        <v>21</v>
      </c>
    </row>
    <row r="48" spans="1:6">
      <c r="A48" t="s">
        <v>68</v>
      </c>
      <c r="B48" t="s">
        <v>63</v>
      </c>
      <c r="C48">
        <v>166</v>
      </c>
      <c r="D48">
        <v>21</v>
      </c>
    </row>
    <row r="49" spans="1:6">
      <c r="A49" t="s">
        <v>69</v>
      </c>
      <c r="B49" t="s">
        <v>61</v>
      </c>
      <c r="C49">
        <v>167</v>
      </c>
      <c r="D49">
        <v>19</v>
      </c>
    </row>
    <row r="50" spans="1:6">
      <c r="A50" t="s">
        <v>70</v>
      </c>
      <c r="B50" t="s">
        <v>63</v>
      </c>
      <c r="C50">
        <v>167</v>
      </c>
      <c r="D50">
        <v>25</v>
      </c>
    </row>
    <row r="52" spans="1:6">
      <c r="E52" t="s">
        <v>71</v>
      </c>
      <c r="F52">
        <f>AVERAGEIF(B42:B50,"maschio",C42:C50)</f>
        <v>159.4</v>
      </c>
    </row>
    <row r="53" spans="1:6">
      <c r="C53" s="18" t="s">
        <v>72</v>
      </c>
      <c r="E53" t="s">
        <v>73</v>
      </c>
      <c r="F53">
        <f>AVERAGEIF(B42:B50,"femmina",C42:C50)</f>
        <v>164.5</v>
      </c>
    </row>
    <row r="57" spans="1:6">
      <c r="E57" t="s">
        <v>74</v>
      </c>
    </row>
    <row r="58" spans="1:6">
      <c r="F58">
        <f>AVERAGEIFS(C42:C50,B42:B50,"maschio",D42:D50,"&gt;20")</f>
        <v>157.33333333333334</v>
      </c>
    </row>
    <row r="59" spans="1:6">
      <c r="E59" s="18" t="s">
        <v>75</v>
      </c>
      <c r="F59">
        <f>AVERAGEIFS(C42:C50,B42:B50,"femmina",D42:D50,"&gt;20")</f>
        <v>164</v>
      </c>
    </row>
    <row r="63" spans="1:6">
      <c r="A63" t="s">
        <v>76</v>
      </c>
      <c r="B63" t="s">
        <v>77</v>
      </c>
      <c r="F63" t="s">
        <v>78</v>
      </c>
    </row>
    <row r="64" spans="1:6" ht="29.25">
      <c r="B64" s="19" t="b">
        <f>IF(5&lt;3,)</f>
        <v>0</v>
      </c>
      <c r="C64" s="2" t="s">
        <v>79</v>
      </c>
    </row>
    <row r="65" spans="1:3" ht="43.5">
      <c r="B65" t="str">
        <f>IF(5&gt;3,"VERO")</f>
        <v>VERO</v>
      </c>
      <c r="C65" s="2" t="s">
        <v>80</v>
      </c>
    </row>
    <row r="70" spans="1:3">
      <c r="A70" t="s">
        <v>81</v>
      </c>
      <c r="B70" t="s">
        <v>82</v>
      </c>
      <c r="C70" t="s">
        <v>83</v>
      </c>
    </row>
    <row r="72" spans="1:3">
      <c r="B72" t="str">
        <f>IF(5&lt;3,SUM(C48,C46),"FALSO")</f>
        <v>FALSO</v>
      </c>
    </row>
    <row r="73" spans="1:3" ht="29.25">
      <c r="C73" s="2" t="s">
        <v>84</v>
      </c>
    </row>
    <row r="74" spans="1:3">
      <c r="B74">
        <f>IF(5&lt;3,SUM(C48:C50),SUM(C42:C47))</f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8491-E358-483F-8B81-892A59034968}">
  <dimension ref="A1:K124"/>
  <sheetViews>
    <sheetView topLeftCell="A18" workbookViewId="0">
      <selection activeCell="A38" sqref="A38"/>
    </sheetView>
  </sheetViews>
  <sheetFormatPr defaultRowHeight="15"/>
  <cols>
    <col min="1" max="1" width="13.42578125" bestFit="1" customWidth="1"/>
    <col min="2" max="2" width="12.5703125" bestFit="1" customWidth="1"/>
    <col min="3" max="4" width="36.5703125" bestFit="1" customWidth="1"/>
    <col min="5" max="5" width="13.5703125" bestFit="1" customWidth="1"/>
    <col min="6" max="6" width="34.85546875" bestFit="1" customWidth="1"/>
    <col min="7" max="7" width="36.5703125" bestFit="1" customWidth="1"/>
    <col min="8" max="8" width="22.42578125" customWidth="1"/>
    <col min="9" max="9" width="20.140625" customWidth="1"/>
    <col min="10" max="10" width="36.5703125" bestFit="1" customWidth="1"/>
    <col min="11" max="11" width="25.85546875" customWidth="1"/>
  </cols>
  <sheetData>
    <row r="1" spans="1:11">
      <c r="A1" s="18" t="s">
        <v>85</v>
      </c>
      <c r="I1" s="18" t="s">
        <v>86</v>
      </c>
    </row>
    <row r="3" spans="1:11">
      <c r="A3" s="37" t="s">
        <v>87</v>
      </c>
      <c r="B3" s="37" t="s">
        <v>88</v>
      </c>
      <c r="C3" s="37" t="s">
        <v>89</v>
      </c>
      <c r="D3" s="37" t="s">
        <v>90</v>
      </c>
      <c r="E3" s="37"/>
      <c r="F3" s="37"/>
      <c r="G3" s="37" t="s">
        <v>6</v>
      </c>
      <c r="I3" t="s">
        <v>91</v>
      </c>
      <c r="J3" t="s">
        <v>92</v>
      </c>
      <c r="K3" t="s">
        <v>93</v>
      </c>
    </row>
    <row r="4" spans="1:11">
      <c r="A4" s="37" t="s">
        <v>60</v>
      </c>
      <c r="B4" s="37" t="s">
        <v>94</v>
      </c>
      <c r="C4" s="37">
        <v>25426</v>
      </c>
      <c r="D4" s="39" t="s">
        <v>91</v>
      </c>
      <c r="E4" s="39"/>
      <c r="F4" s="37" t="s">
        <v>60</v>
      </c>
      <c r="G4" s="37">
        <f>SUMIF(A:A,F4,C:C)</f>
        <v>127894</v>
      </c>
      <c r="I4">
        <f>SUMIFS(C:C,A:A,F4,D:D,$I$3)</f>
        <v>25426</v>
      </c>
      <c r="J4">
        <f>SUMIFS(C:C,A:A,F4,D:D,$J$3)</f>
        <v>43360</v>
      </c>
      <c r="K4">
        <f>SUMIFS(C:C,A:A,F4,D:D,$K$3)</f>
        <v>15788</v>
      </c>
    </row>
    <row r="5" spans="1:11">
      <c r="A5" s="37" t="s">
        <v>62</v>
      </c>
      <c r="B5" s="37" t="s">
        <v>94</v>
      </c>
      <c r="C5" s="37">
        <v>35065</v>
      </c>
      <c r="D5" s="39" t="s">
        <v>91</v>
      </c>
      <c r="E5" s="39"/>
      <c r="F5" s="37" t="s">
        <v>62</v>
      </c>
      <c r="G5" s="37">
        <f>SUMIF(A:A,F5,C:C)</f>
        <v>199998</v>
      </c>
      <c r="I5">
        <f>SUMIFS(C:C,A:A,F5,D:D,$I$3)</f>
        <v>35065</v>
      </c>
      <c r="J5">
        <f>SUMIFS(C:C,A:A,F5,D:D,$J$3)</f>
        <v>51573</v>
      </c>
      <c r="K5">
        <f>SUMIFS(C:C,A:A,F5,D:D,$K$3)</f>
        <v>26750</v>
      </c>
    </row>
    <row r="6" spans="1:11">
      <c r="A6" s="37" t="s">
        <v>64</v>
      </c>
      <c r="B6" s="37" t="s">
        <v>95</v>
      </c>
      <c r="C6" s="37">
        <v>49167</v>
      </c>
      <c r="D6" s="39" t="s">
        <v>91</v>
      </c>
      <c r="E6" s="39"/>
      <c r="F6" s="37" t="s">
        <v>64</v>
      </c>
      <c r="G6" s="37">
        <f>SUMIF(A:A,F6,C:C)</f>
        <v>159354</v>
      </c>
      <c r="I6">
        <f>SUMIFS(C:C,A:A,F6,D:D,$I$3)</f>
        <v>49167</v>
      </c>
      <c r="J6">
        <f>SUMIFS(C:C,A:A,F6,D:D,$J$3)</f>
        <v>50826</v>
      </c>
      <c r="K6">
        <f>SUMIFS(C:C,A:A,F6,D:D,$K$3)</f>
        <v>59361</v>
      </c>
    </row>
    <row r="7" spans="1:11">
      <c r="A7" s="37" t="s">
        <v>65</v>
      </c>
      <c r="B7" s="37" t="s">
        <v>96</v>
      </c>
      <c r="C7" s="37">
        <v>44021</v>
      </c>
      <c r="D7" s="39" t="s">
        <v>91</v>
      </c>
      <c r="E7" s="39"/>
      <c r="F7" s="37" t="s">
        <v>65</v>
      </c>
      <c r="G7" s="37">
        <f>SUMIF(A:A,F7,C:C)</f>
        <v>100042</v>
      </c>
      <c r="I7">
        <f>SUMIFS(C:C,A:A,F7,D:D,$I$3)</f>
        <v>44021</v>
      </c>
      <c r="J7">
        <f>SUMIFS(C:C,A:A,F7,D:D,$J$3)</f>
        <v>30283</v>
      </c>
      <c r="K7">
        <f>SUMIFS(C:C,A:A,F7,D:D,$K$3)</f>
        <v>25738</v>
      </c>
    </row>
    <row r="8" spans="1:11">
      <c r="A8" s="37" t="s">
        <v>66</v>
      </c>
      <c r="B8" s="37" t="s">
        <v>95</v>
      </c>
      <c r="C8" s="37">
        <v>43992</v>
      </c>
      <c r="D8" s="39" t="s">
        <v>91</v>
      </c>
      <c r="E8" s="39"/>
      <c r="F8" s="37" t="s">
        <v>66</v>
      </c>
      <c r="G8" s="37">
        <f>SUMIF(A:A,F8,C:C)</f>
        <v>280807</v>
      </c>
      <c r="I8">
        <f>SUMIFS(C:C,A:A,F8,D:D,$I$3)</f>
        <v>43992</v>
      </c>
      <c r="J8">
        <f>SUMIFS(C:C,A:A,F8,D:D,$J$3)</f>
        <v>50290</v>
      </c>
      <c r="K8">
        <f>SUMIFS(C:C,A:A,F8,D:D,$K$3)</f>
        <v>56473</v>
      </c>
    </row>
    <row r="9" spans="1:11">
      <c r="A9" s="37" t="s">
        <v>67</v>
      </c>
      <c r="B9" s="37" t="s">
        <v>96</v>
      </c>
      <c r="C9" s="37">
        <v>46421</v>
      </c>
      <c r="D9" s="39" t="s">
        <v>91</v>
      </c>
      <c r="E9" s="39"/>
      <c r="F9" s="37" t="s">
        <v>67</v>
      </c>
      <c r="G9" s="37">
        <f>SUMIF(A:A,F9,C:C)</f>
        <v>285095</v>
      </c>
      <c r="I9">
        <f>SUMIFS(C:C,A:A,F9,D:D,$I$3)</f>
        <v>46421</v>
      </c>
      <c r="J9">
        <f>SUMIFS(C:C,A:A,F9,D:D,$J$3)</f>
        <v>59418</v>
      </c>
      <c r="K9">
        <f>SUMIFS(C:C,A:A,F9,D:D,$K$3)</f>
        <v>49417</v>
      </c>
    </row>
    <row r="10" spans="1:11">
      <c r="A10" s="37" t="s">
        <v>68</v>
      </c>
      <c r="B10" s="37" t="s">
        <v>96</v>
      </c>
      <c r="C10" s="37">
        <v>20306</v>
      </c>
      <c r="D10" s="39" t="s">
        <v>91</v>
      </c>
      <c r="E10" s="39"/>
      <c r="F10" s="37" t="s">
        <v>68</v>
      </c>
      <c r="G10" s="37">
        <f>SUMIF(A:A,F10,C:C)</f>
        <v>76217</v>
      </c>
      <c r="I10">
        <f>SUMIFS(C:C,A:A,F10,D:D,$I$3)</f>
        <v>20306</v>
      </c>
      <c r="J10">
        <f>SUMIFS(C:C,A:A,F10,D:D,$J$3)</f>
        <v>40784</v>
      </c>
      <c r="K10">
        <f>SUMIFS(C:C,A:A,F10,D:D,$K$3)</f>
        <v>15127</v>
      </c>
    </row>
    <row r="11" spans="1:11">
      <c r="A11" s="37" t="s">
        <v>69</v>
      </c>
      <c r="B11" s="37" t="s">
        <v>95</v>
      </c>
      <c r="C11" s="37">
        <v>28351</v>
      </c>
      <c r="D11" s="39" t="s">
        <v>91</v>
      </c>
      <c r="E11" s="39"/>
      <c r="F11" s="37" t="s">
        <v>69</v>
      </c>
      <c r="G11" s="37">
        <f>SUMIF(A:A,F11,C:C)</f>
        <v>129009</v>
      </c>
      <c r="I11">
        <f>SUMIFS(C:C,A:A,F11,D:D,$I$3)</f>
        <v>28351</v>
      </c>
      <c r="J11">
        <f>SUMIFS(C:C,A:A,F11,D:D,$J$3)</f>
        <v>50360</v>
      </c>
      <c r="K11">
        <f>SUMIFS(C:C,A:A,F11,D:D,$K$3)</f>
        <v>50298</v>
      </c>
    </row>
    <row r="12" spans="1:11">
      <c r="A12" s="37" t="s">
        <v>70</v>
      </c>
      <c r="B12" s="37" t="s">
        <v>95</v>
      </c>
      <c r="C12" s="37">
        <v>55723</v>
      </c>
      <c r="D12" s="39" t="s">
        <v>91</v>
      </c>
      <c r="E12" s="39"/>
      <c r="F12" s="37" t="s">
        <v>70</v>
      </c>
      <c r="G12" s="37">
        <f>SUMIF(A:A,F12,C:C)</f>
        <v>124734</v>
      </c>
      <c r="I12">
        <f>SUMIFS(C:C,A:A,F12,D:D,$I$3)</f>
        <v>55723</v>
      </c>
      <c r="J12">
        <f>SUMIFS(C:C,A:A,F12,D:D,$J$3)</f>
        <v>54159</v>
      </c>
      <c r="K12">
        <f>SUMIFS(C:C,A:A,F12,D:D,$K$3)</f>
        <v>14852</v>
      </c>
    </row>
    <row r="13" spans="1:11">
      <c r="A13" s="37" t="s">
        <v>60</v>
      </c>
      <c r="B13" s="37" t="s">
        <v>94</v>
      </c>
      <c r="C13" s="37">
        <v>43360</v>
      </c>
      <c r="D13" s="37" t="s">
        <v>92</v>
      </c>
      <c r="E13" s="39"/>
      <c r="F13" s="39"/>
      <c r="G13" s="39"/>
    </row>
    <row r="14" spans="1:11" ht="115.5">
      <c r="A14" s="37" t="s">
        <v>62</v>
      </c>
      <c r="B14" s="37" t="s">
        <v>94</v>
      </c>
      <c r="C14" s="37">
        <v>51573</v>
      </c>
      <c r="D14" s="37" t="s">
        <v>92</v>
      </c>
      <c r="E14" s="39"/>
      <c r="F14" s="39"/>
      <c r="G14" s="39"/>
      <c r="I14" s="2" t="s">
        <v>97</v>
      </c>
      <c r="J14" s="2" t="s">
        <v>98</v>
      </c>
    </row>
    <row r="15" spans="1:11">
      <c r="A15" s="37" t="s">
        <v>64</v>
      </c>
      <c r="B15" s="37" t="s">
        <v>95</v>
      </c>
      <c r="C15" s="37">
        <v>50826</v>
      </c>
      <c r="D15" s="37" t="s">
        <v>92</v>
      </c>
      <c r="E15" s="39"/>
      <c r="F15" s="39"/>
      <c r="G15" s="39"/>
    </row>
    <row r="16" spans="1:11">
      <c r="A16" s="37" t="s">
        <v>65</v>
      </c>
      <c r="B16" s="37" t="s">
        <v>96</v>
      </c>
      <c r="C16" s="37">
        <v>30283</v>
      </c>
      <c r="D16" s="37" t="s">
        <v>92</v>
      </c>
      <c r="E16" s="39"/>
      <c r="F16" s="39"/>
      <c r="G16" s="39"/>
    </row>
    <row r="17" spans="1:7">
      <c r="A17" s="37" t="s">
        <v>66</v>
      </c>
      <c r="B17" s="37" t="s">
        <v>95</v>
      </c>
      <c r="C17" s="37">
        <v>50290</v>
      </c>
      <c r="D17" s="37" t="s">
        <v>92</v>
      </c>
      <c r="E17" s="39"/>
      <c r="F17" s="39"/>
      <c r="G17" s="39"/>
    </row>
    <row r="18" spans="1:7">
      <c r="A18" s="37" t="s">
        <v>67</v>
      </c>
      <c r="B18" s="37" t="s">
        <v>96</v>
      </c>
      <c r="C18" s="37">
        <v>59418</v>
      </c>
      <c r="D18" s="37" t="s">
        <v>92</v>
      </c>
      <c r="E18" s="39"/>
      <c r="F18" s="39"/>
      <c r="G18" s="39"/>
    </row>
    <row r="19" spans="1:7">
      <c r="A19" s="37" t="s">
        <v>68</v>
      </c>
      <c r="B19" s="37" t="s">
        <v>96</v>
      </c>
      <c r="C19" s="37">
        <v>40784</v>
      </c>
      <c r="D19" s="37" t="s">
        <v>92</v>
      </c>
      <c r="E19" s="39"/>
      <c r="F19" s="39"/>
      <c r="G19" s="39"/>
    </row>
    <row r="20" spans="1:7">
      <c r="A20" s="37" t="s">
        <v>69</v>
      </c>
      <c r="B20" s="37" t="s">
        <v>95</v>
      </c>
      <c r="C20" s="37">
        <v>50360</v>
      </c>
      <c r="D20" s="37" t="s">
        <v>92</v>
      </c>
      <c r="E20" s="39"/>
      <c r="F20" s="39"/>
      <c r="G20" s="39"/>
    </row>
    <row r="21" spans="1:7">
      <c r="A21" s="37" t="s">
        <v>70</v>
      </c>
      <c r="B21" s="37" t="s">
        <v>95</v>
      </c>
      <c r="C21" s="37">
        <v>54159</v>
      </c>
      <c r="D21" s="37" t="s">
        <v>92</v>
      </c>
      <c r="E21" s="39"/>
      <c r="F21" s="39"/>
      <c r="G21" s="39"/>
    </row>
    <row r="22" spans="1:7">
      <c r="A22" s="37" t="s">
        <v>60</v>
      </c>
      <c r="B22" s="37" t="s">
        <v>94</v>
      </c>
      <c r="C22" s="37">
        <v>15788</v>
      </c>
      <c r="D22" s="39" t="s">
        <v>93</v>
      </c>
      <c r="E22" s="39"/>
      <c r="F22" s="39"/>
      <c r="G22" s="39"/>
    </row>
    <row r="23" spans="1:7">
      <c r="A23" s="37" t="s">
        <v>62</v>
      </c>
      <c r="B23" s="37" t="s">
        <v>94</v>
      </c>
      <c r="C23" s="37">
        <v>26750</v>
      </c>
      <c r="D23" s="39" t="s">
        <v>93</v>
      </c>
      <c r="E23" s="39"/>
      <c r="F23" s="39"/>
      <c r="G23" s="39"/>
    </row>
    <row r="24" spans="1:7">
      <c r="A24" s="37" t="s">
        <v>64</v>
      </c>
      <c r="B24" s="37" t="s">
        <v>95</v>
      </c>
      <c r="C24" s="37">
        <v>59361</v>
      </c>
      <c r="D24" s="39" t="s">
        <v>93</v>
      </c>
      <c r="E24" s="39"/>
      <c r="F24" s="39"/>
      <c r="G24" s="39"/>
    </row>
    <row r="25" spans="1:7">
      <c r="A25" s="37" t="s">
        <v>65</v>
      </c>
      <c r="B25" s="37" t="s">
        <v>96</v>
      </c>
      <c r="C25" s="37">
        <v>25738</v>
      </c>
      <c r="D25" s="39" t="s">
        <v>93</v>
      </c>
      <c r="E25" s="39"/>
      <c r="F25" s="39"/>
      <c r="G25" s="39"/>
    </row>
    <row r="26" spans="1:7">
      <c r="A26" s="37" t="s">
        <v>66</v>
      </c>
      <c r="B26" s="37" t="s">
        <v>95</v>
      </c>
      <c r="C26" s="37">
        <v>56473</v>
      </c>
      <c r="D26" s="39" t="s">
        <v>93</v>
      </c>
      <c r="E26" s="39"/>
      <c r="F26" s="39"/>
      <c r="G26" s="39"/>
    </row>
    <row r="27" spans="1:7">
      <c r="A27" s="37" t="s">
        <v>67</v>
      </c>
      <c r="B27" s="37" t="s">
        <v>96</v>
      </c>
      <c r="C27" s="37">
        <v>49417</v>
      </c>
      <c r="D27" s="39" t="s">
        <v>93</v>
      </c>
      <c r="E27" s="39"/>
      <c r="F27" s="39"/>
      <c r="G27" s="39"/>
    </row>
    <row r="28" spans="1:7">
      <c r="A28" s="37" t="s">
        <v>68</v>
      </c>
      <c r="B28" s="37" t="s">
        <v>96</v>
      </c>
      <c r="C28" s="37">
        <v>15127</v>
      </c>
      <c r="D28" s="39" t="s">
        <v>93</v>
      </c>
      <c r="E28" s="39"/>
      <c r="F28" s="39"/>
      <c r="G28" s="39"/>
    </row>
    <row r="29" spans="1:7">
      <c r="A29" s="37" t="s">
        <v>69</v>
      </c>
      <c r="B29" s="37" t="s">
        <v>95</v>
      </c>
      <c r="C29" s="37">
        <v>50298</v>
      </c>
      <c r="D29" s="39" t="s">
        <v>93</v>
      </c>
      <c r="E29" s="39"/>
      <c r="F29" s="39"/>
      <c r="G29" s="39"/>
    </row>
    <row r="30" spans="1:7">
      <c r="A30" s="37" t="s">
        <v>70</v>
      </c>
      <c r="B30" s="37" t="s">
        <v>95</v>
      </c>
      <c r="C30" s="37">
        <v>14852</v>
      </c>
      <c r="D30" s="39" t="s">
        <v>93</v>
      </c>
      <c r="E30" s="39"/>
      <c r="F30" s="39"/>
      <c r="G30" s="39"/>
    </row>
    <row r="39" spans="1:5">
      <c r="A39" t="s">
        <v>99</v>
      </c>
      <c r="B39" t="s">
        <v>100</v>
      </c>
      <c r="C39" t="s">
        <v>101</v>
      </c>
      <c r="D39" t="s">
        <v>102</v>
      </c>
      <c r="E39" t="s">
        <v>103</v>
      </c>
    </row>
    <row r="40" spans="1:5">
      <c r="A40" t="s">
        <v>104</v>
      </c>
      <c r="B40" t="s">
        <v>105</v>
      </c>
      <c r="C40" s="11">
        <v>53</v>
      </c>
      <c r="D40">
        <v>43</v>
      </c>
      <c r="E40" t="s">
        <v>106</v>
      </c>
    </row>
    <row r="41" spans="1:5">
      <c r="A41" t="s">
        <v>107</v>
      </c>
      <c r="B41" t="s">
        <v>108</v>
      </c>
      <c r="C41" s="11">
        <v>332</v>
      </c>
      <c r="D41">
        <v>2</v>
      </c>
      <c r="E41" t="s">
        <v>106</v>
      </c>
    </row>
    <row r="42" spans="1:5">
      <c r="A42" t="s">
        <v>109</v>
      </c>
      <c r="B42" t="s">
        <v>110</v>
      </c>
      <c r="C42" s="11">
        <v>32</v>
      </c>
      <c r="D42">
        <v>1</v>
      </c>
      <c r="E42" t="s">
        <v>111</v>
      </c>
    </row>
    <row r="43" spans="1:5">
      <c r="A43" t="s">
        <v>112</v>
      </c>
      <c r="B43" t="s">
        <v>108</v>
      </c>
      <c r="C43" s="11">
        <v>343</v>
      </c>
      <c r="D43">
        <v>22</v>
      </c>
      <c r="E43" t="s">
        <v>106</v>
      </c>
    </row>
    <row r="44" spans="1:5">
      <c r="A44" t="s">
        <v>113</v>
      </c>
      <c r="B44" t="s">
        <v>110</v>
      </c>
      <c r="C44" s="11">
        <v>432</v>
      </c>
      <c r="D44">
        <v>232</v>
      </c>
      <c r="E44" t="s">
        <v>106</v>
      </c>
    </row>
    <row r="45" spans="1:5">
      <c r="A45" t="s">
        <v>114</v>
      </c>
      <c r="B45" t="s">
        <v>115</v>
      </c>
      <c r="C45" s="11">
        <v>32</v>
      </c>
      <c r="D45">
        <v>0</v>
      </c>
      <c r="E45" t="s">
        <v>111</v>
      </c>
    </row>
    <row r="46" spans="1:5">
      <c r="A46" t="s">
        <v>116</v>
      </c>
      <c r="B46" t="s">
        <v>105</v>
      </c>
      <c r="C46" s="11">
        <v>33</v>
      </c>
      <c r="D46">
        <v>32</v>
      </c>
      <c r="E46" t="s">
        <v>106</v>
      </c>
    </row>
    <row r="47" spans="1:5">
      <c r="A47" t="s">
        <v>117</v>
      </c>
      <c r="B47" t="s">
        <v>105</v>
      </c>
      <c r="C47" s="11">
        <v>11</v>
      </c>
      <c r="D47">
        <v>21</v>
      </c>
      <c r="E47" t="s">
        <v>111</v>
      </c>
    </row>
    <row r="48" spans="1:5">
      <c r="A48" t="s">
        <v>118</v>
      </c>
      <c r="B48" t="s">
        <v>108</v>
      </c>
      <c r="C48" s="11">
        <v>23</v>
      </c>
      <c r="D48">
        <v>22</v>
      </c>
      <c r="E48" t="s">
        <v>111</v>
      </c>
    </row>
    <row r="49" spans="1:9">
      <c r="A49" t="s">
        <v>119</v>
      </c>
      <c r="B49" t="s">
        <v>115</v>
      </c>
      <c r="C49" s="11">
        <v>4543</v>
      </c>
      <c r="D49">
        <v>1</v>
      </c>
      <c r="E49" t="s">
        <v>106</v>
      </c>
    </row>
    <row r="50" spans="1:9">
      <c r="A50" t="s">
        <v>120</v>
      </c>
      <c r="B50" t="s">
        <v>105</v>
      </c>
      <c r="C50" s="11">
        <v>543</v>
      </c>
      <c r="D50">
        <v>3</v>
      </c>
      <c r="E50" t="s">
        <v>106</v>
      </c>
    </row>
    <row r="55" spans="1:9">
      <c r="C55" s="18" t="s">
        <v>85</v>
      </c>
      <c r="D55" t="s">
        <v>121</v>
      </c>
      <c r="F55" t="s">
        <v>122</v>
      </c>
      <c r="I55" t="s">
        <v>123</v>
      </c>
    </row>
    <row r="56" spans="1:9">
      <c r="D56">
        <f>SUMIF(D40:D50,"&gt;10")</f>
        <v>372</v>
      </c>
      <c r="F56" s="11">
        <f>SUMIF(D40:D50,"&gt;0",C40:C50)</f>
        <v>6345</v>
      </c>
    </row>
    <row r="58" spans="1:9" ht="130.5">
      <c r="C58" s="18" t="s">
        <v>86</v>
      </c>
      <c r="D58" t="s">
        <v>124</v>
      </c>
      <c r="I58" s="2" t="s">
        <v>125</v>
      </c>
    </row>
    <row r="59" spans="1:9">
      <c r="D59">
        <f>SUMIFS(D40:D50,E40:E50,"si")</f>
        <v>335</v>
      </c>
    </row>
    <row r="60" spans="1:9" ht="43.5">
      <c r="C60" s="2" t="s">
        <v>126</v>
      </c>
    </row>
    <row r="61" spans="1:9" ht="29.25">
      <c r="D61" s="2" t="s">
        <v>127</v>
      </c>
    </row>
    <row r="62" spans="1:9">
      <c r="D62">
        <f>SUMIFS(D40:D50,B40:B50,"surgelati",E40:E50,"si")</f>
        <v>24</v>
      </c>
    </row>
    <row r="69" spans="1:7">
      <c r="A69" s="18" t="s">
        <v>128</v>
      </c>
      <c r="C69" t="s">
        <v>129</v>
      </c>
      <c r="E69" s="18" t="s">
        <v>72</v>
      </c>
      <c r="G69" t="s">
        <v>130</v>
      </c>
    </row>
    <row r="70" spans="1:7">
      <c r="C70">
        <f>COUNTIF(B40:B50,"latticini")</f>
        <v>2</v>
      </c>
      <c r="G70" s="11">
        <f>AVERAGEIF(C40:C50,"&lt;100")</f>
        <v>30.666666666666668</v>
      </c>
    </row>
    <row r="72" spans="1:7" ht="29.25">
      <c r="A72" s="18" t="s">
        <v>131</v>
      </c>
      <c r="C72" s="2" t="s">
        <v>132</v>
      </c>
      <c r="E72" s="18" t="s">
        <v>133</v>
      </c>
      <c r="G72" s="2" t="s">
        <v>134</v>
      </c>
    </row>
    <row r="73" spans="1:7">
      <c r="C73">
        <f>COUNTIFS(B40:B50,"Latticini",E40:E50,"no")</f>
        <v>1</v>
      </c>
      <c r="G73" s="11">
        <f>AVERAGEIFS(C40:C50,B40:B50,"bevande",C40:C50,"&lt;100",E40:E50,"si")</f>
        <v>43</v>
      </c>
    </row>
    <row r="81" spans="1:10">
      <c r="A81" s="18" t="s">
        <v>128</v>
      </c>
      <c r="C81" s="18" t="s">
        <v>131</v>
      </c>
    </row>
    <row r="84" spans="1:10">
      <c r="A84" s="37" t="s">
        <v>135</v>
      </c>
      <c r="B84" s="37" t="s">
        <v>136</v>
      </c>
      <c r="C84" s="37" t="s">
        <v>137</v>
      </c>
      <c r="D84" s="37" t="s">
        <v>90</v>
      </c>
      <c r="E84" s="37"/>
      <c r="F84" s="37"/>
      <c r="G84" s="39" t="s">
        <v>138</v>
      </c>
      <c r="H84" s="37"/>
      <c r="I84" s="37"/>
      <c r="J84" s="37"/>
    </row>
    <row r="85" spans="1:10" ht="15.75">
      <c r="B85" s="7"/>
      <c r="G85" s="39"/>
      <c r="H85" s="37"/>
      <c r="I85" s="37"/>
      <c r="J85" s="37"/>
    </row>
    <row r="86" spans="1:10">
      <c r="A86" s="37" t="s">
        <v>62</v>
      </c>
      <c r="B86" s="37">
        <v>704</v>
      </c>
      <c r="C86" s="20" t="s">
        <v>139</v>
      </c>
      <c r="D86" s="37" t="s">
        <v>140</v>
      </c>
      <c r="E86" s="37"/>
      <c r="F86" s="37" t="s">
        <v>141</v>
      </c>
      <c r="G86" s="37">
        <f>COUNTIF(D:D,"=Luglio")</f>
        <v>12</v>
      </c>
      <c r="H86" s="37"/>
      <c r="I86" s="37"/>
      <c r="J86" s="37"/>
    </row>
    <row r="87" spans="1:10">
      <c r="A87" s="37" t="s">
        <v>62</v>
      </c>
      <c r="B87" s="37">
        <v>572</v>
      </c>
      <c r="C87" s="20">
        <v>43198</v>
      </c>
      <c r="D87" s="37" t="s">
        <v>140</v>
      </c>
      <c r="E87" s="37"/>
      <c r="F87" s="37" t="s">
        <v>140</v>
      </c>
      <c r="G87" s="37">
        <f>COUNTIF(D:D,"=Agosto")</f>
        <v>27</v>
      </c>
      <c r="H87" s="37"/>
      <c r="I87" s="37"/>
      <c r="J87" s="37"/>
    </row>
    <row r="88" spans="1:10">
      <c r="A88" s="37" t="s">
        <v>60</v>
      </c>
      <c r="B88" s="37">
        <v>718</v>
      </c>
      <c r="C88" s="20" t="s">
        <v>142</v>
      </c>
      <c r="D88" s="39" t="s">
        <v>141</v>
      </c>
      <c r="E88" s="39"/>
      <c r="F88" s="39"/>
      <c r="G88" s="37" t="s">
        <v>138</v>
      </c>
      <c r="H88" s="37" t="s">
        <v>141</v>
      </c>
      <c r="I88" s="37" t="s">
        <v>140</v>
      </c>
      <c r="J88" s="37"/>
    </row>
    <row r="89" spans="1:10">
      <c r="A89" s="37" t="s">
        <v>143</v>
      </c>
      <c r="B89" s="37">
        <v>530</v>
      </c>
      <c r="C89" s="20">
        <v>43108</v>
      </c>
      <c r="D89" s="37" t="s">
        <v>140</v>
      </c>
      <c r="E89" s="37"/>
      <c r="F89" s="37" t="s">
        <v>62</v>
      </c>
      <c r="G89" s="37">
        <f>COUNTIF(A:A,F89)</f>
        <v>6</v>
      </c>
      <c r="H89" s="37">
        <f>COUNTIFS(A:A,F89,D:D,"Luglio")</f>
        <v>0</v>
      </c>
      <c r="I89" s="37">
        <f>COUNTIFS(A:A,F89,D:D,"Agosto")</f>
        <v>3</v>
      </c>
      <c r="J89" s="37"/>
    </row>
    <row r="90" spans="1:10">
      <c r="A90" s="37" t="s">
        <v>66</v>
      </c>
      <c r="B90" s="37">
        <v>526</v>
      </c>
      <c r="C90" s="20">
        <v>43289</v>
      </c>
      <c r="D90" s="37" t="s">
        <v>140</v>
      </c>
      <c r="E90" s="37"/>
      <c r="F90" s="37" t="s">
        <v>60</v>
      </c>
      <c r="G90" s="37">
        <f>COUNTIF(A:A,F90)</f>
        <v>8</v>
      </c>
      <c r="H90" s="37">
        <f>COUNTIFS(A:A,F90,D:D,"Luglio")</f>
        <v>4</v>
      </c>
      <c r="I90" s="37">
        <f>COUNTIFS(A:A,F90,D:D,"Agosto")</f>
        <v>1</v>
      </c>
      <c r="J90" s="37"/>
    </row>
    <row r="91" spans="1:10">
      <c r="A91" s="37" t="s">
        <v>143</v>
      </c>
      <c r="B91" s="37">
        <v>622</v>
      </c>
      <c r="C91" s="20">
        <v>43259</v>
      </c>
      <c r="D91" s="37" t="s">
        <v>140</v>
      </c>
      <c r="E91" s="37"/>
      <c r="F91" s="37" t="s">
        <v>143</v>
      </c>
      <c r="G91" s="37">
        <f>COUNTIF(A:A,F91)</f>
        <v>8</v>
      </c>
      <c r="H91" s="37">
        <f>COUNTIFS(A:A,F91,D:D,"Luglio")</f>
        <v>2</v>
      </c>
      <c r="I91" s="37">
        <f>COUNTIFS(A:A,F91,D:D,"Agosto")</f>
        <v>6</v>
      </c>
      <c r="J91" s="37"/>
    </row>
    <row r="92" spans="1:10">
      <c r="A92" s="37" t="s">
        <v>66</v>
      </c>
      <c r="B92" s="37">
        <v>523</v>
      </c>
      <c r="C92" s="20" t="s">
        <v>144</v>
      </c>
      <c r="D92" s="37" t="s">
        <v>141</v>
      </c>
      <c r="E92" s="37"/>
      <c r="F92" s="37" t="s">
        <v>66</v>
      </c>
      <c r="G92" s="37">
        <f>COUNTIF(A:A,F92)</f>
        <v>8</v>
      </c>
      <c r="H92" s="37">
        <f>COUNTIFS(A:A,F92,D:D,"Luglio")</f>
        <v>2</v>
      </c>
      <c r="I92" s="37">
        <f>COUNTIFS(A:A,F92,D:D,"Agosto")</f>
        <v>3</v>
      </c>
      <c r="J92" s="37"/>
    </row>
    <row r="93" spans="1:10">
      <c r="A93" s="37" t="s">
        <v>67</v>
      </c>
      <c r="B93" s="37">
        <v>721</v>
      </c>
      <c r="C93" s="20">
        <v>43108</v>
      </c>
      <c r="D93" s="37" t="s">
        <v>140</v>
      </c>
      <c r="E93" s="37"/>
      <c r="F93" s="37" t="s">
        <v>67</v>
      </c>
      <c r="G93" s="37">
        <f>COUNTIF(A:A,F93)</f>
        <v>10</v>
      </c>
      <c r="H93" s="37">
        <f>COUNTIFS(A:A,F93,D:D,"Luglio")</f>
        <v>1</v>
      </c>
      <c r="I93" s="37">
        <v>5</v>
      </c>
      <c r="J93" s="37"/>
    </row>
    <row r="94" spans="1:10">
      <c r="A94" s="37" t="s">
        <v>145</v>
      </c>
      <c r="B94" s="37">
        <v>737</v>
      </c>
      <c r="C94" s="20">
        <v>43381</v>
      </c>
      <c r="D94" s="37" t="s">
        <v>140</v>
      </c>
      <c r="E94" s="37"/>
      <c r="F94" s="37" t="s">
        <v>145</v>
      </c>
      <c r="G94" s="37">
        <f>COUNTIF(A:A,F94)</f>
        <v>6</v>
      </c>
      <c r="H94" s="37">
        <f>COUNTIFS(A:A,F94,D:D,"Luglio")</f>
        <v>1</v>
      </c>
      <c r="I94" s="37">
        <f>COUNTIFS(A:A,F94,D:D,"Agosto")</f>
        <v>5</v>
      </c>
      <c r="J94" s="37"/>
    </row>
    <row r="95" spans="1:10">
      <c r="A95" s="37" t="s">
        <v>145</v>
      </c>
      <c r="B95" s="37">
        <v>573</v>
      </c>
      <c r="C95" s="20">
        <v>43228</v>
      </c>
      <c r="D95" s="37" t="s">
        <v>140</v>
      </c>
      <c r="E95" s="37"/>
      <c r="F95" s="37" t="s">
        <v>146</v>
      </c>
      <c r="G95" s="37">
        <f>COUNTIF(A:A,F95)</f>
        <v>4</v>
      </c>
      <c r="H95" s="37">
        <f>COUNTIFS(A:A,F95,D:D,"Luglio")</f>
        <v>1</v>
      </c>
      <c r="I95" s="37">
        <f>COUNTIFS(A:A,F95,D:D,"Agosto")</f>
        <v>3</v>
      </c>
      <c r="J95" s="37"/>
    </row>
    <row r="96" spans="1:10">
      <c r="A96" s="37" t="s">
        <v>146</v>
      </c>
      <c r="B96" s="37">
        <v>550</v>
      </c>
      <c r="C96" s="20" t="s">
        <v>147</v>
      </c>
      <c r="D96" s="37" t="s">
        <v>141</v>
      </c>
      <c r="E96" s="37"/>
      <c r="F96" s="37" t="s">
        <v>64</v>
      </c>
      <c r="G96" s="37">
        <f>COUNTIF(A:A,F96)</f>
        <v>4</v>
      </c>
      <c r="H96" s="37">
        <f>COUNTIFS(A:A,F96,D:D,"Luglio")</f>
        <v>1</v>
      </c>
      <c r="I96" s="37">
        <f>COUNTIFS(A:A,F96,D:D,"Agosto")</f>
        <v>0</v>
      </c>
      <c r="J96" s="37"/>
    </row>
    <row r="97" spans="1:10">
      <c r="A97" s="37" t="s">
        <v>143</v>
      </c>
      <c r="B97" s="37">
        <v>599</v>
      </c>
      <c r="C97" s="20" t="s">
        <v>148</v>
      </c>
      <c r="D97" s="39" t="s">
        <v>140</v>
      </c>
      <c r="E97" s="39"/>
      <c r="F97" s="39"/>
      <c r="G97" s="39"/>
      <c r="H97" s="37"/>
      <c r="I97" s="37"/>
      <c r="J97" s="37"/>
    </row>
    <row r="98" spans="1:10">
      <c r="A98" s="37" t="s">
        <v>60</v>
      </c>
      <c r="B98" s="37">
        <v>672</v>
      </c>
      <c r="C98" s="20" t="s">
        <v>149</v>
      </c>
      <c r="D98" s="39" t="s">
        <v>141</v>
      </c>
      <c r="E98" s="39"/>
      <c r="F98" s="39"/>
      <c r="G98" s="39"/>
      <c r="H98" s="37"/>
      <c r="I98" s="37"/>
      <c r="J98" s="37"/>
    </row>
    <row r="99" spans="1:10">
      <c r="A99" s="37" t="s">
        <v>66</v>
      </c>
      <c r="B99" s="37">
        <v>557</v>
      </c>
      <c r="C99" s="20" t="s">
        <v>150</v>
      </c>
      <c r="D99" s="39" t="s">
        <v>141</v>
      </c>
      <c r="E99" s="39"/>
      <c r="F99" s="39"/>
      <c r="G99" s="39"/>
      <c r="H99" s="37"/>
      <c r="I99" s="37"/>
      <c r="J99" s="37"/>
    </row>
    <row r="100" spans="1:10">
      <c r="A100" s="37" t="s">
        <v>146</v>
      </c>
      <c r="B100" s="37">
        <v>535</v>
      </c>
      <c r="C100" s="20">
        <v>43259</v>
      </c>
      <c r="D100" s="39" t="s">
        <v>140</v>
      </c>
      <c r="E100" s="39"/>
      <c r="F100" s="39"/>
      <c r="G100" s="39"/>
      <c r="H100" s="37"/>
      <c r="I100" s="37"/>
      <c r="J100" s="37"/>
    </row>
    <row r="101" spans="1:10">
      <c r="A101" s="37" t="s">
        <v>66</v>
      </c>
      <c r="B101" s="37">
        <v>771</v>
      </c>
      <c r="C101" s="20">
        <v>43412</v>
      </c>
      <c r="D101" s="39" t="s">
        <v>140</v>
      </c>
      <c r="E101" s="39"/>
      <c r="F101" s="39"/>
      <c r="G101" s="39"/>
      <c r="H101" s="37"/>
      <c r="I101" s="37"/>
      <c r="J101" s="37"/>
    </row>
    <row r="102" spans="1:10">
      <c r="A102" s="37" t="s">
        <v>60</v>
      </c>
      <c r="B102" s="37">
        <v>676</v>
      </c>
      <c r="C102" s="20">
        <v>43320</v>
      </c>
      <c r="D102" s="39" t="s">
        <v>140</v>
      </c>
      <c r="E102" s="39"/>
      <c r="F102" s="39"/>
      <c r="G102" s="39"/>
      <c r="H102" s="37"/>
      <c r="I102" s="37"/>
      <c r="J102" s="37"/>
    </row>
    <row r="103" spans="1:10">
      <c r="A103" s="37" t="s">
        <v>67</v>
      </c>
      <c r="B103" s="37">
        <v>701</v>
      </c>
      <c r="C103" s="20" t="s">
        <v>144</v>
      </c>
      <c r="D103" s="39" t="s">
        <v>141</v>
      </c>
      <c r="E103" s="39"/>
      <c r="F103" s="39"/>
      <c r="G103" s="39"/>
      <c r="H103" s="37"/>
      <c r="I103" s="37"/>
      <c r="J103" s="37"/>
    </row>
    <row r="104" spans="1:10">
      <c r="A104" s="37" t="s">
        <v>60</v>
      </c>
      <c r="B104" s="37">
        <v>548</v>
      </c>
      <c r="C104" s="20" t="s">
        <v>151</v>
      </c>
      <c r="D104" s="39" t="s">
        <v>141</v>
      </c>
      <c r="E104" s="39"/>
      <c r="F104" s="39"/>
      <c r="G104" s="39"/>
      <c r="H104" s="37"/>
      <c r="I104" s="37"/>
      <c r="J104" s="37"/>
    </row>
    <row r="105" spans="1:10">
      <c r="A105" s="37" t="s">
        <v>64</v>
      </c>
      <c r="B105" s="37">
        <v>621</v>
      </c>
      <c r="C105" s="20" t="s">
        <v>147</v>
      </c>
      <c r="D105" s="39" t="s">
        <v>141</v>
      </c>
      <c r="E105" s="39"/>
      <c r="F105" s="39"/>
      <c r="G105" s="39"/>
      <c r="H105" s="37"/>
      <c r="I105" s="37"/>
      <c r="J105" s="37"/>
    </row>
    <row r="106" spans="1:10" ht="30.75">
      <c r="A106" s="37" t="s">
        <v>66</v>
      </c>
      <c r="B106" s="37">
        <v>755</v>
      </c>
      <c r="C106" s="20">
        <v>43351</v>
      </c>
      <c r="D106" s="39" t="s">
        <v>140</v>
      </c>
      <c r="E106" s="39"/>
      <c r="F106" s="39"/>
      <c r="G106" s="39"/>
      <c r="H106" s="21" t="s">
        <v>152</v>
      </c>
      <c r="I106" s="37"/>
      <c r="J106" s="37"/>
    </row>
    <row r="107" spans="1:10">
      <c r="A107" s="37" t="s">
        <v>145</v>
      </c>
      <c r="B107" s="37">
        <v>749</v>
      </c>
      <c r="C107" s="20">
        <v>43108</v>
      </c>
      <c r="D107" s="39" t="s">
        <v>140</v>
      </c>
      <c r="E107" s="39"/>
      <c r="F107" s="39"/>
      <c r="G107" s="39"/>
      <c r="H107" s="37"/>
      <c r="I107" s="37"/>
      <c r="J107" s="37"/>
    </row>
    <row r="108" spans="1:10">
      <c r="A108" s="37" t="s">
        <v>62</v>
      </c>
      <c r="B108" s="37">
        <v>765</v>
      </c>
      <c r="C108" s="20">
        <v>43412</v>
      </c>
      <c r="D108" s="39" t="s">
        <v>140</v>
      </c>
      <c r="E108" s="39"/>
      <c r="F108" s="39"/>
      <c r="G108" s="39"/>
      <c r="H108" s="37"/>
      <c r="I108" s="37"/>
      <c r="J108" s="37"/>
    </row>
    <row r="109" spans="1:10">
      <c r="A109" s="37" t="s">
        <v>67</v>
      </c>
      <c r="B109" s="37">
        <v>604</v>
      </c>
      <c r="C109" s="20">
        <v>43442</v>
      </c>
      <c r="D109" s="39" t="s">
        <v>140</v>
      </c>
      <c r="E109" s="39"/>
      <c r="F109" s="39"/>
      <c r="G109" s="39"/>
      <c r="H109" s="37" t="e">
        <f>1/0</f>
        <v>#DIV/0!</v>
      </c>
      <c r="I109" s="37"/>
      <c r="J109" s="37"/>
    </row>
    <row r="110" spans="1:10">
      <c r="A110" s="37" t="s">
        <v>145</v>
      </c>
      <c r="B110" s="37">
        <v>740</v>
      </c>
      <c r="C110" s="20" t="s">
        <v>153</v>
      </c>
      <c r="D110" s="39" t="s">
        <v>140</v>
      </c>
      <c r="E110" s="39"/>
      <c r="F110" s="39"/>
      <c r="G110" s="39"/>
      <c r="H110" s="8">
        <v>45733</v>
      </c>
      <c r="I110" s="37"/>
      <c r="J110" s="37"/>
    </row>
    <row r="111" spans="1:10">
      <c r="A111" s="37" t="s">
        <v>145</v>
      </c>
      <c r="B111" s="37">
        <v>797</v>
      </c>
      <c r="C111" s="20" t="s">
        <v>151</v>
      </c>
      <c r="D111" s="39" t="s">
        <v>141</v>
      </c>
      <c r="E111" s="39"/>
      <c r="F111" s="39"/>
      <c r="G111" s="39"/>
      <c r="H111" s="9" t="str">
        <f>""</f>
        <v/>
      </c>
      <c r="I111" s="37"/>
      <c r="J111" s="37"/>
    </row>
    <row r="112" spans="1:10">
      <c r="A112" s="37" t="s">
        <v>146</v>
      </c>
      <c r="B112" s="37">
        <v>665</v>
      </c>
      <c r="C112" s="20" t="s">
        <v>154</v>
      </c>
      <c r="D112" s="39" t="s">
        <v>140</v>
      </c>
      <c r="E112" s="39"/>
      <c r="F112" s="39"/>
      <c r="G112" s="39"/>
      <c r="H112" s="37"/>
      <c r="I112" s="37"/>
      <c r="J112" s="37"/>
    </row>
    <row r="113" spans="1:10">
      <c r="A113" s="37" t="s">
        <v>143</v>
      </c>
      <c r="B113" s="37">
        <v>586</v>
      </c>
      <c r="C113" s="20">
        <v>43167</v>
      </c>
      <c r="D113" s="39" t="s">
        <v>140</v>
      </c>
      <c r="E113" s="39"/>
      <c r="F113" s="39"/>
      <c r="G113" s="39"/>
      <c r="H113" s="37"/>
      <c r="I113" s="37"/>
      <c r="J113" s="37"/>
    </row>
    <row r="114" spans="1:10">
      <c r="A114" s="37" t="s">
        <v>143</v>
      </c>
      <c r="B114" s="37">
        <v>790</v>
      </c>
      <c r="C114" s="20" t="s">
        <v>149</v>
      </c>
      <c r="D114" s="39" t="s">
        <v>141</v>
      </c>
      <c r="E114" s="39"/>
      <c r="F114" s="39"/>
      <c r="G114" s="39"/>
      <c r="H114" s="37"/>
      <c r="I114" s="37"/>
      <c r="J114" s="37"/>
    </row>
    <row r="115" spans="1:10">
      <c r="A115" s="37" t="s">
        <v>145</v>
      </c>
      <c r="B115" s="37">
        <v>563</v>
      </c>
      <c r="C115" s="20" t="s">
        <v>155</v>
      </c>
      <c r="D115" s="39" t="s">
        <v>140</v>
      </c>
      <c r="E115" s="39"/>
      <c r="F115" s="39"/>
      <c r="G115" s="39"/>
      <c r="H115" s="37"/>
      <c r="I115" s="37"/>
      <c r="J115" s="37"/>
    </row>
    <row r="116" spans="1:10">
      <c r="A116" s="37" t="s">
        <v>143</v>
      </c>
      <c r="B116" s="37">
        <v>636</v>
      </c>
      <c r="C116" s="20" t="s">
        <v>153</v>
      </c>
      <c r="D116" s="39" t="s">
        <v>140</v>
      </c>
      <c r="E116" s="39"/>
      <c r="F116" s="39"/>
      <c r="G116" s="39"/>
      <c r="H116" s="37"/>
      <c r="I116" s="37"/>
      <c r="J116" s="37"/>
    </row>
    <row r="117" spans="1:10">
      <c r="A117" s="37" t="s">
        <v>67</v>
      </c>
      <c r="B117" s="37">
        <v>717</v>
      </c>
      <c r="C117" s="20" t="s">
        <v>156</v>
      </c>
      <c r="D117" s="39" t="s">
        <v>140</v>
      </c>
      <c r="E117" s="39"/>
      <c r="F117" s="39"/>
      <c r="G117" s="39"/>
      <c r="H117" s="37"/>
      <c r="I117" s="37"/>
      <c r="J117" s="37"/>
    </row>
    <row r="118" spans="1:10">
      <c r="A118" s="37" t="s">
        <v>146</v>
      </c>
      <c r="B118" s="37">
        <v>523</v>
      </c>
      <c r="C118" s="20">
        <v>43412</v>
      </c>
      <c r="D118" s="39" t="s">
        <v>140</v>
      </c>
      <c r="E118" s="39"/>
      <c r="F118" s="39"/>
      <c r="G118" s="39"/>
      <c r="H118" s="37"/>
      <c r="I118" s="37"/>
      <c r="J118" s="37"/>
    </row>
    <row r="119" spans="1:10">
      <c r="A119" s="37" t="s">
        <v>143</v>
      </c>
      <c r="B119" s="37">
        <v>637</v>
      </c>
      <c r="C119" s="20">
        <v>43228</v>
      </c>
      <c r="D119" s="39" t="s">
        <v>140</v>
      </c>
      <c r="E119" s="39"/>
      <c r="F119" s="39"/>
      <c r="G119" s="39"/>
      <c r="H119" s="37"/>
      <c r="I119" s="37"/>
      <c r="J119" s="37"/>
    </row>
    <row r="120" spans="1:10">
      <c r="A120" s="37" t="s">
        <v>60</v>
      </c>
      <c r="B120" s="37">
        <v>651</v>
      </c>
      <c r="C120" s="20" t="s">
        <v>157</v>
      </c>
      <c r="D120" s="39" t="s">
        <v>141</v>
      </c>
      <c r="E120" s="39"/>
      <c r="F120" s="39"/>
      <c r="G120" s="39"/>
      <c r="H120" s="37"/>
      <c r="I120" s="37"/>
      <c r="J120" s="37"/>
    </row>
    <row r="121" spans="1:10">
      <c r="A121" s="37" t="s">
        <v>67</v>
      </c>
      <c r="B121" s="37">
        <v>565</v>
      </c>
      <c r="C121" s="20">
        <v>43289</v>
      </c>
      <c r="D121" s="39" t="s">
        <v>140</v>
      </c>
      <c r="E121" s="39"/>
      <c r="F121" s="39"/>
      <c r="G121" s="39"/>
      <c r="H121" s="37"/>
      <c r="I121" s="37"/>
      <c r="J121" s="37"/>
    </row>
    <row r="122" spans="1:10">
      <c r="A122" s="37" t="s">
        <v>67</v>
      </c>
      <c r="B122" s="37">
        <v>769</v>
      </c>
      <c r="C122" s="20" t="s">
        <v>158</v>
      </c>
      <c r="D122" s="39" t="s">
        <v>140</v>
      </c>
      <c r="E122" s="39"/>
      <c r="F122" s="39"/>
      <c r="G122" s="39"/>
      <c r="H122" s="37"/>
      <c r="I122" s="37"/>
      <c r="J122" s="37"/>
    </row>
    <row r="123" spans="1:10">
      <c r="A123" s="37" t="s">
        <v>67</v>
      </c>
      <c r="B123" s="37">
        <v>711</v>
      </c>
      <c r="C123" s="20" t="s">
        <v>154</v>
      </c>
      <c r="D123" s="39" t="s">
        <v>140</v>
      </c>
      <c r="E123" s="39"/>
      <c r="F123" s="39"/>
      <c r="G123" s="39"/>
      <c r="H123" s="37"/>
      <c r="I123" s="37"/>
      <c r="J123" s="37"/>
    </row>
    <row r="124" spans="1:10">
      <c r="A124" s="37" t="s">
        <v>143</v>
      </c>
      <c r="B124" s="37">
        <v>642</v>
      </c>
      <c r="C124" s="20" t="s">
        <v>157</v>
      </c>
      <c r="D124" s="39" t="s">
        <v>141</v>
      </c>
      <c r="E124" s="39"/>
      <c r="F124" s="39"/>
      <c r="G124" s="39"/>
      <c r="H124" s="37"/>
      <c r="I124" s="37"/>
      <c r="J124" s="37"/>
    </row>
  </sheetData>
  <mergeCells count="66">
    <mergeCell ref="D9:E9"/>
    <mergeCell ref="D4:E4"/>
    <mergeCell ref="D5:E5"/>
    <mergeCell ref="D6:E6"/>
    <mergeCell ref="D7:E7"/>
    <mergeCell ref="D8:E8"/>
    <mergeCell ref="E21:G21"/>
    <mergeCell ref="D10:E10"/>
    <mergeCell ref="D11:E11"/>
    <mergeCell ref="D12:E12"/>
    <mergeCell ref="E13:G13"/>
    <mergeCell ref="E14:G14"/>
    <mergeCell ref="E15:G15"/>
    <mergeCell ref="E16:G16"/>
    <mergeCell ref="E17:G17"/>
    <mergeCell ref="E18:G18"/>
    <mergeCell ref="E19:G19"/>
    <mergeCell ref="E20:G20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G84:G85"/>
    <mergeCell ref="D88:F88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D111:G111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D122:G122"/>
    <mergeCell ref="D123:G123"/>
    <mergeCell ref="D124:G1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58AA-3CB1-43C0-AD41-2E6985B3A186}">
  <dimension ref="A1:G36"/>
  <sheetViews>
    <sheetView workbookViewId="0">
      <selection activeCell="B6" sqref="B6:G17"/>
    </sheetView>
  </sheetViews>
  <sheetFormatPr defaultRowHeight="15"/>
  <cols>
    <col min="1" max="1" width="23" bestFit="1" customWidth="1"/>
    <col min="2" max="2" width="20.7109375" bestFit="1" customWidth="1"/>
    <col min="3" max="3" width="17.7109375" customWidth="1"/>
    <col min="4" max="4" width="18.7109375" customWidth="1"/>
    <col min="5" max="5" width="15" customWidth="1"/>
    <col min="6" max="6" width="15.5703125" customWidth="1"/>
  </cols>
  <sheetData>
    <row r="1" spans="1:7">
      <c r="A1" s="18" t="s">
        <v>159</v>
      </c>
      <c r="C1" s="18" t="s">
        <v>160</v>
      </c>
    </row>
    <row r="2" spans="1:7">
      <c r="C2" s="22"/>
    </row>
    <row r="6" spans="1:7">
      <c r="B6" t="s">
        <v>161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</row>
    <row r="7" spans="1:7">
      <c r="B7">
        <v>123456789</v>
      </c>
      <c r="C7" t="s">
        <v>104</v>
      </c>
      <c r="D7" t="s">
        <v>105</v>
      </c>
      <c r="E7" s="11">
        <v>53</v>
      </c>
      <c r="F7">
        <v>43</v>
      </c>
      <c r="G7" t="s">
        <v>106</v>
      </c>
    </row>
    <row r="8" spans="1:7">
      <c r="B8">
        <v>765432112</v>
      </c>
      <c r="C8" t="s">
        <v>107</v>
      </c>
      <c r="D8" t="s">
        <v>108</v>
      </c>
      <c r="E8" s="11">
        <v>332</v>
      </c>
      <c r="F8">
        <v>2</v>
      </c>
      <c r="G8" t="s">
        <v>106</v>
      </c>
    </row>
    <row r="9" spans="1:7">
      <c r="B9">
        <v>2324253647</v>
      </c>
      <c r="C9" t="s">
        <v>109</v>
      </c>
      <c r="D9" t="s">
        <v>110</v>
      </c>
      <c r="E9" s="11">
        <v>32</v>
      </c>
      <c r="F9">
        <v>1</v>
      </c>
      <c r="G9" t="s">
        <v>111</v>
      </c>
    </row>
    <row r="10" spans="1:7">
      <c r="B10">
        <v>43242534</v>
      </c>
      <c r="C10" t="s">
        <v>112</v>
      </c>
      <c r="D10" t="s">
        <v>108</v>
      </c>
      <c r="E10" s="11">
        <v>343</v>
      </c>
      <c r="F10">
        <v>22</v>
      </c>
      <c r="G10" t="s">
        <v>106</v>
      </c>
    </row>
    <row r="11" spans="1:7">
      <c r="B11">
        <v>746557</v>
      </c>
      <c r="C11" t="s">
        <v>113</v>
      </c>
      <c r="D11" t="s">
        <v>110</v>
      </c>
      <c r="E11" s="11">
        <v>432</v>
      </c>
      <c r="F11">
        <v>232</v>
      </c>
      <c r="G11" t="s">
        <v>106</v>
      </c>
    </row>
    <row r="12" spans="1:7">
      <c r="B12">
        <v>5436345243</v>
      </c>
      <c r="C12" t="s">
        <v>114</v>
      </c>
      <c r="D12" t="s">
        <v>115</v>
      </c>
      <c r="E12" s="11">
        <v>32</v>
      </c>
      <c r="F12">
        <v>0</v>
      </c>
      <c r="G12" t="s">
        <v>111</v>
      </c>
    </row>
    <row r="13" spans="1:7">
      <c r="B13">
        <v>564352345</v>
      </c>
      <c r="C13" t="s">
        <v>116</v>
      </c>
      <c r="D13" t="s">
        <v>105</v>
      </c>
      <c r="E13" s="11">
        <v>33</v>
      </c>
      <c r="F13">
        <v>32</v>
      </c>
      <c r="G13" t="s">
        <v>106</v>
      </c>
    </row>
    <row r="14" spans="1:7">
      <c r="B14">
        <v>65434</v>
      </c>
      <c r="C14" t="s">
        <v>117</v>
      </c>
      <c r="D14" t="s">
        <v>105</v>
      </c>
      <c r="E14" s="11">
        <v>11</v>
      </c>
      <c r="F14">
        <v>21</v>
      </c>
      <c r="G14" t="s">
        <v>111</v>
      </c>
    </row>
    <row r="15" spans="1:7">
      <c r="B15">
        <v>4324353</v>
      </c>
      <c r="C15" t="s">
        <v>118</v>
      </c>
      <c r="D15" t="s">
        <v>108</v>
      </c>
      <c r="E15" s="11">
        <v>23</v>
      </c>
      <c r="F15">
        <v>22</v>
      </c>
      <c r="G15" t="s">
        <v>111</v>
      </c>
    </row>
    <row r="16" spans="1:7">
      <c r="B16">
        <v>6534523435</v>
      </c>
      <c r="C16" t="s">
        <v>119</v>
      </c>
      <c r="D16" t="s">
        <v>115</v>
      </c>
      <c r="E16" s="11">
        <v>4543</v>
      </c>
      <c r="F16">
        <v>1</v>
      </c>
      <c r="G16" t="s">
        <v>106</v>
      </c>
    </row>
    <row r="17" spans="1:7">
      <c r="B17">
        <v>8765432</v>
      </c>
      <c r="C17" t="s">
        <v>120</v>
      </c>
      <c r="D17" t="s">
        <v>105</v>
      </c>
      <c r="E17" s="11">
        <v>543</v>
      </c>
      <c r="F17">
        <v>3</v>
      </c>
      <c r="G17" t="s">
        <v>106</v>
      </c>
    </row>
    <row r="20" spans="1:7">
      <c r="A20" t="s">
        <v>162</v>
      </c>
    </row>
    <row r="23" spans="1:7" ht="57.75">
      <c r="A23" t="s">
        <v>163</v>
      </c>
      <c r="B23">
        <v>765432112</v>
      </c>
      <c r="C23" s="2" t="s">
        <v>164</v>
      </c>
    </row>
    <row r="24" spans="1:7">
      <c r="A24" s="18" t="s">
        <v>160</v>
      </c>
    </row>
    <row r="25" spans="1:7" ht="101.25">
      <c r="A25" t="s">
        <v>165</v>
      </c>
      <c r="B25">
        <f>MATCH(B23,B6:B17)</f>
        <v>10</v>
      </c>
      <c r="C25" s="2" t="s">
        <v>166</v>
      </c>
      <c r="D25" s="2" t="s">
        <v>167</v>
      </c>
      <c r="E25" t="s">
        <v>168</v>
      </c>
      <c r="F25" s="2" cm="1">
        <f t="array" ref="F25">MATCH(B23,_xlfn.NUMBERVALUE(B6:B17))</f>
        <v>10</v>
      </c>
    </row>
    <row r="26" spans="1:7" ht="29.25">
      <c r="A26" s="22"/>
      <c r="B26">
        <f>MATCH(B23,B7:B17)</f>
        <v>2</v>
      </c>
      <c r="C26" s="2" t="s">
        <v>169</v>
      </c>
    </row>
    <row r="30" spans="1:7">
      <c r="A30" s="18" t="s">
        <v>159</v>
      </c>
    </row>
    <row r="32" spans="1:7">
      <c r="A32" t="s">
        <v>170</v>
      </c>
    </row>
    <row r="36" spans="1:1">
      <c r="A3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B80C-FCA7-4165-9E5A-C67B05BC75BB}">
  <dimension ref="A2:H46"/>
  <sheetViews>
    <sheetView workbookViewId="0">
      <selection activeCell="E39" sqref="E39"/>
    </sheetView>
  </sheetViews>
  <sheetFormatPr defaultRowHeight="15"/>
  <cols>
    <col min="1" max="1" width="31.85546875" customWidth="1"/>
    <col min="3" max="3" width="26.85546875" customWidth="1"/>
    <col min="4" max="4" width="34.28515625" customWidth="1"/>
    <col min="5" max="5" width="51.42578125" customWidth="1"/>
    <col min="6" max="6" width="17.140625" customWidth="1"/>
    <col min="7" max="7" width="31" customWidth="1"/>
  </cols>
  <sheetData>
    <row r="2" spans="1:8">
      <c r="A2" s="18" t="s">
        <v>172</v>
      </c>
      <c r="C2" s="18" t="s">
        <v>173</v>
      </c>
      <c r="D2" s="18" t="s">
        <v>174</v>
      </c>
      <c r="E2" s="18" t="s">
        <v>175</v>
      </c>
    </row>
    <row r="5" spans="1:8">
      <c r="C5" s="18" t="s">
        <v>176</v>
      </c>
      <c r="D5" s="18" t="s">
        <v>160</v>
      </c>
    </row>
    <row r="13" spans="1:8" ht="29.25">
      <c r="A13" t="s">
        <v>43</v>
      </c>
      <c r="C13" s="2" t="s">
        <v>44</v>
      </c>
      <c r="G13" s="2" t="s">
        <v>45</v>
      </c>
    </row>
    <row r="15" spans="1:8" ht="29.25">
      <c r="A15" s="2" t="s">
        <v>177</v>
      </c>
      <c r="B15" t="s">
        <v>47</v>
      </c>
      <c r="C15" s="2" t="s">
        <v>178</v>
      </c>
      <c r="G15" t="s">
        <v>49</v>
      </c>
      <c r="H15" t="s">
        <v>50</v>
      </c>
    </row>
    <row r="16" spans="1:8">
      <c r="A16">
        <v>156</v>
      </c>
      <c r="B16" t="s">
        <v>51</v>
      </c>
      <c r="C16" s="2">
        <f>IF(_xlfn.SINGLE(B:B)=_xlfn.SINGLE($F$16),_xlfn.SINGLE(A16)*_xlfn.SINGLE($G$16),IF(_xlfn.SINGLE(B:B)=$F$17,A17*$G$17+0.35,"canale non registrato"))</f>
        <v>23.4</v>
      </c>
      <c r="F16" t="s">
        <v>51</v>
      </c>
      <c r="G16" s="5">
        <v>0.15</v>
      </c>
      <c r="H16">
        <v>0</v>
      </c>
    </row>
    <row r="17" spans="1:8">
      <c r="A17">
        <v>150</v>
      </c>
      <c r="B17" t="s">
        <v>51</v>
      </c>
      <c r="C17" s="2">
        <f>IF(_xlfn.SINGLE(B:B)=_xlfn.SINGLE($F$16),_xlfn.SINGLE(A17)*_xlfn.SINGLE($G$16),IF(_xlfn.SINGLE(B:B)=$F$17,A18*$G$17+0.35,"canale non registrato"))</f>
        <v>22.5</v>
      </c>
      <c r="F17" t="s">
        <v>52</v>
      </c>
      <c r="G17" s="6">
        <v>0.125</v>
      </c>
      <c r="H17">
        <v>0.35</v>
      </c>
    </row>
    <row r="18" spans="1:8">
      <c r="A18">
        <v>192</v>
      </c>
      <c r="B18" t="s">
        <v>51</v>
      </c>
      <c r="C18" s="2">
        <f>IF(_xlfn.SINGLE(B:B)=_xlfn.SINGLE($F$16),_xlfn.SINGLE(A18)*_xlfn.SINGLE($G$16),IF(_xlfn.SINGLE(B:B)=$F$17,A19*$G$17+0.35,"canale non registrato"))</f>
        <v>28.799999999999997</v>
      </c>
    </row>
    <row r="19" spans="1:8">
      <c r="A19">
        <v>125</v>
      </c>
      <c r="B19" t="s">
        <v>51</v>
      </c>
      <c r="C19" s="2">
        <f>IF(_xlfn.SINGLE(B:B)=_xlfn.SINGLE($F$16),_xlfn.SINGLE(A19)*_xlfn.SINGLE($G$16),IF(_xlfn.SINGLE(B:B)=$F$17,A20*$G$17+0.35,"canale non registrato"))</f>
        <v>18.75</v>
      </c>
    </row>
    <row r="20" spans="1:8">
      <c r="A20">
        <v>204</v>
      </c>
      <c r="B20" t="s">
        <v>51</v>
      </c>
      <c r="C20" s="2">
        <f>IF(_xlfn.SINGLE(B:B)=_xlfn.SINGLE($F$16),_xlfn.SINGLE(A20)*_xlfn.SINGLE($G$16),IF(_xlfn.SINGLE(B:B)=$F$17,A21*$G$17+0.35,"canale non registrato"))</f>
        <v>30.599999999999998</v>
      </c>
    </row>
    <row r="21" spans="1:8">
      <c r="A21">
        <v>209</v>
      </c>
      <c r="B21" t="s">
        <v>52</v>
      </c>
      <c r="C21" s="2">
        <f>IF(_xlfn.SINGLE(B:B)=_xlfn.SINGLE($F$16),_xlfn.SINGLE(A21)*_xlfn.SINGLE($G$16),IF(_xlfn.SINGLE(B:B)=$F$17,A22*$G$17+0.35,"canale non registrato"))</f>
        <v>23.85</v>
      </c>
    </row>
    <row r="22" spans="1:8">
      <c r="A22">
        <v>188</v>
      </c>
      <c r="B22" t="s">
        <v>52</v>
      </c>
      <c r="C22" s="2">
        <f>IF(_xlfn.SINGLE(B:B)=_xlfn.SINGLE($F$16),_xlfn.SINGLE(A22)*_xlfn.SINGLE($G$16),IF(_xlfn.SINGLE(B:B)=$F$17,A23*$G$17+0.35,"canale non registrato"))</f>
        <v>23.6</v>
      </c>
    </row>
    <row r="23" spans="1:8">
      <c r="A23">
        <v>186</v>
      </c>
      <c r="B23" t="s">
        <v>52</v>
      </c>
      <c r="C23" s="2">
        <f>IF(_xlfn.SINGLE(B:B)=_xlfn.SINGLE($F$16),_xlfn.SINGLE(A23)*_xlfn.SINGLE($G$16),IF(_xlfn.SINGLE(B:B)=$F$17,A24*$G$17+0.35,"canale non registrato"))</f>
        <v>17.600000000000001</v>
      </c>
    </row>
    <row r="24" spans="1:8">
      <c r="A24">
        <v>138</v>
      </c>
      <c r="B24" t="s">
        <v>51</v>
      </c>
      <c r="C24" s="2">
        <f>IF(_xlfn.SINGLE(B:B)=_xlfn.SINGLE($F$16),_xlfn.SINGLE(A24)*_xlfn.SINGLE($G$16),IF(_xlfn.SINGLE(B:B)=$F$17,A25*$G$17+0.35,"canale non registrato"))</f>
        <v>20.7</v>
      </c>
    </row>
    <row r="25" spans="1:8">
      <c r="A25">
        <v>198</v>
      </c>
      <c r="B25" t="s">
        <v>51</v>
      </c>
      <c r="C25" s="2">
        <f>IF(_xlfn.SINGLE(B:B)=_xlfn.SINGLE($F$16),_xlfn.SINGLE(A25)*_xlfn.SINGLE($G$16),IF(_xlfn.SINGLE(B:B)=$F$17,A26*$G$17+0.35,"canale non registrato"))</f>
        <v>29.7</v>
      </c>
    </row>
    <row r="26" spans="1:8">
      <c r="A26">
        <v>344</v>
      </c>
      <c r="B26" t="s">
        <v>179</v>
      </c>
      <c r="C26" s="2" t="str">
        <f>IF(_xlfn.SINGLE(B:B)=_xlfn.SINGLE($F$16),_xlfn.SINGLE(A26)*_xlfn.SINGLE($G$16),IF(_xlfn.SINGLE(B:B)=$F$17,A27*$G$17+0.35,"canale non registrato"))</f>
        <v>canale non registrato</v>
      </c>
    </row>
    <row r="31" spans="1:8">
      <c r="A31" t="s">
        <v>180</v>
      </c>
    </row>
    <row r="34" spans="1:8" ht="231">
      <c r="A34" s="2" t="s">
        <v>177</v>
      </c>
      <c r="B34" t="s">
        <v>47</v>
      </c>
      <c r="C34" s="2" t="s">
        <v>178</v>
      </c>
      <c r="D34" s="2" t="s">
        <v>181</v>
      </c>
      <c r="E34" s="2" t="s">
        <v>182</v>
      </c>
      <c r="G34" t="s">
        <v>49</v>
      </c>
      <c r="H34" t="s">
        <v>50</v>
      </c>
    </row>
    <row r="35" spans="1:8">
      <c r="A35">
        <v>156</v>
      </c>
      <c r="B35" t="s">
        <v>51</v>
      </c>
      <c r="C35" s="2">
        <f>IF(_xlfn.SINGLE(B:B)=_xlfn.SINGLE($F$35),_xlfn.SINGLE($G$35)*_xlfn.SINGLE(A:A)+_xlfn.SINGLE($H$35),0)+IF(_xlfn.SINGLE(B:B)="eBay",_xlfn.SINGLE($G$36)*_xlfn.SINGLE(A:A)+_xlfn.SINGLE($H$36),0)</f>
        <v>23.4</v>
      </c>
      <c r="D35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23.4</v>
      </c>
      <c r="E35" s="10">
        <f>INDEX($G$35:$G$36,MATCH(B35,$F$35:$F$36,0))*A35:A44+INDEX($H$35:H36,MATCH(B35,$F$35:$F$36,0))</f>
        <v>23.4</v>
      </c>
      <c r="F35" t="s">
        <v>51</v>
      </c>
      <c r="G35" s="5">
        <v>0.15</v>
      </c>
      <c r="H35">
        <v>0</v>
      </c>
    </row>
    <row r="36" spans="1:8">
      <c r="A36">
        <v>150</v>
      </c>
      <c r="B36" t="s">
        <v>51</v>
      </c>
      <c r="C36" s="2">
        <f>IF(_xlfn.SINGLE(B:B)=_xlfn.SINGLE($F$35),_xlfn.SINGLE($G$35)*_xlfn.SINGLE(A:A)+_xlfn.SINGLE($H$35),0)+IF(_xlfn.SINGLE(B:B)="eBay",_xlfn.SINGLE($G$36)*_xlfn.SINGLE(A:A)+_xlfn.SINGLE($H$36),0)</f>
        <v>22.5</v>
      </c>
      <c r="D36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22.5</v>
      </c>
      <c r="E36" s="10">
        <f>INDEX($G$35:$G$36,MATCH(B36,$F$35:$F$36,0))*A36:A45+INDEX($H$35:H37,MATCH(B36,$F$35:$F$36,0))</f>
        <v>22.5</v>
      </c>
      <c r="F36" t="s">
        <v>52</v>
      </c>
      <c r="G36" s="6">
        <v>0.125</v>
      </c>
      <c r="H36">
        <v>0.35</v>
      </c>
    </row>
    <row r="37" spans="1:8">
      <c r="A37">
        <v>192</v>
      </c>
      <c r="B37" t="s">
        <v>51</v>
      </c>
      <c r="C37" s="2">
        <f>IF(_xlfn.SINGLE(B:B)=_xlfn.SINGLE($F$35),_xlfn.SINGLE($G$35)*_xlfn.SINGLE(A:A)+_xlfn.SINGLE($H$35),0)+IF(_xlfn.SINGLE(B:B)="eBay",_xlfn.SINGLE($G$36)*_xlfn.SINGLE(A:A)+_xlfn.SINGLE($H$36),0)</f>
        <v>28.799999999999997</v>
      </c>
      <c r="D37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28.799999999999997</v>
      </c>
      <c r="E37" s="10">
        <f>INDEX($G$35:$G$36,MATCH(B37,$F$35:$F$36,0))*A37:A46+INDEX($H$35:H38,MATCH(B37,$F$35:$F$36,0))</f>
        <v>28.799999999999997</v>
      </c>
    </row>
    <row r="38" spans="1:8">
      <c r="A38">
        <v>125</v>
      </c>
      <c r="B38" t="s">
        <v>51</v>
      </c>
      <c r="C38" s="2">
        <f>IF(_xlfn.SINGLE(B:B)=_xlfn.SINGLE($F$35),_xlfn.SINGLE($G$35)*_xlfn.SINGLE(A:A)+_xlfn.SINGLE($H$35),0)+IF(_xlfn.SINGLE(B:B)="eBay",_xlfn.SINGLE($G$36)*_xlfn.SINGLE(A:A)+_xlfn.SINGLE($H$36),0)</f>
        <v>18.75</v>
      </c>
      <c r="D38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18.75</v>
      </c>
      <c r="E38" s="10">
        <f>INDEX($G$35:$G$36,MATCH(B38,$F$35:$F$36,0))*A38:A47+INDEX($H$35:H39,MATCH(B38,$F$35:$F$36,0))</f>
        <v>18.75</v>
      </c>
    </row>
    <row r="39" spans="1:8">
      <c r="A39">
        <v>204</v>
      </c>
      <c r="B39" t="s">
        <v>51</v>
      </c>
      <c r="C39" s="2">
        <f>IF(_xlfn.SINGLE(B:B)=_xlfn.SINGLE($F$35),_xlfn.SINGLE($G$35)*_xlfn.SINGLE(A:A)+_xlfn.SINGLE($H$35),0)+IF(_xlfn.SINGLE(B:B)="eBay",_xlfn.SINGLE($G$36)*_xlfn.SINGLE(A:A)+_xlfn.SINGLE($H$36),0)</f>
        <v>30.599999999999998</v>
      </c>
      <c r="D39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30.599999999999998</v>
      </c>
      <c r="E39" s="10">
        <f>INDEX($G$35:$G$36,MATCH(B39,$F$35:$F$36,0))*A39:A48+INDEX($H$35:H40,MATCH(B39,$F$35:$F$36,0))</f>
        <v>30.599999999999998</v>
      </c>
    </row>
    <row r="40" spans="1:8">
      <c r="A40">
        <v>209</v>
      </c>
      <c r="B40" t="s">
        <v>52</v>
      </c>
      <c r="C40" s="2">
        <f>IF(_xlfn.SINGLE(B:B)=_xlfn.SINGLE($F$35),_xlfn.SINGLE($G$35)*_xlfn.SINGLE(A:A)+_xlfn.SINGLE($H$35),0)+IF(_xlfn.SINGLE(B:B)="eBay",_xlfn.SINGLE($G$36)*_xlfn.SINGLE(A:A)+_xlfn.SINGLE($H$36),0)</f>
        <v>26.475000000000001</v>
      </c>
      <c r="D40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26.475000000000001</v>
      </c>
      <c r="E40" s="10">
        <f>INDEX($G$35:$G$36,MATCH(B40,$F$35:$F$36,0))*A40:A49+INDEX($H$35:H41,MATCH(B40,$F$35:$F$36,0))</f>
        <v>26.475000000000001</v>
      </c>
    </row>
    <row r="41" spans="1:8">
      <c r="A41">
        <v>188</v>
      </c>
      <c r="B41" t="s">
        <v>52</v>
      </c>
      <c r="C41" s="2">
        <f>IF(_xlfn.SINGLE(B:B)=_xlfn.SINGLE($F$35),_xlfn.SINGLE($G$35)*_xlfn.SINGLE(A:A)+_xlfn.SINGLE($H$35),0)+IF(_xlfn.SINGLE(B:B)="eBay",_xlfn.SINGLE($G$36)*_xlfn.SINGLE(A:A)+_xlfn.SINGLE($H$36),0)</f>
        <v>23.85</v>
      </c>
      <c r="D41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23.85</v>
      </c>
      <c r="E41" s="10">
        <f>INDEX($G$35:$G$36,MATCH(B41,$F$35:$F$36,0))*A41:A50+INDEX($H$35:H42,MATCH(B41,$F$35:$F$36,0))</f>
        <v>23.85</v>
      </c>
    </row>
    <row r="42" spans="1:8">
      <c r="A42">
        <v>186</v>
      </c>
      <c r="B42" t="s">
        <v>52</v>
      </c>
      <c r="C42" s="2">
        <f>IF(_xlfn.SINGLE(B:B)=_xlfn.SINGLE($F$35),_xlfn.SINGLE($G$35)*_xlfn.SINGLE(A:A)+_xlfn.SINGLE($H$35),0)+IF(_xlfn.SINGLE(B:B)="eBay",_xlfn.SINGLE($G$36)*_xlfn.SINGLE(A:A)+_xlfn.SINGLE($H$36),0)</f>
        <v>23.6</v>
      </c>
      <c r="D42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23.6</v>
      </c>
      <c r="E42" s="10">
        <f>INDEX($G$35:$G$36,MATCH(B42,$F$35:$F$36,0))*A42:A51+INDEX($H$35:H43,MATCH(B42,$F$35:$F$36,0))</f>
        <v>23.6</v>
      </c>
    </row>
    <row r="43" spans="1:8">
      <c r="A43">
        <v>138</v>
      </c>
      <c r="B43" t="s">
        <v>51</v>
      </c>
      <c r="C43" s="2">
        <f>IF(_xlfn.SINGLE(B:B)=_xlfn.SINGLE($F$35),_xlfn.SINGLE($G$35)*_xlfn.SINGLE(A:A)+_xlfn.SINGLE($H$35),0)+IF(_xlfn.SINGLE(B:B)="eBay",_xlfn.SINGLE($G$36)*_xlfn.SINGLE(A:A)+_xlfn.SINGLE($H$36),0)</f>
        <v>20.7</v>
      </c>
      <c r="D43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20.7</v>
      </c>
      <c r="E43" s="10">
        <f>INDEX($G$35:$G$36,MATCH(B43,$F$35:$F$36,0))*A43:A52+INDEX($H$35:H44,MATCH(B43,$F$35:$F$36,0))</f>
        <v>20.7</v>
      </c>
    </row>
    <row r="44" spans="1:8">
      <c r="A44">
        <v>198</v>
      </c>
      <c r="B44" t="s">
        <v>51</v>
      </c>
      <c r="C44" s="2">
        <f>IF(_xlfn.SINGLE(B:B)=_xlfn.SINGLE($F$35),_xlfn.SINGLE($G$35)*_xlfn.SINGLE(A:A)+_xlfn.SINGLE($H$35),0)+IF(_xlfn.SINGLE(B:B)="eBay",_xlfn.SINGLE($G$36)*_xlfn.SINGLE(A:A)+_xlfn.SINGLE($H$36),0)</f>
        <v>29.7</v>
      </c>
      <c r="D44" s="2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29.7</v>
      </c>
      <c r="E44" s="10">
        <f>INDEX($G$35:$G$36,MATCH(B44,$F$35:$F$36,0))*A44:A53+INDEX($H$35:H45,MATCH(B44,$F$35:$F$36,0))</f>
        <v>29.7</v>
      </c>
    </row>
    <row r="45" spans="1:8">
      <c r="D45" s="2" t="str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canale non registrato</v>
      </c>
      <c r="E45" s="10" t="e">
        <f t="shared" ref="E36:E46" si="0">INDEX($G$35:$G$36,MATCH(B45,$F$35:$F$36,0))*A45:A54</f>
        <v>#N/A</v>
      </c>
    </row>
    <row r="46" spans="1:8">
      <c r="A46">
        <v>232</v>
      </c>
      <c r="B46" t="s">
        <v>179</v>
      </c>
      <c r="D46" s="2" t="str">
        <f>IF(IF(_xlfn.SINGLE(B:B)=_xlfn.SINGLE($F$35),_xlfn.SINGLE($G$35)*_xlfn.SINGLE(A:A)+_xlfn.SINGLE($H$35),0)+IF(_xlfn.SINGLE(B:B)="eBay",_xlfn.SINGLE($G$36)*_xlfn.SINGLE(A:A)+_xlfn.SINGLE($H$36),0)=0,"canale non registrato",IF(_xlfn.SINGLE(B:B)=_xlfn.SINGLE($F$35),_xlfn.SINGLE($G$35)*_xlfn.SINGLE(A:A)+_xlfn.SINGLE($H$35),0)+IF(_xlfn.SINGLE(B:B)="eBay",_xlfn.SINGLE($G$36)*_xlfn.SINGLE(A:A)+_xlfn.SINGLE($H$36),0))</f>
        <v>canale non registrato</v>
      </c>
      <c r="E46" s="10" t="e">
        <f t="shared" si="0"/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244C-658E-4EF1-93EA-63BDAECEE030}">
  <dimension ref="A1:H33"/>
  <sheetViews>
    <sheetView workbookViewId="0">
      <selection activeCell="E3" sqref="E3"/>
    </sheetView>
  </sheetViews>
  <sheetFormatPr defaultRowHeight="15"/>
  <cols>
    <col min="1" max="1" width="34.7109375" customWidth="1"/>
    <col min="2" max="2" width="23.7109375" customWidth="1"/>
    <col min="3" max="3" width="29.5703125" customWidth="1"/>
    <col min="4" max="4" width="30.5703125" customWidth="1"/>
    <col min="5" max="5" width="40.140625" customWidth="1"/>
    <col min="7" max="7" width="33.28515625" customWidth="1"/>
  </cols>
  <sheetData>
    <row r="1" spans="1:8" ht="29.25">
      <c r="A1" s="18" t="s">
        <v>43</v>
      </c>
      <c r="C1" s="2"/>
      <c r="G1" s="2" t="s">
        <v>45</v>
      </c>
    </row>
    <row r="3" spans="1:8" ht="101.25">
      <c r="A3" s="2" t="s">
        <v>177</v>
      </c>
      <c r="B3" t="s">
        <v>47</v>
      </c>
      <c r="C3" s="2" t="s">
        <v>178</v>
      </c>
      <c r="G3" t="s">
        <v>49</v>
      </c>
      <c r="H3" t="s">
        <v>50</v>
      </c>
    </row>
    <row r="4" spans="1:8">
      <c r="A4">
        <v>156</v>
      </c>
      <c r="B4" t="s">
        <v>51</v>
      </c>
      <c r="C4" s="2">
        <f>IF(_xlfn.SINGLE(B:B)=_xlfn.SINGLE($F$4),_xlfn.SINGLE(A4)*_xlfn.SINGLE($G$4),IF(_xlfn.SINGLE(B:B)=$F$5,A5*$G$5+0.35,"canale non registrato"))</f>
        <v>23.4</v>
      </c>
      <c r="F4" t="s">
        <v>51</v>
      </c>
      <c r="G4" s="5">
        <v>0.15</v>
      </c>
      <c r="H4">
        <v>0</v>
      </c>
    </row>
    <row r="5" spans="1:8">
      <c r="A5">
        <v>150</v>
      </c>
      <c r="B5" t="s">
        <v>51</v>
      </c>
      <c r="C5" s="2">
        <f t="shared" ref="C5:C14" si="0">IF(_xlfn.SINGLE(B:B)=_xlfn.SINGLE($F$4),_xlfn.SINGLE(A5)*_xlfn.SINGLE($G$4),IF(_xlfn.SINGLE(B:B)=$F$5,A6*$G$5+0.35,"canale non registrato"))</f>
        <v>22.5</v>
      </c>
      <c r="F5" t="s">
        <v>52</v>
      </c>
      <c r="G5" s="6">
        <v>0.125</v>
      </c>
      <c r="H5">
        <v>0.35</v>
      </c>
    </row>
    <row r="6" spans="1:8">
      <c r="A6">
        <v>192</v>
      </c>
      <c r="B6" t="s">
        <v>51</v>
      </c>
      <c r="C6" s="2">
        <f t="shared" si="0"/>
        <v>28.799999999999997</v>
      </c>
    </row>
    <row r="7" spans="1:8">
      <c r="A7">
        <v>125</v>
      </c>
      <c r="B7" t="s">
        <v>51</v>
      </c>
      <c r="C7" s="2">
        <f t="shared" si="0"/>
        <v>18.75</v>
      </c>
    </row>
    <row r="8" spans="1:8">
      <c r="A8">
        <v>204</v>
      </c>
      <c r="B8" t="s">
        <v>51</v>
      </c>
      <c r="C8" s="2">
        <f t="shared" si="0"/>
        <v>30.599999999999998</v>
      </c>
    </row>
    <row r="9" spans="1:8">
      <c r="A9">
        <v>209</v>
      </c>
      <c r="B9" t="s">
        <v>52</v>
      </c>
      <c r="C9" s="2">
        <f t="shared" si="0"/>
        <v>23.85</v>
      </c>
    </row>
    <row r="10" spans="1:8">
      <c r="A10">
        <v>188</v>
      </c>
      <c r="B10" t="s">
        <v>52</v>
      </c>
      <c r="C10" s="2">
        <f t="shared" si="0"/>
        <v>23.6</v>
      </c>
    </row>
    <row r="11" spans="1:8">
      <c r="A11">
        <v>186</v>
      </c>
      <c r="B11" t="s">
        <v>52</v>
      </c>
      <c r="C11" s="2">
        <f t="shared" si="0"/>
        <v>17.600000000000001</v>
      </c>
    </row>
    <row r="12" spans="1:8">
      <c r="A12">
        <v>138</v>
      </c>
      <c r="B12" t="s">
        <v>51</v>
      </c>
      <c r="C12" s="2">
        <f t="shared" si="0"/>
        <v>20.7</v>
      </c>
    </row>
    <row r="13" spans="1:8">
      <c r="A13">
        <v>198</v>
      </c>
      <c r="B13" t="s">
        <v>51</v>
      </c>
      <c r="C13" s="2">
        <f t="shared" si="0"/>
        <v>29.7</v>
      </c>
    </row>
    <row r="14" spans="1:8" ht="43.5">
      <c r="A14">
        <v>344</v>
      </c>
      <c r="B14" t="s">
        <v>179</v>
      </c>
      <c r="C14" s="2" t="str">
        <f t="shared" si="0"/>
        <v>canale non registrato</v>
      </c>
    </row>
    <row r="19" spans="1:8" ht="130.5">
      <c r="A19" t="s">
        <v>180</v>
      </c>
      <c r="D19" s="2" t="s">
        <v>183</v>
      </c>
      <c r="E19" s="2" t="s">
        <v>184</v>
      </c>
      <c r="G19" s="2" t="s">
        <v>185</v>
      </c>
    </row>
    <row r="22" spans="1:8" ht="72.75">
      <c r="A22" s="2" t="s">
        <v>177</v>
      </c>
      <c r="B22" t="s">
        <v>47</v>
      </c>
      <c r="C22" s="2" t="s">
        <v>178</v>
      </c>
      <c r="G22" t="s">
        <v>49</v>
      </c>
      <c r="H22" t="s">
        <v>50</v>
      </c>
    </row>
    <row r="23" spans="1:8" ht="87">
      <c r="A23">
        <v>156</v>
      </c>
      <c r="B23" t="s">
        <v>51</v>
      </c>
      <c r="C23" s="2">
        <f>IFERROR(INDEX($G$23:$G$24,MATCH(B23,$F$23:$F$24,0))*A23:A33 + INDEX($H$23:$H$24,MATCH(B23,$F$23:$F$24,0)), "canale di vendita non registrato")</f>
        <v>23.4</v>
      </c>
      <c r="F23" t="s">
        <v>51</v>
      </c>
      <c r="G23" s="5">
        <v>0.15</v>
      </c>
      <c r="H23">
        <v>0</v>
      </c>
    </row>
    <row r="24" spans="1:8">
      <c r="A24">
        <v>150</v>
      </c>
      <c r="B24" t="s">
        <v>51</v>
      </c>
      <c r="C24" s="2">
        <f t="shared" ref="C24:C33" si="1">IFERROR(INDEX($G$23:$G$24,MATCH(B24,$F$23:$F$24,0))*A24:A34 + INDEX($H$23:$H$24,MATCH(B24,$F$23:$F$24,0)), "canale di vendita non registrato")</f>
        <v>22.5</v>
      </c>
      <c r="F24" t="s">
        <v>52</v>
      </c>
      <c r="G24" s="6">
        <v>0.125</v>
      </c>
      <c r="H24">
        <v>0.35</v>
      </c>
    </row>
    <row r="25" spans="1:8">
      <c r="A25">
        <v>192</v>
      </c>
      <c r="B25" t="s">
        <v>51</v>
      </c>
      <c r="C25" s="2">
        <f t="shared" si="1"/>
        <v>28.799999999999997</v>
      </c>
    </row>
    <row r="26" spans="1:8">
      <c r="A26">
        <v>125</v>
      </c>
      <c r="B26" t="s">
        <v>51</v>
      </c>
      <c r="C26" s="2">
        <f t="shared" si="1"/>
        <v>18.75</v>
      </c>
    </row>
    <row r="27" spans="1:8">
      <c r="A27">
        <v>204</v>
      </c>
      <c r="B27" t="s">
        <v>51</v>
      </c>
      <c r="C27" s="2">
        <f t="shared" si="1"/>
        <v>30.599999999999998</v>
      </c>
    </row>
    <row r="28" spans="1:8">
      <c r="A28">
        <v>209</v>
      </c>
      <c r="B28" t="s">
        <v>52</v>
      </c>
      <c r="C28" s="2">
        <f t="shared" si="1"/>
        <v>26.475000000000001</v>
      </c>
    </row>
    <row r="29" spans="1:8">
      <c r="A29">
        <v>188</v>
      </c>
      <c r="B29" t="s">
        <v>52</v>
      </c>
      <c r="C29" s="2">
        <f t="shared" si="1"/>
        <v>23.85</v>
      </c>
    </row>
    <row r="30" spans="1:8">
      <c r="A30">
        <v>186</v>
      </c>
      <c r="B30" t="s">
        <v>52</v>
      </c>
      <c r="C30" s="2">
        <f t="shared" si="1"/>
        <v>23.6</v>
      </c>
    </row>
    <row r="31" spans="1:8">
      <c r="A31">
        <v>138</v>
      </c>
      <c r="B31" t="s">
        <v>51</v>
      </c>
      <c r="C31" s="2">
        <f t="shared" si="1"/>
        <v>20.7</v>
      </c>
    </row>
    <row r="32" spans="1:8">
      <c r="A32">
        <v>198</v>
      </c>
      <c r="B32" t="s">
        <v>51</v>
      </c>
      <c r="C32" s="2">
        <f t="shared" si="1"/>
        <v>29.7</v>
      </c>
    </row>
    <row r="33" spans="1:3">
      <c r="A33">
        <v>344</v>
      </c>
      <c r="B33" t="s">
        <v>179</v>
      </c>
      <c r="C33" s="2" t="str">
        <f t="shared" si="1"/>
        <v>canale di vendita non registrato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80BF-9A49-4FD9-B435-6C20649A1C8E}">
  <dimension ref="A1:G32"/>
  <sheetViews>
    <sheetView workbookViewId="0">
      <selection activeCell="F16" sqref="F16"/>
    </sheetView>
  </sheetViews>
  <sheetFormatPr defaultRowHeight="15"/>
  <cols>
    <col min="1" max="1" width="16.85546875" bestFit="1" customWidth="1"/>
    <col min="2" max="2" width="28.28515625" bestFit="1" customWidth="1"/>
    <col min="3" max="3" width="30.5703125" customWidth="1"/>
    <col min="4" max="4" width="36.5703125" bestFit="1" customWidth="1"/>
    <col min="6" max="6" width="36.5703125" bestFit="1" customWidth="1"/>
  </cols>
  <sheetData>
    <row r="1" spans="1:7">
      <c r="E1" t="s">
        <v>186</v>
      </c>
    </row>
    <row r="2" spans="1:7">
      <c r="A2" s="18" t="s">
        <v>187</v>
      </c>
      <c r="C2" s="18" t="s">
        <v>188</v>
      </c>
      <c r="E2" s="18" t="s">
        <v>189</v>
      </c>
      <c r="G2" s="18" t="s">
        <v>190</v>
      </c>
    </row>
    <row r="3" spans="1:7">
      <c r="G3" s="22"/>
    </row>
    <row r="10" spans="1:7">
      <c r="B10" s="18" t="s">
        <v>189</v>
      </c>
    </row>
    <row r="11" spans="1:7">
      <c r="A11" t="s">
        <v>55</v>
      </c>
      <c r="B11" t="s">
        <v>191</v>
      </c>
    </row>
    <row r="13" spans="1:7" ht="29.25">
      <c r="A13" t="s">
        <v>192</v>
      </c>
      <c r="B13" t="str">
        <f>_xlfn.XLOOKUP(A13,B$28:B$32,D$28:D$32,"non trovato",2,-1)</f>
        <v>lucarosso@gmail.com</v>
      </c>
      <c r="D13" s="2" t="s">
        <v>193</v>
      </c>
      <c r="F13" t="s">
        <v>194</v>
      </c>
    </row>
    <row r="14" spans="1:7" ht="57.75">
      <c r="A14" t="s">
        <v>195</v>
      </c>
      <c r="B14" t="str">
        <f t="shared" ref="B14:B16" si="0">_xlfn.XLOOKUP(A14,B$28:B$31,D$28:D$31)</f>
        <v>marianeri@gmail.com</v>
      </c>
      <c r="D14" s="2" t="s">
        <v>196</v>
      </c>
      <c r="F14" s="2" t="s">
        <v>197</v>
      </c>
    </row>
    <row r="15" spans="1:7">
      <c r="A15" t="s">
        <v>198</v>
      </c>
      <c r="B15" t="str">
        <f t="shared" si="0"/>
        <v>francescogiallo@gmail.com</v>
      </c>
      <c r="D15" t="s">
        <v>199</v>
      </c>
    </row>
    <row r="16" spans="1:7">
      <c r="A16" t="s">
        <v>200</v>
      </c>
      <c r="B16" t="str">
        <f t="shared" si="0"/>
        <v>mirandablu@gmail.com</v>
      </c>
    </row>
    <row r="21" spans="1:4">
      <c r="B21" t="s">
        <v>201</v>
      </c>
    </row>
    <row r="22" spans="1:4" ht="43.5">
      <c r="B22" t="s">
        <v>202</v>
      </c>
      <c r="C22" s="2" t="s">
        <v>203</v>
      </c>
    </row>
    <row r="27" spans="1:4">
      <c r="A27" t="s">
        <v>204</v>
      </c>
      <c r="B27" t="s">
        <v>205</v>
      </c>
      <c r="C27" t="s">
        <v>206</v>
      </c>
      <c r="D27" t="s">
        <v>207</v>
      </c>
    </row>
    <row r="28" spans="1:4">
      <c r="A28">
        <v>1560</v>
      </c>
      <c r="B28" t="s">
        <v>208</v>
      </c>
      <c r="C28">
        <v>32000000</v>
      </c>
      <c r="D28" s="24" t="s">
        <v>209</v>
      </c>
    </row>
    <row r="29" spans="1:4">
      <c r="A29">
        <v>1561</v>
      </c>
      <c r="B29" t="s">
        <v>195</v>
      </c>
      <c r="C29">
        <v>380000</v>
      </c>
      <c r="D29" s="24" t="s">
        <v>210</v>
      </c>
    </row>
    <row r="30" spans="1:4">
      <c r="A30">
        <v>1563</v>
      </c>
      <c r="B30" t="s">
        <v>200</v>
      </c>
      <c r="C30">
        <v>34500000</v>
      </c>
      <c r="D30" s="24" t="s">
        <v>211</v>
      </c>
    </row>
    <row r="31" spans="1:4">
      <c r="A31">
        <v>1562</v>
      </c>
      <c r="B31" t="s">
        <v>198</v>
      </c>
      <c r="C31">
        <v>39200000</v>
      </c>
      <c r="D31" s="24" t="s">
        <v>212</v>
      </c>
    </row>
    <row r="32" spans="1:4">
      <c r="A32">
        <v>1562</v>
      </c>
      <c r="B32" t="s">
        <v>213</v>
      </c>
      <c r="C32">
        <v>39900000</v>
      </c>
      <c r="D32" s="24" t="s">
        <v>214</v>
      </c>
    </row>
  </sheetData>
  <hyperlinks>
    <hyperlink ref="D29" r:id="rId1" xr:uid="{04D7892F-4736-4DB0-AA16-CF77CF3C1EF6}"/>
    <hyperlink ref="D31" r:id="rId2" xr:uid="{72DE21B4-E0EE-4D6A-9818-595AD8C07DCB}"/>
    <hyperlink ref="D30" r:id="rId3" xr:uid="{6FFF9298-0038-43E1-998A-2FE862213E14}"/>
    <hyperlink ref="D28" r:id="rId4" xr:uid="{01B8CE61-3BB0-4782-BBD2-BB292EA54789}"/>
    <hyperlink ref="D32" r:id="rId5" xr:uid="{75212CEB-94C8-4216-88A3-DF42D934DF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46E3-05C0-4403-B0FF-1A4C953CFBD6}">
  <dimension ref="A3:I49"/>
  <sheetViews>
    <sheetView topLeftCell="E1" workbookViewId="0">
      <selection activeCell="I15" sqref="I15"/>
    </sheetView>
  </sheetViews>
  <sheetFormatPr defaultRowHeight="15"/>
  <cols>
    <col min="1" max="2" width="36.5703125" bestFit="1" customWidth="1"/>
    <col min="3" max="3" width="21.28515625" customWidth="1"/>
    <col min="4" max="4" width="25" customWidth="1"/>
    <col min="5" max="5" width="31" bestFit="1" customWidth="1"/>
    <col min="7" max="7" width="36.5703125" bestFit="1" customWidth="1"/>
    <col min="9" max="9" width="15.42578125" customWidth="1"/>
  </cols>
  <sheetData>
    <row r="3" spans="1:9">
      <c r="A3" s="18" t="s">
        <v>215</v>
      </c>
      <c r="C3" s="18" t="s">
        <v>216</v>
      </c>
      <c r="E3" s="18" t="s">
        <v>217</v>
      </c>
    </row>
    <row r="8" spans="1:9">
      <c r="A8" t="s">
        <v>204</v>
      </c>
      <c r="B8" t="s">
        <v>218</v>
      </c>
      <c r="C8" t="s">
        <v>38</v>
      </c>
      <c r="D8" t="s">
        <v>39</v>
      </c>
      <c r="E8" t="s">
        <v>219</v>
      </c>
    </row>
    <row r="9" spans="1:9">
      <c r="A9" t="s">
        <v>220</v>
      </c>
      <c r="B9">
        <v>0</v>
      </c>
      <c r="C9">
        <v>4</v>
      </c>
      <c r="D9">
        <v>51</v>
      </c>
      <c r="E9">
        <v>90</v>
      </c>
    </row>
    <row r="10" spans="1:9">
      <c r="A10" t="s">
        <v>221</v>
      </c>
      <c r="B10">
        <v>0</v>
      </c>
      <c r="C10">
        <v>90</v>
      </c>
      <c r="D10">
        <v>196</v>
      </c>
      <c r="E10">
        <v>63</v>
      </c>
      <c r="H10" t="s">
        <v>204</v>
      </c>
      <c r="I10" t="s">
        <v>219</v>
      </c>
    </row>
    <row r="11" spans="1:9">
      <c r="A11" t="s">
        <v>222</v>
      </c>
      <c r="B11">
        <v>0</v>
      </c>
      <c r="C11">
        <v>66</v>
      </c>
      <c r="D11">
        <v>60</v>
      </c>
      <c r="E11">
        <v>50</v>
      </c>
    </row>
    <row r="12" spans="1:9">
      <c r="A12" t="s">
        <v>223</v>
      </c>
      <c r="B12">
        <v>0</v>
      </c>
      <c r="C12">
        <v>119</v>
      </c>
      <c r="D12">
        <v>134</v>
      </c>
      <c r="E12">
        <v>66</v>
      </c>
      <c r="G12" t="s">
        <v>215</v>
      </c>
      <c r="H12" t="s">
        <v>224</v>
      </c>
      <c r="I12">
        <f>INDEX(E:E,MATCH(H12,A:A,0))</f>
        <v>82</v>
      </c>
    </row>
    <row r="13" spans="1:9">
      <c r="A13" t="s">
        <v>225</v>
      </c>
      <c r="B13">
        <v>0</v>
      </c>
      <c r="C13">
        <v>87</v>
      </c>
      <c r="D13">
        <v>66</v>
      </c>
      <c r="E13">
        <v>28.000000000000004</v>
      </c>
    </row>
    <row r="14" spans="1:9">
      <c r="A14" t="s">
        <v>224</v>
      </c>
      <c r="B14">
        <v>0</v>
      </c>
      <c r="C14">
        <v>33</v>
      </c>
      <c r="D14">
        <v>54</v>
      </c>
      <c r="E14">
        <v>82</v>
      </c>
    </row>
    <row r="15" spans="1:9">
      <c r="A15" t="s">
        <v>226</v>
      </c>
      <c r="B15">
        <v>0</v>
      </c>
      <c r="C15">
        <v>193</v>
      </c>
      <c r="D15">
        <v>23</v>
      </c>
      <c r="E15">
        <v>26</v>
      </c>
      <c r="G15" t="s">
        <v>216</v>
      </c>
      <c r="H15" t="s">
        <v>224</v>
      </c>
      <c r="I15">
        <f>VLOOKUP(H15,A8:E25,5,FALSE)</f>
        <v>82</v>
      </c>
    </row>
    <row r="16" spans="1:9">
      <c r="A16" t="s">
        <v>227</v>
      </c>
      <c r="B16">
        <v>0</v>
      </c>
      <c r="C16">
        <v>180</v>
      </c>
      <c r="D16">
        <v>92</v>
      </c>
      <c r="E16">
        <v>16</v>
      </c>
    </row>
    <row r="17" spans="1:9">
      <c r="A17" t="s">
        <v>228</v>
      </c>
      <c r="B17">
        <v>0</v>
      </c>
      <c r="C17">
        <v>198</v>
      </c>
      <c r="D17">
        <v>56.999999999999993</v>
      </c>
      <c r="E17">
        <v>99</v>
      </c>
    </row>
    <row r="18" spans="1:9" ht="57.75">
      <c r="A18" t="s">
        <v>229</v>
      </c>
      <c r="B18">
        <v>0</v>
      </c>
      <c r="C18">
        <v>108</v>
      </c>
      <c r="D18">
        <v>89</v>
      </c>
      <c r="E18">
        <v>10</v>
      </c>
      <c r="G18" t="s">
        <v>217</v>
      </c>
      <c r="H18" t="s">
        <v>224</v>
      </c>
      <c r="I18" s="2">
        <f>INDEX(A:E,MATCH(H18,A:A,0),MATCH(I10,8:8,0))</f>
        <v>82</v>
      </c>
    </row>
    <row r="19" spans="1:9">
      <c r="A19" t="s">
        <v>230</v>
      </c>
      <c r="B19">
        <v>0</v>
      </c>
      <c r="C19">
        <v>130</v>
      </c>
      <c r="D19">
        <v>26</v>
      </c>
      <c r="E19">
        <v>80</v>
      </c>
    </row>
    <row r="20" spans="1:9">
      <c r="A20" t="s">
        <v>231</v>
      </c>
      <c r="B20">
        <v>0</v>
      </c>
      <c r="C20">
        <v>24</v>
      </c>
      <c r="D20">
        <v>92</v>
      </c>
      <c r="E20">
        <v>6</v>
      </c>
    </row>
    <row r="21" spans="1:9">
      <c r="A21" t="s">
        <v>232</v>
      </c>
      <c r="B21">
        <v>0</v>
      </c>
      <c r="C21">
        <v>122</v>
      </c>
      <c r="D21">
        <v>46</v>
      </c>
      <c r="E21">
        <v>35</v>
      </c>
    </row>
    <row r="22" spans="1:9">
      <c r="A22" t="s">
        <v>233</v>
      </c>
      <c r="B22">
        <v>0</v>
      </c>
      <c r="C22">
        <v>157</v>
      </c>
      <c r="D22">
        <v>49</v>
      </c>
      <c r="E22">
        <v>1</v>
      </c>
    </row>
    <row r="23" spans="1:9">
      <c r="A23" t="s">
        <v>234</v>
      </c>
      <c r="B23">
        <v>0</v>
      </c>
      <c r="C23">
        <v>6</v>
      </c>
      <c r="D23">
        <v>36</v>
      </c>
      <c r="E23">
        <v>16</v>
      </c>
    </row>
    <row r="24" spans="1:9">
      <c r="A24" t="s">
        <v>235</v>
      </c>
      <c r="B24">
        <v>0</v>
      </c>
      <c r="C24">
        <v>37</v>
      </c>
      <c r="D24">
        <v>83</v>
      </c>
      <c r="E24">
        <v>18</v>
      </c>
    </row>
    <row r="25" spans="1:9">
      <c r="A25" t="s">
        <v>236</v>
      </c>
      <c r="B25">
        <v>0</v>
      </c>
      <c r="C25">
        <v>113</v>
      </c>
      <c r="D25">
        <v>61</v>
      </c>
      <c r="E25">
        <v>93</v>
      </c>
    </row>
    <row r="33" spans="1:5" ht="29.25">
      <c r="A33" t="s">
        <v>237</v>
      </c>
      <c r="B33" s="2" t="s">
        <v>238</v>
      </c>
    </row>
    <row r="34" spans="1:5">
      <c r="A34" s="2"/>
      <c r="B34" t="s">
        <v>64</v>
      </c>
      <c r="C34" t="s">
        <v>65</v>
      </c>
      <c r="D34" t="s">
        <v>239</v>
      </c>
      <c r="E34" t="s">
        <v>240</v>
      </c>
    </row>
    <row r="35" spans="1:5">
      <c r="A35" t="s">
        <v>241</v>
      </c>
      <c r="B35" s="12">
        <v>3273</v>
      </c>
      <c r="C35" s="12">
        <v>2517</v>
      </c>
      <c r="D35" s="12">
        <v>3237</v>
      </c>
      <c r="E35" s="12">
        <v>3467</v>
      </c>
    </row>
    <row r="36" spans="1:5">
      <c r="A36" t="s">
        <v>242</v>
      </c>
      <c r="B36" s="12">
        <v>3410</v>
      </c>
      <c r="C36" s="12">
        <v>2575</v>
      </c>
      <c r="D36" s="12">
        <v>3253</v>
      </c>
      <c r="E36" s="12">
        <v>2541</v>
      </c>
    </row>
    <row r="37" spans="1:5">
      <c r="A37" t="s">
        <v>243</v>
      </c>
      <c r="B37" s="12">
        <v>3069</v>
      </c>
      <c r="C37" s="12">
        <v>2953</v>
      </c>
      <c r="D37" s="12">
        <v>2664</v>
      </c>
      <c r="E37" s="12">
        <v>3387</v>
      </c>
    </row>
    <row r="38" spans="1:5">
      <c r="A38" t="s">
        <v>244</v>
      </c>
      <c r="B38" s="12">
        <v>3381</v>
      </c>
      <c r="C38" s="12">
        <v>3186</v>
      </c>
      <c r="D38" s="12">
        <v>2773</v>
      </c>
      <c r="E38" s="12">
        <v>2899</v>
      </c>
    </row>
    <row r="40" spans="1:5">
      <c r="E40" t="s">
        <v>245</v>
      </c>
    </row>
    <row r="41" spans="1:5">
      <c r="B41" t="s">
        <v>239</v>
      </c>
      <c r="C41" t="s">
        <v>64</v>
      </c>
      <c r="D41" t="s">
        <v>240</v>
      </c>
      <c r="E41" t="s">
        <v>65</v>
      </c>
    </row>
    <row r="42" spans="1:5">
      <c r="A42" t="s">
        <v>244</v>
      </c>
      <c r="B42" s="12">
        <v>2773</v>
      </c>
      <c r="C42" s="12">
        <v>3381</v>
      </c>
      <c r="D42" s="12">
        <v>2899</v>
      </c>
    </row>
    <row r="43" spans="1:5">
      <c r="B43">
        <f>INDEX(38:38,1,MATCH(B41,34:34,0))</f>
        <v>2773</v>
      </c>
      <c r="C43">
        <f t="shared" ref="C43:D43" si="0">INDEX(38:38,1,MATCH(C41,34:34,0))</f>
        <v>3381</v>
      </c>
      <c r="D43">
        <f t="shared" si="0"/>
        <v>2899</v>
      </c>
      <c r="E43">
        <f>INDEX(38:38,1,MATCH(E41,34:34,0))</f>
        <v>3186</v>
      </c>
    </row>
    <row r="46" spans="1:5">
      <c r="A46" t="s">
        <v>246</v>
      </c>
    </row>
    <row r="47" spans="1:5" ht="29.25">
      <c r="A47" s="2" t="s">
        <v>247</v>
      </c>
    </row>
    <row r="49" spans="1:7" ht="29.25">
      <c r="A49" t="s">
        <v>242</v>
      </c>
      <c r="B49" s="2">
        <f>INDEX(34:38,MATCH($A$49,$A$34:$A$38,0),MATCH(B41,34:34,0))</f>
        <v>3253</v>
      </c>
      <c r="C49" s="2">
        <f>INDEX(34:38,MATCH($A$49,$A$34:$A$38,0),MATCH(C41,34:34,0))</f>
        <v>3410</v>
      </c>
      <c r="D49" s="2">
        <f>INDEX(34:38,MATCH($A$49,$A$34:$A$38,0),MATCH(D41,34:34,0))</f>
        <v>2541</v>
      </c>
      <c r="E49" s="2">
        <f>INDEX(34:38,MATCH($A$49,$A$34:$A$38,0),MATCH(E41,34:34,0))</f>
        <v>2575</v>
      </c>
      <c r="G49" s="2" t="s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DE08-3288-48DB-8885-5B306C90A303}">
  <dimension ref="A1:M48"/>
  <sheetViews>
    <sheetView topLeftCell="A11" workbookViewId="0">
      <selection activeCell="A23" sqref="A23:F35"/>
    </sheetView>
  </sheetViews>
  <sheetFormatPr defaultRowHeight="15"/>
  <cols>
    <col min="1" max="1" width="30.42578125" bestFit="1" customWidth="1"/>
    <col min="2" max="3" width="36.5703125" bestFit="1" customWidth="1"/>
    <col min="4" max="4" width="13.28515625" bestFit="1" customWidth="1"/>
    <col min="5" max="5" width="16.28515625" bestFit="1" customWidth="1"/>
    <col min="6" max="8" width="36.5703125" bestFit="1" customWidth="1"/>
    <col min="10" max="10" width="26.42578125" bestFit="1" customWidth="1"/>
    <col min="13" max="13" width="19.5703125" bestFit="1" customWidth="1"/>
  </cols>
  <sheetData>
    <row r="1" spans="1:13">
      <c r="A1" s="18" t="s">
        <v>249</v>
      </c>
    </row>
    <row r="2" spans="1:13" ht="43.5">
      <c r="F2" s="2" t="s">
        <v>250</v>
      </c>
      <c r="G2" s="2" t="s">
        <v>251</v>
      </c>
      <c r="H2" s="2" t="s">
        <v>252</v>
      </c>
    </row>
    <row r="5" spans="1:13">
      <c r="B5" s="40" t="s">
        <v>21</v>
      </c>
      <c r="C5" s="40"/>
      <c r="D5" s="40"/>
      <c r="E5" s="40"/>
      <c r="F5" s="40"/>
      <c r="G5" s="40" t="s">
        <v>22</v>
      </c>
      <c r="H5" s="40"/>
      <c r="I5" s="40"/>
      <c r="J5" s="40"/>
      <c r="M5" t="s">
        <v>253</v>
      </c>
    </row>
    <row r="6" spans="1:13">
      <c r="A6" t="s">
        <v>204</v>
      </c>
      <c r="B6" t="s">
        <v>205</v>
      </c>
      <c r="C6" t="s">
        <v>254</v>
      </c>
      <c r="D6" t="s">
        <v>255</v>
      </c>
      <c r="F6" t="s">
        <v>256</v>
      </c>
      <c r="G6" t="s">
        <v>254</v>
      </c>
      <c r="H6" t="s">
        <v>255</v>
      </c>
      <c r="J6" t="s">
        <v>256</v>
      </c>
    </row>
    <row r="7" spans="1:13">
      <c r="A7" t="s">
        <v>220</v>
      </c>
      <c r="B7" t="s">
        <v>208</v>
      </c>
      <c r="C7">
        <v>40</v>
      </c>
      <c r="D7">
        <v>35</v>
      </c>
      <c r="F7" cm="1">
        <f t="array" ref="F7:F11">C7:C11*D7:D11</f>
        <v>1400</v>
      </c>
      <c r="G7">
        <v>40</v>
      </c>
      <c r="H7">
        <v>35</v>
      </c>
      <c r="J7" cm="1">
        <f t="array" ref="J7:J11">G7:G11*H7:H11</f>
        <v>1400</v>
      </c>
      <c r="M7" cm="1">
        <f t="array" ref="M7">SUM(C7:C11*D7:D11,G7:G11*H7:H11)</f>
        <v>11800</v>
      </c>
    </row>
    <row r="8" spans="1:13">
      <c r="A8" t="s">
        <v>221</v>
      </c>
      <c r="B8" t="s">
        <v>257</v>
      </c>
      <c r="C8">
        <v>40</v>
      </c>
      <c r="D8">
        <v>50</v>
      </c>
      <c r="F8">
        <v>2000</v>
      </c>
      <c r="G8">
        <v>40</v>
      </c>
      <c r="H8">
        <v>50</v>
      </c>
      <c r="J8">
        <v>2000</v>
      </c>
    </row>
    <row r="9" spans="1:13">
      <c r="A9" t="s">
        <v>222</v>
      </c>
      <c r="B9" t="s">
        <v>213</v>
      </c>
      <c r="C9">
        <v>50</v>
      </c>
      <c r="D9">
        <v>14</v>
      </c>
      <c r="F9">
        <v>700</v>
      </c>
      <c r="G9">
        <v>50</v>
      </c>
      <c r="H9">
        <v>14</v>
      </c>
      <c r="J9">
        <v>700</v>
      </c>
    </row>
    <row r="10" spans="1:13">
      <c r="A10" t="s">
        <v>223</v>
      </c>
      <c r="B10" t="s">
        <v>258</v>
      </c>
      <c r="C10">
        <v>40</v>
      </c>
      <c r="D10">
        <v>25</v>
      </c>
      <c r="F10">
        <v>1000</v>
      </c>
      <c r="G10">
        <v>60</v>
      </c>
      <c r="H10">
        <v>25</v>
      </c>
      <c r="J10">
        <v>1500</v>
      </c>
    </row>
    <row r="11" spans="1:13">
      <c r="A11" t="s">
        <v>225</v>
      </c>
      <c r="B11" t="s">
        <v>259</v>
      </c>
      <c r="C11">
        <v>25</v>
      </c>
      <c r="D11">
        <v>22</v>
      </c>
      <c r="F11">
        <v>550</v>
      </c>
      <c r="G11">
        <v>25</v>
      </c>
      <c r="H11">
        <v>22</v>
      </c>
      <c r="J11">
        <v>550</v>
      </c>
    </row>
    <row r="13" spans="1:13">
      <c r="F13" t="s">
        <v>260</v>
      </c>
      <c r="J13" t="s">
        <v>261</v>
      </c>
    </row>
    <row r="14" spans="1:13">
      <c r="F14">
        <f>SUM(F7:F11)</f>
        <v>5650</v>
      </c>
      <c r="J14" cm="1">
        <f t="array" ref="J14">SUM(G7:G11*H7:H11)</f>
        <v>6150</v>
      </c>
    </row>
    <row r="21" spans="1:6" ht="29.25">
      <c r="A21" s="18" t="s">
        <v>262</v>
      </c>
      <c r="C21" s="2" t="s">
        <v>263</v>
      </c>
    </row>
    <row r="23" spans="1:6">
      <c r="A23" t="s">
        <v>161</v>
      </c>
      <c r="B23" s="25" t="s">
        <v>264</v>
      </c>
      <c r="C23" t="s">
        <v>100</v>
      </c>
      <c r="D23" t="s">
        <v>101</v>
      </c>
      <c r="E23" t="s">
        <v>102</v>
      </c>
      <c r="F23" t="s">
        <v>103</v>
      </c>
    </row>
    <row r="24" spans="1:6">
      <c r="A24">
        <v>123456789</v>
      </c>
      <c r="B24" t="s">
        <v>104</v>
      </c>
      <c r="C24" t="s">
        <v>105</v>
      </c>
      <c r="D24" s="11">
        <v>53</v>
      </c>
      <c r="E24">
        <v>43</v>
      </c>
      <c r="F24" t="s">
        <v>106</v>
      </c>
    </row>
    <row r="25" spans="1:6">
      <c r="A25">
        <v>765432112</v>
      </c>
      <c r="B25" t="s">
        <v>107</v>
      </c>
      <c r="C25" t="s">
        <v>108</v>
      </c>
      <c r="D25" s="11">
        <v>332</v>
      </c>
      <c r="E25">
        <v>2</v>
      </c>
      <c r="F25" t="s">
        <v>106</v>
      </c>
    </row>
    <row r="26" spans="1:6">
      <c r="A26">
        <v>2324253647</v>
      </c>
      <c r="B26" t="s">
        <v>109</v>
      </c>
      <c r="C26" t="s">
        <v>110</v>
      </c>
      <c r="D26" s="11">
        <v>32</v>
      </c>
      <c r="E26">
        <v>1</v>
      </c>
      <c r="F26" t="s">
        <v>111</v>
      </c>
    </row>
    <row r="27" spans="1:6">
      <c r="A27">
        <v>43242534</v>
      </c>
      <c r="B27" t="s">
        <v>112</v>
      </c>
      <c r="C27" t="s">
        <v>108</v>
      </c>
      <c r="D27" s="11">
        <v>343</v>
      </c>
      <c r="E27">
        <v>22</v>
      </c>
      <c r="F27" t="s">
        <v>106</v>
      </c>
    </row>
    <row r="28" spans="1:6">
      <c r="A28">
        <v>746557</v>
      </c>
      <c r="B28" t="s">
        <v>113</v>
      </c>
      <c r="C28" t="s">
        <v>110</v>
      </c>
      <c r="D28" s="11">
        <v>432</v>
      </c>
      <c r="E28">
        <v>232</v>
      </c>
      <c r="F28" t="s">
        <v>106</v>
      </c>
    </row>
    <row r="29" spans="1:6">
      <c r="A29">
        <v>5436345243</v>
      </c>
      <c r="B29" t="s">
        <v>114</v>
      </c>
      <c r="C29" t="s">
        <v>115</v>
      </c>
      <c r="D29" s="11">
        <v>32</v>
      </c>
      <c r="E29">
        <v>0</v>
      </c>
      <c r="F29" t="s">
        <v>111</v>
      </c>
    </row>
    <row r="30" spans="1:6">
      <c r="A30">
        <v>564352345</v>
      </c>
      <c r="B30" t="s">
        <v>116</v>
      </c>
      <c r="C30" t="s">
        <v>105</v>
      </c>
      <c r="D30" s="11">
        <v>33</v>
      </c>
      <c r="E30">
        <v>32</v>
      </c>
      <c r="F30" t="s">
        <v>106</v>
      </c>
    </row>
    <row r="31" spans="1:6">
      <c r="A31">
        <v>65434</v>
      </c>
      <c r="B31" t="s">
        <v>117</v>
      </c>
      <c r="C31" t="s">
        <v>105</v>
      </c>
      <c r="D31" s="11">
        <v>11</v>
      </c>
      <c r="E31">
        <v>21</v>
      </c>
      <c r="F31" t="s">
        <v>111</v>
      </c>
    </row>
    <row r="32" spans="1:6">
      <c r="A32">
        <v>4324353</v>
      </c>
      <c r="B32" t="s">
        <v>118</v>
      </c>
      <c r="C32" t="s">
        <v>108</v>
      </c>
      <c r="D32" s="11">
        <v>23</v>
      </c>
      <c r="E32">
        <v>22</v>
      </c>
      <c r="F32" t="s">
        <v>111</v>
      </c>
    </row>
    <row r="33" spans="1:8">
      <c r="A33">
        <v>6534523435</v>
      </c>
      <c r="B33" t="s">
        <v>119</v>
      </c>
      <c r="C33" t="s">
        <v>115</v>
      </c>
      <c r="D33" s="11">
        <v>4543</v>
      </c>
      <c r="E33">
        <v>1</v>
      </c>
      <c r="F33" t="s">
        <v>106</v>
      </c>
    </row>
    <row r="34" spans="1:8">
      <c r="D34" s="11"/>
    </row>
    <row r="35" spans="1:8">
      <c r="A35">
        <v>8765432</v>
      </c>
      <c r="B35" t="s">
        <v>120</v>
      </c>
      <c r="C35" t="s">
        <v>105</v>
      </c>
      <c r="D35" s="11">
        <v>543</v>
      </c>
      <c r="E35">
        <v>3</v>
      </c>
      <c r="F35" t="s">
        <v>106</v>
      </c>
    </row>
    <row r="36" spans="1:8" ht="29.25">
      <c r="A36" t="s">
        <v>256</v>
      </c>
      <c r="D36" s="11">
        <f>SUM(D24:D35)</f>
        <v>6377</v>
      </c>
      <c r="E36">
        <f>SUM(E24:E33)</f>
        <v>376</v>
      </c>
      <c r="H36" s="2" t="s">
        <v>265</v>
      </c>
    </row>
    <row r="37" spans="1:8">
      <c r="A37" t="s">
        <v>6</v>
      </c>
      <c r="B37">
        <f>COUNTIF(B24:B35,"PRODOTTO")</f>
        <v>0</v>
      </c>
      <c r="C37">
        <f>SUBTOTAL(103,C24:C36)</f>
        <v>11</v>
      </c>
      <c r="D37">
        <f>SUBTOTAL(109,D24:D36)</f>
        <v>12754</v>
      </c>
      <c r="E37">
        <f>SUBTOTAL(109,E24:E36)</f>
        <v>755</v>
      </c>
      <c r="F37">
        <f>SUBTOTAL(103,F24:F36)</f>
        <v>11</v>
      </c>
    </row>
    <row r="38" spans="1:8">
      <c r="D38" s="11"/>
    </row>
    <row r="39" spans="1:8">
      <c r="D39" s="11"/>
    </row>
    <row r="44" spans="1:8">
      <c r="A44" t="s">
        <v>266</v>
      </c>
      <c r="B44" t="s">
        <v>267</v>
      </c>
      <c r="C44" t="s">
        <v>268</v>
      </c>
    </row>
    <row r="46" spans="1:8" ht="29.25">
      <c r="B46" s="2" t="s">
        <v>269</v>
      </c>
    </row>
    <row r="48" spans="1:8" ht="29.25">
      <c r="B48" t="s">
        <v>270</v>
      </c>
      <c r="C48" s="2" t="s">
        <v>271</v>
      </c>
    </row>
  </sheetData>
  <mergeCells count="2">
    <mergeCell ref="B5:F5"/>
    <mergeCell ref="G5:J5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5C9F-938B-4226-AA2D-A6B0F7B4607A}">
  <sheetPr filterMode="1"/>
  <dimension ref="A1:L272"/>
  <sheetViews>
    <sheetView workbookViewId="0">
      <pane ySplit="4" topLeftCell="A107" activePane="bottomLeft" state="frozen"/>
      <selection pane="bottomLeft" activeCell="E252" sqref="E252"/>
    </sheetView>
  </sheetViews>
  <sheetFormatPr defaultRowHeight="15"/>
  <cols>
    <col min="1" max="1" width="6.5703125" bestFit="1" customWidth="1"/>
    <col min="2" max="2" width="12" bestFit="1" customWidth="1"/>
    <col min="3" max="3" width="15.5703125" bestFit="1" customWidth="1"/>
    <col min="4" max="4" width="12" bestFit="1" customWidth="1"/>
    <col min="5" max="5" width="34.85546875" bestFit="1" customWidth="1"/>
    <col min="8" max="8" width="38.85546875" customWidth="1"/>
    <col min="9" max="9" width="30.85546875" customWidth="1"/>
    <col min="10" max="10" width="36.5703125" bestFit="1" customWidth="1"/>
    <col min="11" max="11" width="13.7109375" bestFit="1" customWidth="1"/>
    <col min="12" max="12" width="13" bestFit="1" customWidth="1"/>
  </cols>
  <sheetData>
    <row r="1" spans="1:12">
      <c r="C1" s="18" t="s">
        <v>272</v>
      </c>
      <c r="E1" t="s">
        <v>273</v>
      </c>
    </row>
    <row r="4" spans="1:12">
      <c r="A4" s="16" t="s">
        <v>204</v>
      </c>
      <c r="B4" s="16" t="s">
        <v>274</v>
      </c>
      <c r="C4" s="16" t="s">
        <v>275</v>
      </c>
      <c r="D4" s="16" t="s">
        <v>276</v>
      </c>
      <c r="E4" s="16" t="s">
        <v>277</v>
      </c>
    </row>
    <row r="5" spans="1:12">
      <c r="A5" s="13" t="s">
        <v>278</v>
      </c>
      <c r="B5" s="13">
        <v>83</v>
      </c>
      <c r="C5" s="13">
        <v>47</v>
      </c>
      <c r="D5" s="13">
        <v>78</v>
      </c>
      <c r="E5" s="13">
        <v>1</v>
      </c>
    </row>
    <row r="6" spans="1:12">
      <c r="A6" s="14" t="s">
        <v>279</v>
      </c>
      <c r="B6" s="14">
        <v>45</v>
      </c>
      <c r="C6" s="14">
        <v>67</v>
      </c>
      <c r="D6" s="14">
        <v>72</v>
      </c>
      <c r="E6" s="14">
        <v>1</v>
      </c>
      <c r="H6" t="s">
        <v>280</v>
      </c>
    </row>
    <row r="7" spans="1:12">
      <c r="A7" s="14" t="s">
        <v>281</v>
      </c>
      <c r="B7" s="14">
        <v>76</v>
      </c>
      <c r="C7" s="14">
        <v>92</v>
      </c>
      <c r="D7" s="14">
        <v>10</v>
      </c>
      <c r="E7" s="14">
        <v>1</v>
      </c>
    </row>
    <row r="8" spans="1:12" ht="43.5">
      <c r="A8" s="14" t="s">
        <v>282</v>
      </c>
      <c r="B8" s="14">
        <v>78</v>
      </c>
      <c r="C8" s="14">
        <v>46</v>
      </c>
      <c r="D8" s="14">
        <v>11</v>
      </c>
      <c r="E8" s="14">
        <v>2</v>
      </c>
      <c r="H8" s="2" t="s">
        <v>283</v>
      </c>
    </row>
    <row r="9" spans="1:12">
      <c r="A9" s="13" t="s">
        <v>284</v>
      </c>
      <c r="B9" s="13">
        <v>96</v>
      </c>
      <c r="C9" s="13">
        <v>76</v>
      </c>
      <c r="D9" s="13">
        <v>30</v>
      </c>
      <c r="E9" s="13">
        <v>2</v>
      </c>
    </row>
    <row r="10" spans="1:12">
      <c r="A10" s="13" t="s">
        <v>285</v>
      </c>
      <c r="B10" s="13">
        <v>86</v>
      </c>
      <c r="C10" s="13">
        <v>18</v>
      </c>
      <c r="D10" s="13">
        <v>56</v>
      </c>
      <c r="E10" s="13">
        <v>2</v>
      </c>
      <c r="H10" t="s">
        <v>286</v>
      </c>
      <c r="I10" t="s">
        <v>287</v>
      </c>
      <c r="J10" t="s">
        <v>288</v>
      </c>
      <c r="K10" t="s">
        <v>289</v>
      </c>
      <c r="L10" t="s">
        <v>290</v>
      </c>
    </row>
    <row r="11" spans="1:12">
      <c r="A11" s="13" t="s">
        <v>291</v>
      </c>
      <c r="B11" s="13">
        <v>22</v>
      </c>
      <c r="C11" s="13">
        <v>87</v>
      </c>
      <c r="D11" s="13">
        <v>92</v>
      </c>
      <c r="E11" s="13">
        <v>3</v>
      </c>
    </row>
    <row r="12" spans="1:12">
      <c r="A12" s="13" t="s">
        <v>292</v>
      </c>
      <c r="B12" s="13">
        <v>12</v>
      </c>
      <c r="C12" s="13">
        <v>17</v>
      </c>
      <c r="D12" s="13">
        <v>45</v>
      </c>
      <c r="E12" s="13">
        <v>4</v>
      </c>
    </row>
    <row r="13" spans="1:12">
      <c r="A13" s="13" t="s">
        <v>293</v>
      </c>
      <c r="B13" s="13">
        <v>83</v>
      </c>
      <c r="C13" s="13">
        <v>13</v>
      </c>
      <c r="D13" s="13">
        <v>49</v>
      </c>
      <c r="E13" s="13">
        <v>5</v>
      </c>
    </row>
    <row r="14" spans="1:12">
      <c r="A14" s="14" t="s">
        <v>294</v>
      </c>
      <c r="B14" s="14">
        <v>40</v>
      </c>
      <c r="C14" s="14">
        <v>79</v>
      </c>
      <c r="D14" s="14">
        <v>73</v>
      </c>
      <c r="E14" s="14">
        <v>5</v>
      </c>
      <c r="H14" t="s">
        <v>295</v>
      </c>
      <c r="I14" t="s">
        <v>296</v>
      </c>
    </row>
    <row r="15" spans="1:12" ht="29.25">
      <c r="A15" s="13" t="s">
        <v>297</v>
      </c>
      <c r="B15" s="13">
        <v>4</v>
      </c>
      <c r="C15" s="13">
        <v>33</v>
      </c>
      <c r="D15" s="13">
        <v>14</v>
      </c>
      <c r="E15" s="13">
        <v>6</v>
      </c>
      <c r="H15" s="2" t="s">
        <v>298</v>
      </c>
      <c r="I15" t="s">
        <v>287</v>
      </c>
      <c r="J15" t="s">
        <v>299</v>
      </c>
      <c r="K15" t="s">
        <v>300</v>
      </c>
      <c r="L15" t="s">
        <v>301</v>
      </c>
    </row>
    <row r="16" spans="1:12">
      <c r="A16" s="14" t="s">
        <v>302</v>
      </c>
      <c r="B16" s="14">
        <v>76</v>
      </c>
      <c r="C16" s="14">
        <v>92</v>
      </c>
      <c r="D16" s="14">
        <v>60</v>
      </c>
      <c r="E16" s="14">
        <v>6</v>
      </c>
    </row>
    <row r="17" spans="1:10" ht="29.25">
      <c r="A17" s="13" t="s">
        <v>303</v>
      </c>
      <c r="B17" s="13">
        <v>98</v>
      </c>
      <c r="C17" s="13">
        <v>23</v>
      </c>
      <c r="D17" s="13">
        <v>21</v>
      </c>
      <c r="E17" s="13">
        <v>6</v>
      </c>
      <c r="H17" s="2" t="s">
        <v>304</v>
      </c>
    </row>
    <row r="18" spans="1:10">
      <c r="A18" s="14" t="s">
        <v>305</v>
      </c>
      <c r="B18" s="14">
        <v>9</v>
      </c>
      <c r="C18" s="14">
        <v>98</v>
      </c>
      <c r="D18" s="14">
        <v>84</v>
      </c>
      <c r="E18" s="14">
        <v>7</v>
      </c>
    </row>
    <row r="19" spans="1:10">
      <c r="A19" s="14" t="s">
        <v>306</v>
      </c>
      <c r="B19" s="14">
        <v>100</v>
      </c>
      <c r="C19" s="14">
        <v>11</v>
      </c>
      <c r="D19" s="14">
        <v>16</v>
      </c>
      <c r="E19" s="14">
        <v>7</v>
      </c>
    </row>
    <row r="20" spans="1:10">
      <c r="A20" s="14" t="s">
        <v>307</v>
      </c>
      <c r="B20" s="14">
        <v>90</v>
      </c>
      <c r="C20" s="14">
        <v>35</v>
      </c>
      <c r="D20" s="14">
        <v>38</v>
      </c>
      <c r="E20" s="14">
        <v>7</v>
      </c>
    </row>
    <row r="21" spans="1:10">
      <c r="A21" s="14" t="s">
        <v>308</v>
      </c>
      <c r="B21" s="14">
        <v>95</v>
      </c>
      <c r="C21" s="14">
        <v>102</v>
      </c>
      <c r="D21" s="14">
        <v>38</v>
      </c>
      <c r="E21" s="14">
        <v>8</v>
      </c>
    </row>
    <row r="22" spans="1:10">
      <c r="A22" s="15" t="s">
        <v>309</v>
      </c>
      <c r="B22" s="15">
        <v>81</v>
      </c>
      <c r="C22" s="15">
        <v>65</v>
      </c>
      <c r="D22" s="15">
        <v>100</v>
      </c>
      <c r="E22" s="15">
        <v>8</v>
      </c>
    </row>
    <row r="23" spans="1:10">
      <c r="A23" s="27" t="s">
        <v>310</v>
      </c>
      <c r="B23" s="27">
        <v>20</v>
      </c>
      <c r="C23" s="27">
        <v>41</v>
      </c>
      <c r="D23" s="27">
        <v>89</v>
      </c>
      <c r="E23" s="27">
        <v>8</v>
      </c>
    </row>
    <row r="24" spans="1:10" ht="29.25">
      <c r="A24" s="13" t="s">
        <v>311</v>
      </c>
      <c r="B24" s="13">
        <v>23</v>
      </c>
      <c r="C24" s="13">
        <v>99</v>
      </c>
      <c r="D24" s="13">
        <v>61</v>
      </c>
      <c r="E24" s="13">
        <v>9</v>
      </c>
      <c r="H24" s="2" t="s">
        <v>312</v>
      </c>
      <c r="I24" t="s">
        <v>313</v>
      </c>
      <c r="J24" s="2" t="s">
        <v>314</v>
      </c>
    </row>
    <row r="25" spans="1:10">
      <c r="A25" s="14" t="s">
        <v>315</v>
      </c>
      <c r="B25" s="14">
        <v>9</v>
      </c>
      <c r="C25" s="14">
        <v>96</v>
      </c>
      <c r="D25" s="14">
        <v>7</v>
      </c>
      <c r="E25" s="14">
        <v>10</v>
      </c>
      <c r="I25" t="s">
        <v>316</v>
      </c>
    </row>
    <row r="26" spans="1:10">
      <c r="A26" s="14" t="s">
        <v>317</v>
      </c>
      <c r="B26" s="14">
        <v>13</v>
      </c>
      <c r="C26" s="14">
        <v>18</v>
      </c>
      <c r="D26" s="14">
        <v>2</v>
      </c>
      <c r="E26" s="14">
        <v>11</v>
      </c>
    </row>
    <row r="27" spans="1:10">
      <c r="A27" s="13" t="s">
        <v>318</v>
      </c>
      <c r="B27" s="13">
        <v>72</v>
      </c>
      <c r="C27" s="13">
        <v>17</v>
      </c>
      <c r="D27" s="13">
        <v>48</v>
      </c>
      <c r="E27" s="13">
        <v>11</v>
      </c>
    </row>
    <row r="28" spans="1:10">
      <c r="A28" s="14" t="s">
        <v>319</v>
      </c>
      <c r="B28" s="14">
        <v>72</v>
      </c>
      <c r="C28" s="14">
        <v>79</v>
      </c>
      <c r="D28" s="14">
        <v>55</v>
      </c>
      <c r="E28" s="14">
        <v>11</v>
      </c>
    </row>
    <row r="29" spans="1:10">
      <c r="A29" s="13" t="s">
        <v>320</v>
      </c>
      <c r="B29" s="13">
        <v>3</v>
      </c>
      <c r="C29" s="13">
        <v>86</v>
      </c>
      <c r="D29" s="13">
        <v>102</v>
      </c>
      <c r="E29" s="13">
        <v>11</v>
      </c>
    </row>
    <row r="30" spans="1:10">
      <c r="A30" s="13" t="s">
        <v>321</v>
      </c>
      <c r="B30" s="13">
        <v>32</v>
      </c>
      <c r="C30" s="13">
        <v>13</v>
      </c>
      <c r="D30" s="13">
        <v>72</v>
      </c>
      <c r="E30" s="13">
        <v>11</v>
      </c>
    </row>
    <row r="31" spans="1:10">
      <c r="A31" s="13" t="s">
        <v>322</v>
      </c>
      <c r="B31" s="13">
        <v>75</v>
      </c>
      <c r="C31" s="13">
        <v>94</v>
      </c>
      <c r="D31" s="13">
        <v>87</v>
      </c>
      <c r="E31" s="13">
        <v>11</v>
      </c>
    </row>
    <row r="32" spans="1:10">
      <c r="A32" s="14" t="s">
        <v>323</v>
      </c>
      <c r="B32" s="14">
        <v>76</v>
      </c>
      <c r="C32" s="14">
        <v>56</v>
      </c>
      <c r="D32" s="14">
        <v>64</v>
      </c>
      <c r="E32" s="14">
        <v>12</v>
      </c>
    </row>
    <row r="33" spans="1:5">
      <c r="A33" s="14" t="s">
        <v>324</v>
      </c>
      <c r="B33" s="14">
        <v>46</v>
      </c>
      <c r="C33" s="14">
        <v>84</v>
      </c>
      <c r="D33" s="14">
        <v>102</v>
      </c>
      <c r="E33" s="14">
        <v>13</v>
      </c>
    </row>
    <row r="34" spans="1:5">
      <c r="A34" s="14" t="s">
        <v>325</v>
      </c>
      <c r="B34" s="14">
        <v>100</v>
      </c>
      <c r="C34" s="14">
        <v>12</v>
      </c>
      <c r="D34" s="14">
        <v>60</v>
      </c>
      <c r="E34" s="14">
        <v>13</v>
      </c>
    </row>
    <row r="35" spans="1:5">
      <c r="A35" s="14" t="s">
        <v>326</v>
      </c>
      <c r="B35" s="14">
        <v>28</v>
      </c>
      <c r="C35" s="14">
        <v>8</v>
      </c>
      <c r="D35" s="14">
        <v>49</v>
      </c>
      <c r="E35" s="14">
        <v>13</v>
      </c>
    </row>
    <row r="36" spans="1:5">
      <c r="A36" s="14" t="s">
        <v>327</v>
      </c>
      <c r="B36" s="14">
        <v>66</v>
      </c>
      <c r="C36" s="14">
        <v>1</v>
      </c>
      <c r="D36" s="14">
        <v>29</v>
      </c>
      <c r="E36" s="14">
        <v>13</v>
      </c>
    </row>
    <row r="37" spans="1:5">
      <c r="A37" s="13" t="s">
        <v>328</v>
      </c>
      <c r="B37" s="13">
        <v>86</v>
      </c>
      <c r="C37" s="13">
        <v>64</v>
      </c>
      <c r="D37" s="13">
        <v>100</v>
      </c>
      <c r="E37" s="13">
        <v>14</v>
      </c>
    </row>
    <row r="38" spans="1:5">
      <c r="A38" s="13" t="s">
        <v>329</v>
      </c>
      <c r="B38" s="13">
        <v>8</v>
      </c>
      <c r="C38" s="13">
        <v>53</v>
      </c>
      <c r="D38" s="13">
        <v>77</v>
      </c>
      <c r="E38" s="13">
        <v>14</v>
      </c>
    </row>
    <row r="39" spans="1:5">
      <c r="A39" s="13" t="s">
        <v>330</v>
      </c>
      <c r="B39" s="13">
        <v>43</v>
      </c>
      <c r="C39" s="13">
        <v>87</v>
      </c>
      <c r="D39" s="13">
        <v>86</v>
      </c>
      <c r="E39" s="13">
        <v>15</v>
      </c>
    </row>
    <row r="40" spans="1:5">
      <c r="A40" s="13" t="s">
        <v>331</v>
      </c>
      <c r="B40" s="13">
        <v>65</v>
      </c>
      <c r="C40" s="13">
        <v>3</v>
      </c>
      <c r="D40" s="13">
        <v>77</v>
      </c>
      <c r="E40" s="13">
        <v>15</v>
      </c>
    </row>
    <row r="41" spans="1:5">
      <c r="A41" s="14" t="s">
        <v>332</v>
      </c>
      <c r="B41" s="14">
        <v>50</v>
      </c>
      <c r="C41" s="14">
        <v>98</v>
      </c>
      <c r="D41" s="14">
        <v>51</v>
      </c>
      <c r="E41" s="14">
        <v>16</v>
      </c>
    </row>
    <row r="42" spans="1:5">
      <c r="A42" s="13" t="s">
        <v>333</v>
      </c>
      <c r="B42" s="13">
        <v>10</v>
      </c>
      <c r="C42" s="13">
        <v>55</v>
      </c>
      <c r="D42" s="13">
        <v>29</v>
      </c>
      <c r="E42" s="13">
        <v>16</v>
      </c>
    </row>
    <row r="43" spans="1:5">
      <c r="A43" s="13" t="s">
        <v>334</v>
      </c>
      <c r="B43" s="13">
        <v>47</v>
      </c>
      <c r="C43" s="13">
        <v>95</v>
      </c>
      <c r="D43" s="13">
        <v>79</v>
      </c>
      <c r="E43" s="13">
        <v>16</v>
      </c>
    </row>
    <row r="44" spans="1:5">
      <c r="A44" s="14" t="s">
        <v>335</v>
      </c>
      <c r="B44" s="14">
        <v>31</v>
      </c>
      <c r="C44" s="14">
        <v>80</v>
      </c>
      <c r="D44" s="14">
        <v>10</v>
      </c>
      <c r="E44" s="14">
        <v>16</v>
      </c>
    </row>
    <row r="45" spans="1:5">
      <c r="A45" s="13" t="s">
        <v>336</v>
      </c>
      <c r="B45" s="13">
        <v>88</v>
      </c>
      <c r="C45" s="13">
        <v>20</v>
      </c>
      <c r="D45" s="13">
        <v>62</v>
      </c>
      <c r="E45" s="13">
        <v>17</v>
      </c>
    </row>
    <row r="46" spans="1:5">
      <c r="A46" s="14" t="s">
        <v>337</v>
      </c>
      <c r="B46" s="14">
        <v>81</v>
      </c>
      <c r="C46" s="14">
        <v>53</v>
      </c>
      <c r="D46" s="14">
        <v>53</v>
      </c>
      <c r="E46" s="14">
        <v>18</v>
      </c>
    </row>
    <row r="47" spans="1:5">
      <c r="A47" s="14" t="s">
        <v>338</v>
      </c>
      <c r="B47" s="14">
        <v>1</v>
      </c>
      <c r="C47" s="14">
        <v>29</v>
      </c>
      <c r="D47" s="14">
        <v>21</v>
      </c>
      <c r="E47" s="14">
        <v>19</v>
      </c>
    </row>
    <row r="48" spans="1:5">
      <c r="A48" s="13" t="s">
        <v>339</v>
      </c>
      <c r="B48" s="13">
        <v>10</v>
      </c>
      <c r="C48" s="13">
        <v>80</v>
      </c>
      <c r="D48" s="13">
        <v>87</v>
      </c>
      <c r="E48" s="13">
        <v>20</v>
      </c>
    </row>
    <row r="49" spans="1:5">
      <c r="A49" s="13" t="s">
        <v>340</v>
      </c>
      <c r="B49" s="13">
        <v>79</v>
      </c>
      <c r="C49" s="13">
        <v>35</v>
      </c>
      <c r="D49" s="13">
        <v>8</v>
      </c>
      <c r="E49" s="13">
        <v>20</v>
      </c>
    </row>
    <row r="50" spans="1:5">
      <c r="A50" s="14" t="s">
        <v>341</v>
      </c>
      <c r="B50" s="14">
        <v>3</v>
      </c>
      <c r="C50" s="14">
        <v>94</v>
      </c>
      <c r="D50" s="14">
        <v>37</v>
      </c>
      <c r="E50" s="14">
        <v>20</v>
      </c>
    </row>
    <row r="51" spans="1:5">
      <c r="A51" s="13" t="s">
        <v>342</v>
      </c>
      <c r="B51" s="13">
        <v>12</v>
      </c>
      <c r="C51" s="13">
        <v>92</v>
      </c>
      <c r="D51" s="13">
        <v>13</v>
      </c>
      <c r="E51" s="13">
        <v>21</v>
      </c>
    </row>
    <row r="52" spans="1:5">
      <c r="A52" s="14" t="s">
        <v>343</v>
      </c>
      <c r="B52" s="14">
        <v>16</v>
      </c>
      <c r="C52" s="14">
        <v>73</v>
      </c>
      <c r="D52" s="14">
        <v>12</v>
      </c>
      <c r="E52" s="14">
        <v>21</v>
      </c>
    </row>
    <row r="53" spans="1:5">
      <c r="A53" s="14" t="s">
        <v>344</v>
      </c>
      <c r="B53" s="14">
        <v>29</v>
      </c>
      <c r="C53" s="14">
        <v>40</v>
      </c>
      <c r="D53" s="14">
        <v>88</v>
      </c>
      <c r="E53" s="14">
        <v>22</v>
      </c>
    </row>
    <row r="54" spans="1:5">
      <c r="A54" s="13" t="s">
        <v>345</v>
      </c>
      <c r="B54" s="13">
        <v>39</v>
      </c>
      <c r="C54" s="13">
        <v>53</v>
      </c>
      <c r="D54" s="13">
        <v>19</v>
      </c>
      <c r="E54" s="13">
        <v>23</v>
      </c>
    </row>
    <row r="55" spans="1:5">
      <c r="A55" s="13" t="s">
        <v>346</v>
      </c>
      <c r="B55" s="13">
        <v>56</v>
      </c>
      <c r="C55" s="13">
        <v>102</v>
      </c>
      <c r="D55" s="13">
        <v>17</v>
      </c>
      <c r="E55" s="13">
        <v>23</v>
      </c>
    </row>
    <row r="56" spans="1:5">
      <c r="A56" s="13" t="s">
        <v>347</v>
      </c>
      <c r="B56" s="13">
        <v>7</v>
      </c>
      <c r="C56" s="13">
        <v>87</v>
      </c>
      <c r="D56" s="13">
        <v>102</v>
      </c>
      <c r="E56" s="13">
        <v>23</v>
      </c>
    </row>
    <row r="57" spans="1:5">
      <c r="A57" s="14" t="s">
        <v>348</v>
      </c>
      <c r="B57" s="14">
        <v>38</v>
      </c>
      <c r="C57" s="14">
        <v>23</v>
      </c>
      <c r="D57" s="14">
        <v>13</v>
      </c>
      <c r="E57" s="14">
        <v>24</v>
      </c>
    </row>
    <row r="58" spans="1:5">
      <c r="A58" s="13" t="s">
        <v>349</v>
      </c>
      <c r="B58" s="13">
        <v>35</v>
      </c>
      <c r="C58" s="13">
        <v>55</v>
      </c>
      <c r="D58" s="13">
        <v>55</v>
      </c>
      <c r="E58" s="13">
        <v>24</v>
      </c>
    </row>
    <row r="59" spans="1:5">
      <c r="A59" s="13" t="s">
        <v>350</v>
      </c>
      <c r="B59" s="13">
        <v>19</v>
      </c>
      <c r="C59" s="13">
        <v>13</v>
      </c>
      <c r="D59" s="13">
        <v>69</v>
      </c>
      <c r="E59" s="13">
        <v>24</v>
      </c>
    </row>
    <row r="60" spans="1:5">
      <c r="A60" s="14" t="s">
        <v>351</v>
      </c>
      <c r="B60" s="14">
        <v>21</v>
      </c>
      <c r="C60" s="14">
        <v>55</v>
      </c>
      <c r="D60" s="14">
        <v>65</v>
      </c>
      <c r="E60" s="14">
        <v>24</v>
      </c>
    </row>
    <row r="61" spans="1:5">
      <c r="A61" s="13" t="s">
        <v>352</v>
      </c>
      <c r="B61" s="13">
        <v>50</v>
      </c>
      <c r="C61" s="13">
        <v>84</v>
      </c>
      <c r="D61" s="13">
        <v>83</v>
      </c>
      <c r="E61" s="13">
        <v>24</v>
      </c>
    </row>
    <row r="62" spans="1:5">
      <c r="A62" s="13" t="s">
        <v>353</v>
      </c>
      <c r="B62" s="13">
        <v>80</v>
      </c>
      <c r="C62" s="13">
        <v>13</v>
      </c>
      <c r="D62" s="13">
        <v>5</v>
      </c>
      <c r="E62" s="13">
        <v>25</v>
      </c>
    </row>
    <row r="63" spans="1:5">
      <c r="A63" s="14" t="s">
        <v>354</v>
      </c>
      <c r="B63" s="14">
        <v>40</v>
      </c>
      <c r="C63" s="14">
        <v>22</v>
      </c>
      <c r="D63" s="14">
        <v>83</v>
      </c>
      <c r="E63" s="14">
        <v>25</v>
      </c>
    </row>
    <row r="64" spans="1:5">
      <c r="A64" s="13" t="s">
        <v>355</v>
      </c>
      <c r="B64" s="13">
        <v>51</v>
      </c>
      <c r="C64" s="13">
        <v>55</v>
      </c>
      <c r="D64" s="13">
        <v>17</v>
      </c>
      <c r="E64" s="13">
        <v>25</v>
      </c>
    </row>
    <row r="65" spans="1:5">
      <c r="A65" s="14" t="s">
        <v>356</v>
      </c>
      <c r="B65" s="14">
        <v>7</v>
      </c>
      <c r="C65" s="14">
        <v>98</v>
      </c>
      <c r="D65" s="14">
        <v>89</v>
      </c>
      <c r="E65" s="14">
        <v>26</v>
      </c>
    </row>
    <row r="66" spans="1:5">
      <c r="A66" s="14" t="s">
        <v>357</v>
      </c>
      <c r="B66" s="14">
        <v>98</v>
      </c>
      <c r="C66" s="14">
        <v>24</v>
      </c>
      <c r="D66" s="14">
        <v>68</v>
      </c>
      <c r="E66" s="14">
        <v>26</v>
      </c>
    </row>
    <row r="67" spans="1:5">
      <c r="A67" s="14" t="s">
        <v>358</v>
      </c>
      <c r="B67" s="14">
        <v>71</v>
      </c>
      <c r="C67" s="14">
        <v>39</v>
      </c>
      <c r="D67" s="14">
        <v>35</v>
      </c>
      <c r="E67" s="14">
        <v>26</v>
      </c>
    </row>
    <row r="68" spans="1:5">
      <c r="A68" s="13" t="s">
        <v>359</v>
      </c>
      <c r="B68" s="13">
        <v>85</v>
      </c>
      <c r="C68" s="13">
        <v>25</v>
      </c>
      <c r="D68" s="13">
        <v>30</v>
      </c>
      <c r="E68" s="13">
        <v>26</v>
      </c>
    </row>
    <row r="69" spans="1:5">
      <c r="A69" s="14" t="s">
        <v>360</v>
      </c>
      <c r="B69" s="14">
        <v>57</v>
      </c>
      <c r="C69" s="14">
        <v>52</v>
      </c>
      <c r="D69" s="14">
        <v>102</v>
      </c>
      <c r="E69" s="14">
        <v>26</v>
      </c>
    </row>
    <row r="70" spans="1:5">
      <c r="A70" s="13" t="s">
        <v>361</v>
      </c>
      <c r="B70" s="13">
        <v>41</v>
      </c>
      <c r="C70" s="13">
        <v>26</v>
      </c>
      <c r="D70" s="13">
        <v>88</v>
      </c>
      <c r="E70" s="13">
        <v>27</v>
      </c>
    </row>
    <row r="71" spans="1:5">
      <c r="A71" s="13" t="s">
        <v>362</v>
      </c>
      <c r="B71" s="13">
        <v>66</v>
      </c>
      <c r="C71" s="13">
        <v>91</v>
      </c>
      <c r="D71" s="13">
        <v>52</v>
      </c>
      <c r="E71" s="13">
        <v>28</v>
      </c>
    </row>
    <row r="72" spans="1:5">
      <c r="A72" s="13" t="s">
        <v>363</v>
      </c>
      <c r="B72" s="13">
        <v>12</v>
      </c>
      <c r="C72" s="13">
        <v>67</v>
      </c>
      <c r="D72" s="13">
        <v>36</v>
      </c>
      <c r="E72" s="13">
        <v>29</v>
      </c>
    </row>
    <row r="73" spans="1:5">
      <c r="A73" s="13" t="s">
        <v>364</v>
      </c>
      <c r="B73" s="13">
        <v>11</v>
      </c>
      <c r="C73" s="13">
        <v>38</v>
      </c>
      <c r="D73" s="13">
        <v>99</v>
      </c>
      <c r="E73" s="13">
        <v>29</v>
      </c>
    </row>
    <row r="74" spans="1:5">
      <c r="A74" s="13" t="s">
        <v>365</v>
      </c>
      <c r="B74" s="13">
        <v>58</v>
      </c>
      <c r="C74" s="13">
        <v>17</v>
      </c>
      <c r="D74" s="13">
        <v>68</v>
      </c>
      <c r="E74" s="13">
        <v>29</v>
      </c>
    </row>
    <row r="75" spans="1:5">
      <c r="A75" s="14" t="s">
        <v>366</v>
      </c>
      <c r="B75" s="14">
        <v>47</v>
      </c>
      <c r="C75" s="14">
        <v>57</v>
      </c>
      <c r="D75" s="14">
        <v>74</v>
      </c>
      <c r="E75" s="14">
        <v>29</v>
      </c>
    </row>
    <row r="76" spans="1:5">
      <c r="A76" s="13" t="s">
        <v>367</v>
      </c>
      <c r="B76" s="13">
        <v>1</v>
      </c>
      <c r="C76" s="13">
        <v>16</v>
      </c>
      <c r="D76" s="13">
        <v>18</v>
      </c>
      <c r="E76" s="13">
        <v>30</v>
      </c>
    </row>
    <row r="77" spans="1:5">
      <c r="A77" s="14" t="s">
        <v>368</v>
      </c>
      <c r="B77" s="14">
        <v>34</v>
      </c>
      <c r="C77" s="14">
        <v>25</v>
      </c>
      <c r="D77" s="14">
        <v>32</v>
      </c>
      <c r="E77" s="14">
        <v>30</v>
      </c>
    </row>
    <row r="78" spans="1:5">
      <c r="A78" s="14" t="s">
        <v>369</v>
      </c>
      <c r="B78" s="14">
        <v>53</v>
      </c>
      <c r="C78" s="14">
        <v>5</v>
      </c>
      <c r="D78" s="14">
        <v>52</v>
      </c>
      <c r="E78" s="14">
        <v>30</v>
      </c>
    </row>
    <row r="79" spans="1:5">
      <c r="A79" s="14" t="s">
        <v>370</v>
      </c>
      <c r="B79" s="14">
        <v>28</v>
      </c>
      <c r="C79" s="14">
        <v>24</v>
      </c>
      <c r="D79" s="14">
        <v>44</v>
      </c>
      <c r="E79" s="14">
        <v>31</v>
      </c>
    </row>
    <row r="80" spans="1:5">
      <c r="A80" s="13" t="s">
        <v>371</v>
      </c>
      <c r="B80" s="13">
        <v>43</v>
      </c>
      <c r="C80" s="13">
        <v>71</v>
      </c>
      <c r="D80" s="13">
        <v>37</v>
      </c>
      <c r="E80" s="13">
        <v>31</v>
      </c>
    </row>
    <row r="81" spans="1:5">
      <c r="A81" s="14" t="s">
        <v>372</v>
      </c>
      <c r="B81" s="14">
        <v>58</v>
      </c>
      <c r="C81" s="14">
        <v>98</v>
      </c>
      <c r="D81" s="14">
        <v>20</v>
      </c>
      <c r="E81" s="14">
        <v>32</v>
      </c>
    </row>
    <row r="82" spans="1:5">
      <c r="A82" s="13" t="s">
        <v>373</v>
      </c>
      <c r="B82" s="13">
        <v>6</v>
      </c>
      <c r="C82" s="13">
        <v>10</v>
      </c>
      <c r="D82" s="13">
        <v>92</v>
      </c>
      <c r="E82" s="13">
        <v>32</v>
      </c>
    </row>
    <row r="83" spans="1:5">
      <c r="A83" s="13" t="s">
        <v>374</v>
      </c>
      <c r="B83" s="13">
        <v>82</v>
      </c>
      <c r="C83" s="13">
        <v>10</v>
      </c>
      <c r="D83" s="13">
        <v>11</v>
      </c>
      <c r="E83" s="13">
        <v>32</v>
      </c>
    </row>
    <row r="84" spans="1:5">
      <c r="A84" s="13" t="s">
        <v>375</v>
      </c>
      <c r="B84" s="13">
        <v>13</v>
      </c>
      <c r="C84" s="13">
        <v>35</v>
      </c>
      <c r="D84" s="13">
        <v>83</v>
      </c>
      <c r="E84" s="13">
        <v>33</v>
      </c>
    </row>
    <row r="85" spans="1:5">
      <c r="A85" s="14" t="s">
        <v>376</v>
      </c>
      <c r="B85" s="14">
        <v>92</v>
      </c>
      <c r="C85" s="14">
        <v>40</v>
      </c>
      <c r="D85" s="14">
        <v>22</v>
      </c>
      <c r="E85" s="14">
        <v>33</v>
      </c>
    </row>
    <row r="86" spans="1:5">
      <c r="A86" s="14" t="s">
        <v>377</v>
      </c>
      <c r="B86" s="14">
        <v>59</v>
      </c>
      <c r="C86" s="14">
        <v>93</v>
      </c>
      <c r="D86" s="14">
        <v>97</v>
      </c>
      <c r="E86" s="14">
        <v>33</v>
      </c>
    </row>
    <row r="87" spans="1:5">
      <c r="A87" s="14" t="s">
        <v>378</v>
      </c>
      <c r="B87" s="14">
        <v>48</v>
      </c>
      <c r="C87" s="14">
        <v>18</v>
      </c>
      <c r="D87" s="14">
        <v>46</v>
      </c>
      <c r="E87" s="14">
        <v>33</v>
      </c>
    </row>
    <row r="88" spans="1:5">
      <c r="A88" s="14" t="s">
        <v>379</v>
      </c>
      <c r="B88" s="14">
        <v>87</v>
      </c>
      <c r="C88" s="14">
        <v>48</v>
      </c>
      <c r="D88" s="14">
        <v>28</v>
      </c>
      <c r="E88" s="14">
        <v>34</v>
      </c>
    </row>
    <row r="89" spans="1:5">
      <c r="A89" s="14" t="s">
        <v>380</v>
      </c>
      <c r="B89" s="14">
        <v>40</v>
      </c>
      <c r="C89" s="14">
        <v>35</v>
      </c>
      <c r="D89" s="14">
        <v>14</v>
      </c>
      <c r="E89" s="14">
        <v>34</v>
      </c>
    </row>
    <row r="90" spans="1:5">
      <c r="A90" s="14" t="s">
        <v>381</v>
      </c>
      <c r="B90" s="14">
        <v>89</v>
      </c>
      <c r="C90" s="14">
        <v>40</v>
      </c>
      <c r="D90" s="14">
        <v>45</v>
      </c>
      <c r="E90" s="14">
        <v>34</v>
      </c>
    </row>
    <row r="91" spans="1:5">
      <c r="A91" s="13" t="s">
        <v>382</v>
      </c>
      <c r="B91" s="13">
        <v>102</v>
      </c>
      <c r="C91" s="13">
        <v>19</v>
      </c>
      <c r="D91" s="13">
        <v>20</v>
      </c>
      <c r="E91" s="13">
        <v>34</v>
      </c>
    </row>
    <row r="92" spans="1:5">
      <c r="A92" s="13" t="s">
        <v>383</v>
      </c>
      <c r="B92" s="13">
        <v>5</v>
      </c>
      <c r="C92" s="13">
        <v>14</v>
      </c>
      <c r="D92" s="13">
        <v>68</v>
      </c>
      <c r="E92" s="13">
        <v>34</v>
      </c>
    </row>
    <row r="93" spans="1:5">
      <c r="A93" s="13" t="s">
        <v>384</v>
      </c>
      <c r="B93" s="13">
        <v>4</v>
      </c>
      <c r="C93" s="13">
        <v>88</v>
      </c>
      <c r="D93" s="13">
        <v>33</v>
      </c>
      <c r="E93" s="13">
        <v>35</v>
      </c>
    </row>
    <row r="94" spans="1:5">
      <c r="A94" s="14" t="s">
        <v>385</v>
      </c>
      <c r="B94" s="14">
        <v>43</v>
      </c>
      <c r="C94" s="14">
        <v>7</v>
      </c>
      <c r="D94" s="14">
        <v>3</v>
      </c>
      <c r="E94" s="14">
        <v>35</v>
      </c>
    </row>
    <row r="95" spans="1:5">
      <c r="A95" s="14" t="s">
        <v>386</v>
      </c>
      <c r="B95" s="14">
        <v>20</v>
      </c>
      <c r="C95" s="14">
        <v>56</v>
      </c>
      <c r="D95" s="14">
        <v>20</v>
      </c>
      <c r="E95" s="14">
        <v>35</v>
      </c>
    </row>
    <row r="96" spans="1:5">
      <c r="A96" s="14" t="s">
        <v>387</v>
      </c>
      <c r="B96" s="14">
        <v>22</v>
      </c>
      <c r="C96" s="14">
        <v>34</v>
      </c>
      <c r="D96" s="14">
        <v>46</v>
      </c>
      <c r="E96" s="14">
        <v>35</v>
      </c>
    </row>
    <row r="97" spans="1:5">
      <c r="A97" s="14" t="s">
        <v>388</v>
      </c>
      <c r="B97" s="14">
        <v>24</v>
      </c>
      <c r="C97" s="14">
        <v>63</v>
      </c>
      <c r="D97" s="14">
        <v>63</v>
      </c>
      <c r="E97" s="14">
        <v>36</v>
      </c>
    </row>
    <row r="98" spans="1:5">
      <c r="A98" s="14" t="s">
        <v>389</v>
      </c>
      <c r="B98" s="14">
        <v>90</v>
      </c>
      <c r="C98" s="14">
        <v>12</v>
      </c>
      <c r="D98" s="14">
        <v>61</v>
      </c>
      <c r="E98" s="14">
        <v>36</v>
      </c>
    </row>
    <row r="99" spans="1:5">
      <c r="A99" s="14" t="s">
        <v>390</v>
      </c>
      <c r="B99" s="14">
        <v>24</v>
      </c>
      <c r="C99" s="14">
        <v>70</v>
      </c>
      <c r="D99" s="14">
        <v>70</v>
      </c>
      <c r="E99" s="14">
        <v>36</v>
      </c>
    </row>
    <row r="100" spans="1:5">
      <c r="A100" s="14" t="s">
        <v>391</v>
      </c>
      <c r="B100" s="14">
        <v>80</v>
      </c>
      <c r="C100" s="14">
        <v>63</v>
      </c>
      <c r="D100" s="14">
        <v>54</v>
      </c>
      <c r="E100" s="14">
        <v>37</v>
      </c>
    </row>
    <row r="101" spans="1:5">
      <c r="A101" s="13" t="s">
        <v>392</v>
      </c>
      <c r="B101" s="13">
        <v>81</v>
      </c>
      <c r="C101" s="13">
        <v>8</v>
      </c>
      <c r="D101" s="13">
        <v>66</v>
      </c>
      <c r="E101" s="13">
        <v>37</v>
      </c>
    </row>
    <row r="102" spans="1:5">
      <c r="A102" s="13" t="s">
        <v>393</v>
      </c>
      <c r="B102" s="13">
        <v>10</v>
      </c>
      <c r="C102" s="13">
        <v>38</v>
      </c>
      <c r="D102" s="13">
        <v>37</v>
      </c>
      <c r="E102" s="13">
        <v>37</v>
      </c>
    </row>
    <row r="103" spans="1:5">
      <c r="A103" s="13" t="s">
        <v>394</v>
      </c>
      <c r="B103" s="13">
        <v>21</v>
      </c>
      <c r="C103" s="13">
        <v>39</v>
      </c>
      <c r="D103" s="13">
        <v>51</v>
      </c>
      <c r="E103" s="13">
        <v>39</v>
      </c>
    </row>
    <row r="104" spans="1:5">
      <c r="A104" s="13" t="s">
        <v>395</v>
      </c>
      <c r="B104" s="13">
        <v>11</v>
      </c>
      <c r="C104" s="13">
        <v>3</v>
      </c>
      <c r="D104" s="13">
        <v>43</v>
      </c>
      <c r="E104" s="13">
        <v>39</v>
      </c>
    </row>
    <row r="105" spans="1:5">
      <c r="A105" s="13" t="s">
        <v>396</v>
      </c>
      <c r="B105" s="13">
        <v>37</v>
      </c>
      <c r="C105" s="13">
        <v>64</v>
      </c>
      <c r="D105" s="13">
        <v>24</v>
      </c>
      <c r="E105" s="13">
        <v>39</v>
      </c>
    </row>
    <row r="106" spans="1:5">
      <c r="A106" s="14" t="s">
        <v>397</v>
      </c>
      <c r="B106" s="14">
        <v>44</v>
      </c>
      <c r="C106" s="14">
        <v>82</v>
      </c>
      <c r="D106" s="14">
        <v>55</v>
      </c>
      <c r="E106" s="14">
        <v>40</v>
      </c>
    </row>
    <row r="107" spans="1:5">
      <c r="A107" s="14" t="s">
        <v>398</v>
      </c>
      <c r="B107" s="14">
        <v>24</v>
      </c>
      <c r="C107" s="14">
        <v>69</v>
      </c>
      <c r="D107" s="14">
        <v>18</v>
      </c>
      <c r="E107" s="14">
        <v>40</v>
      </c>
    </row>
    <row r="108" spans="1:5">
      <c r="A108" s="14" t="s">
        <v>399</v>
      </c>
      <c r="B108" s="14">
        <v>64</v>
      </c>
      <c r="C108" s="14">
        <v>52</v>
      </c>
      <c r="D108" s="14">
        <v>98</v>
      </c>
      <c r="E108" s="14">
        <v>41</v>
      </c>
    </row>
    <row r="109" spans="1:5">
      <c r="A109" s="13" t="s">
        <v>400</v>
      </c>
      <c r="B109" s="13">
        <v>91</v>
      </c>
      <c r="C109" s="13">
        <v>33</v>
      </c>
      <c r="D109" s="13">
        <v>42</v>
      </c>
      <c r="E109" s="13">
        <v>42</v>
      </c>
    </row>
    <row r="110" spans="1:5">
      <c r="A110" s="13" t="s">
        <v>401</v>
      </c>
      <c r="B110" s="13">
        <v>42</v>
      </c>
      <c r="C110" s="13">
        <v>86</v>
      </c>
      <c r="D110" s="13">
        <v>102</v>
      </c>
      <c r="E110" s="13">
        <v>42</v>
      </c>
    </row>
    <row r="111" spans="1:5">
      <c r="A111" s="14" t="s">
        <v>402</v>
      </c>
      <c r="B111" s="14">
        <v>83</v>
      </c>
      <c r="C111" s="14">
        <v>51</v>
      </c>
      <c r="D111" s="14">
        <v>70</v>
      </c>
      <c r="E111" s="14">
        <v>43</v>
      </c>
    </row>
    <row r="112" spans="1:5">
      <c r="A112" s="13" t="s">
        <v>403</v>
      </c>
      <c r="B112" s="13">
        <v>70</v>
      </c>
      <c r="C112" s="13">
        <v>15</v>
      </c>
      <c r="D112" s="13">
        <v>21</v>
      </c>
      <c r="E112" s="13">
        <v>43</v>
      </c>
    </row>
    <row r="113" spans="1:5">
      <c r="A113" s="14" t="s">
        <v>404</v>
      </c>
      <c r="B113" s="14">
        <v>30</v>
      </c>
      <c r="C113" s="14">
        <v>66</v>
      </c>
      <c r="D113" s="14">
        <v>10</v>
      </c>
      <c r="E113" s="14">
        <v>44</v>
      </c>
    </row>
    <row r="114" spans="1:5">
      <c r="A114" s="14" t="s">
        <v>405</v>
      </c>
      <c r="B114" s="14">
        <v>99</v>
      </c>
      <c r="C114" s="14">
        <v>98</v>
      </c>
      <c r="D114" s="14">
        <v>67</v>
      </c>
      <c r="E114" s="14">
        <v>44</v>
      </c>
    </row>
    <row r="115" spans="1:5">
      <c r="A115" s="13" t="s">
        <v>406</v>
      </c>
      <c r="B115" s="13">
        <v>17</v>
      </c>
      <c r="C115" s="13">
        <v>97</v>
      </c>
      <c r="D115" s="13">
        <v>35</v>
      </c>
      <c r="E115" s="13">
        <v>44</v>
      </c>
    </row>
    <row r="116" spans="1:5">
      <c r="A116" s="13" t="s">
        <v>407</v>
      </c>
      <c r="B116" s="13">
        <v>52</v>
      </c>
      <c r="C116" s="13">
        <v>73</v>
      </c>
      <c r="D116" s="13">
        <v>61</v>
      </c>
      <c r="E116" s="13">
        <v>44</v>
      </c>
    </row>
    <row r="117" spans="1:5">
      <c r="A117" s="14" t="s">
        <v>408</v>
      </c>
      <c r="B117" s="14">
        <v>26</v>
      </c>
      <c r="C117" s="14">
        <v>52</v>
      </c>
      <c r="D117" s="14">
        <v>26</v>
      </c>
      <c r="E117" s="14">
        <v>45</v>
      </c>
    </row>
    <row r="118" spans="1:5">
      <c r="A118" s="14" t="s">
        <v>409</v>
      </c>
      <c r="B118" s="14">
        <v>67</v>
      </c>
      <c r="C118" s="14">
        <v>23</v>
      </c>
      <c r="D118" s="14">
        <v>78</v>
      </c>
      <c r="E118" s="14">
        <v>46</v>
      </c>
    </row>
    <row r="119" spans="1:5">
      <c r="A119" s="14" t="s">
        <v>410</v>
      </c>
      <c r="B119" s="14">
        <v>32</v>
      </c>
      <c r="C119" s="14">
        <v>22</v>
      </c>
      <c r="D119" s="14">
        <v>13</v>
      </c>
      <c r="E119" s="14">
        <v>46</v>
      </c>
    </row>
    <row r="120" spans="1:5">
      <c r="A120" s="14" t="s">
        <v>411</v>
      </c>
      <c r="B120" s="14">
        <v>80</v>
      </c>
      <c r="C120" s="14">
        <v>23</v>
      </c>
      <c r="D120" s="14">
        <v>82</v>
      </c>
      <c r="E120" s="14">
        <v>46</v>
      </c>
    </row>
    <row r="121" spans="1:5">
      <c r="A121" s="14" t="s">
        <v>412</v>
      </c>
      <c r="B121" s="14">
        <v>11</v>
      </c>
      <c r="C121" s="14">
        <v>82</v>
      </c>
      <c r="D121" s="14">
        <v>74</v>
      </c>
      <c r="E121" s="14">
        <v>47</v>
      </c>
    </row>
    <row r="122" spans="1:5">
      <c r="A122" s="14" t="s">
        <v>413</v>
      </c>
      <c r="B122" s="14">
        <v>79</v>
      </c>
      <c r="C122" s="14">
        <v>39</v>
      </c>
      <c r="D122" s="14">
        <v>88</v>
      </c>
      <c r="E122" s="14">
        <v>47</v>
      </c>
    </row>
    <row r="123" spans="1:5">
      <c r="A123" s="14" t="s">
        <v>414</v>
      </c>
      <c r="B123" s="14">
        <v>79</v>
      </c>
      <c r="C123" s="14">
        <v>5</v>
      </c>
      <c r="D123" s="14">
        <v>38</v>
      </c>
      <c r="E123" s="14">
        <v>49</v>
      </c>
    </row>
    <row r="124" spans="1:5">
      <c r="A124" s="14" t="s">
        <v>415</v>
      </c>
      <c r="B124" s="14">
        <v>23</v>
      </c>
      <c r="C124" s="14">
        <v>8</v>
      </c>
      <c r="D124" s="14">
        <v>25</v>
      </c>
      <c r="E124" s="14">
        <v>49</v>
      </c>
    </row>
    <row r="125" spans="1:5">
      <c r="A125" s="14" t="s">
        <v>416</v>
      </c>
      <c r="B125" s="14">
        <v>8</v>
      </c>
      <c r="C125" s="14">
        <v>70</v>
      </c>
      <c r="D125" s="14">
        <v>45</v>
      </c>
      <c r="E125" s="14">
        <v>49</v>
      </c>
    </row>
    <row r="126" spans="1:5">
      <c r="A126" s="14" t="s">
        <v>417</v>
      </c>
      <c r="B126" s="14">
        <v>19</v>
      </c>
      <c r="C126" s="14">
        <v>8</v>
      </c>
      <c r="D126" s="14">
        <v>82</v>
      </c>
      <c r="E126" s="14">
        <v>50</v>
      </c>
    </row>
    <row r="127" spans="1:5">
      <c r="A127" s="13" t="s">
        <v>418</v>
      </c>
      <c r="B127" s="13">
        <v>12</v>
      </c>
      <c r="C127" s="13">
        <v>91</v>
      </c>
      <c r="D127" s="13">
        <v>84</v>
      </c>
      <c r="E127" s="13">
        <v>51</v>
      </c>
    </row>
    <row r="128" spans="1:5">
      <c r="A128" s="13" t="s">
        <v>419</v>
      </c>
      <c r="B128" s="13">
        <v>48</v>
      </c>
      <c r="C128" s="13">
        <v>54</v>
      </c>
      <c r="D128" s="13">
        <v>30</v>
      </c>
      <c r="E128" s="13">
        <v>51</v>
      </c>
    </row>
    <row r="129" spans="1:5">
      <c r="A129" s="13" t="s">
        <v>420</v>
      </c>
      <c r="B129" s="13">
        <v>8</v>
      </c>
      <c r="C129" s="13">
        <v>79</v>
      </c>
      <c r="D129" s="13">
        <v>84</v>
      </c>
      <c r="E129" s="13">
        <v>51</v>
      </c>
    </row>
    <row r="130" spans="1:5">
      <c r="A130" s="14" t="s">
        <v>421</v>
      </c>
      <c r="B130" s="14">
        <v>96</v>
      </c>
      <c r="C130" s="14">
        <v>28</v>
      </c>
      <c r="D130" s="14">
        <v>100</v>
      </c>
      <c r="E130" s="14">
        <v>52</v>
      </c>
    </row>
    <row r="131" spans="1:5">
      <c r="A131" s="14" t="s">
        <v>422</v>
      </c>
      <c r="B131" s="14">
        <v>11</v>
      </c>
      <c r="C131" s="14">
        <v>52</v>
      </c>
      <c r="D131" s="14">
        <v>88</v>
      </c>
      <c r="E131" s="14">
        <v>52</v>
      </c>
    </row>
    <row r="132" spans="1:5">
      <c r="A132" s="14" t="s">
        <v>423</v>
      </c>
      <c r="B132" s="14">
        <v>38</v>
      </c>
      <c r="C132" s="14">
        <v>102</v>
      </c>
      <c r="D132" s="14">
        <v>23</v>
      </c>
      <c r="E132" s="14">
        <v>53</v>
      </c>
    </row>
    <row r="133" spans="1:5">
      <c r="A133" s="13" t="s">
        <v>424</v>
      </c>
      <c r="B133" s="13">
        <v>17</v>
      </c>
      <c r="C133" s="13">
        <v>54</v>
      </c>
      <c r="D133" s="13">
        <v>13</v>
      </c>
      <c r="E133" s="13">
        <v>53</v>
      </c>
    </row>
    <row r="134" spans="1:5">
      <c r="A134" s="14" t="s">
        <v>425</v>
      </c>
      <c r="B134" s="14">
        <v>96</v>
      </c>
      <c r="C134" s="14">
        <v>34</v>
      </c>
      <c r="D134" s="14">
        <v>58</v>
      </c>
      <c r="E134" s="14">
        <v>54</v>
      </c>
    </row>
    <row r="135" spans="1:5">
      <c r="A135" s="13" t="s">
        <v>426</v>
      </c>
      <c r="B135" s="13">
        <v>53</v>
      </c>
      <c r="C135" s="13">
        <v>7</v>
      </c>
      <c r="D135" s="13">
        <v>39</v>
      </c>
      <c r="E135" s="13">
        <v>54</v>
      </c>
    </row>
    <row r="136" spans="1:5">
      <c r="A136" s="13" t="s">
        <v>427</v>
      </c>
      <c r="B136" s="13">
        <v>93</v>
      </c>
      <c r="C136" s="13">
        <v>7</v>
      </c>
      <c r="D136" s="13">
        <v>34</v>
      </c>
      <c r="E136" s="13">
        <v>55</v>
      </c>
    </row>
    <row r="137" spans="1:5">
      <c r="A137" s="14" t="s">
        <v>428</v>
      </c>
      <c r="B137" s="14">
        <v>46</v>
      </c>
      <c r="C137" s="14">
        <v>44</v>
      </c>
      <c r="D137" s="14">
        <v>38</v>
      </c>
      <c r="E137" s="14">
        <v>55</v>
      </c>
    </row>
    <row r="138" spans="1:5">
      <c r="A138" s="13" t="s">
        <v>429</v>
      </c>
      <c r="B138" s="13">
        <v>52</v>
      </c>
      <c r="C138" s="13">
        <v>26</v>
      </c>
      <c r="D138" s="13">
        <v>84</v>
      </c>
      <c r="E138" s="13">
        <v>55</v>
      </c>
    </row>
    <row r="139" spans="1:5">
      <c r="A139" s="13" t="s">
        <v>430</v>
      </c>
      <c r="B139" s="13">
        <v>59</v>
      </c>
      <c r="C139" s="13">
        <v>54</v>
      </c>
      <c r="D139" s="13">
        <v>58</v>
      </c>
      <c r="E139" s="13">
        <v>55</v>
      </c>
    </row>
    <row r="140" spans="1:5">
      <c r="A140" s="14" t="s">
        <v>431</v>
      </c>
      <c r="B140" s="14">
        <v>15</v>
      </c>
      <c r="C140" s="14">
        <v>54</v>
      </c>
      <c r="D140" s="14">
        <v>43</v>
      </c>
      <c r="E140" s="14">
        <v>56</v>
      </c>
    </row>
    <row r="141" spans="1:5">
      <c r="A141" s="13" t="s">
        <v>432</v>
      </c>
      <c r="B141" s="13">
        <v>88</v>
      </c>
      <c r="C141" s="13">
        <v>67</v>
      </c>
      <c r="D141" s="13">
        <v>68</v>
      </c>
      <c r="E141" s="13">
        <v>57</v>
      </c>
    </row>
    <row r="142" spans="1:5">
      <c r="A142" s="13" t="s">
        <v>433</v>
      </c>
      <c r="B142" s="13">
        <v>36</v>
      </c>
      <c r="C142" s="13">
        <v>87</v>
      </c>
      <c r="D142" s="13">
        <v>3</v>
      </c>
      <c r="E142" s="13">
        <v>57</v>
      </c>
    </row>
    <row r="143" spans="1:5">
      <c r="A143" s="13" t="s">
        <v>434</v>
      </c>
      <c r="B143" s="13">
        <v>92</v>
      </c>
      <c r="C143" s="13">
        <v>45</v>
      </c>
      <c r="D143" s="13">
        <v>82</v>
      </c>
      <c r="E143" s="13">
        <v>58</v>
      </c>
    </row>
    <row r="144" spans="1:5">
      <c r="A144" s="13" t="s">
        <v>435</v>
      </c>
      <c r="B144" s="13">
        <v>45</v>
      </c>
      <c r="C144" s="13">
        <v>98</v>
      </c>
      <c r="D144" s="13">
        <v>70</v>
      </c>
      <c r="E144" s="13">
        <v>58</v>
      </c>
    </row>
    <row r="145" spans="1:5">
      <c r="A145" s="13" t="s">
        <v>436</v>
      </c>
      <c r="B145" s="13">
        <v>7</v>
      </c>
      <c r="C145" s="13">
        <v>8</v>
      </c>
      <c r="D145" s="13">
        <v>53</v>
      </c>
      <c r="E145" s="13">
        <v>58</v>
      </c>
    </row>
    <row r="146" spans="1:5">
      <c r="A146" s="13" t="s">
        <v>437</v>
      </c>
      <c r="B146" s="13">
        <v>3</v>
      </c>
      <c r="C146" s="13">
        <v>88</v>
      </c>
      <c r="D146" s="13">
        <v>13</v>
      </c>
      <c r="E146" s="13">
        <v>58</v>
      </c>
    </row>
    <row r="147" spans="1:5">
      <c r="A147" s="14" t="s">
        <v>438</v>
      </c>
      <c r="B147" s="14">
        <v>82</v>
      </c>
      <c r="C147" s="14">
        <v>59</v>
      </c>
      <c r="D147" s="14">
        <v>5</v>
      </c>
      <c r="E147" s="14">
        <v>59</v>
      </c>
    </row>
    <row r="148" spans="1:5">
      <c r="A148" s="13" t="s">
        <v>439</v>
      </c>
      <c r="B148" s="13">
        <v>91</v>
      </c>
      <c r="C148" s="13">
        <v>19</v>
      </c>
      <c r="D148" s="13">
        <v>22</v>
      </c>
      <c r="E148" s="13">
        <v>59</v>
      </c>
    </row>
    <row r="149" spans="1:5">
      <c r="A149" s="14" t="s">
        <v>440</v>
      </c>
      <c r="B149" s="14">
        <v>29</v>
      </c>
      <c r="C149" s="14">
        <v>11</v>
      </c>
      <c r="D149" s="14">
        <v>65</v>
      </c>
      <c r="E149" s="14">
        <v>59</v>
      </c>
    </row>
    <row r="150" spans="1:5">
      <c r="A150" s="14" t="s">
        <v>441</v>
      </c>
      <c r="B150" s="14">
        <v>64</v>
      </c>
      <c r="C150" s="14">
        <v>44</v>
      </c>
      <c r="D150" s="14">
        <v>31</v>
      </c>
      <c r="E150" s="14">
        <v>59</v>
      </c>
    </row>
    <row r="151" spans="1:5">
      <c r="A151" s="13" t="s">
        <v>442</v>
      </c>
      <c r="B151" s="13">
        <v>27</v>
      </c>
      <c r="C151" s="13">
        <v>51</v>
      </c>
      <c r="D151" s="13">
        <v>17</v>
      </c>
      <c r="E151" s="13">
        <v>59</v>
      </c>
    </row>
    <row r="152" spans="1:5">
      <c r="A152" s="13" t="s">
        <v>443</v>
      </c>
      <c r="B152" s="13">
        <v>42</v>
      </c>
      <c r="C152" s="13">
        <v>48</v>
      </c>
      <c r="D152" s="13">
        <v>73</v>
      </c>
      <c r="E152" s="13">
        <v>60</v>
      </c>
    </row>
    <row r="153" spans="1:5">
      <c r="A153" s="13" t="s">
        <v>444</v>
      </c>
      <c r="B153" s="13">
        <v>12</v>
      </c>
      <c r="C153" s="13">
        <v>81</v>
      </c>
      <c r="D153" s="13">
        <v>2</v>
      </c>
      <c r="E153" s="13">
        <v>60</v>
      </c>
    </row>
    <row r="154" spans="1:5">
      <c r="A154" s="13" t="s">
        <v>445</v>
      </c>
      <c r="B154" s="13">
        <v>101</v>
      </c>
      <c r="C154" s="13">
        <v>28</v>
      </c>
      <c r="D154" s="13">
        <v>9</v>
      </c>
      <c r="E154" s="13">
        <v>60</v>
      </c>
    </row>
    <row r="155" spans="1:5">
      <c r="A155" s="13" t="s">
        <v>446</v>
      </c>
      <c r="B155" s="13">
        <v>87</v>
      </c>
      <c r="C155" s="13">
        <v>85</v>
      </c>
      <c r="D155" s="13">
        <v>81</v>
      </c>
      <c r="E155" s="13">
        <v>60</v>
      </c>
    </row>
    <row r="156" spans="1:5">
      <c r="A156" s="13" t="s">
        <v>447</v>
      </c>
      <c r="B156" s="13">
        <v>42</v>
      </c>
      <c r="C156" s="13">
        <v>93</v>
      </c>
      <c r="D156" s="13">
        <v>93</v>
      </c>
      <c r="E156" s="13">
        <v>62</v>
      </c>
    </row>
    <row r="157" spans="1:5">
      <c r="A157" s="13" t="s">
        <v>448</v>
      </c>
      <c r="B157" s="13">
        <v>33</v>
      </c>
      <c r="C157" s="13">
        <v>34</v>
      </c>
      <c r="D157" s="13">
        <v>93</v>
      </c>
      <c r="E157" s="13">
        <v>63</v>
      </c>
    </row>
    <row r="158" spans="1:5">
      <c r="A158" s="14" t="s">
        <v>449</v>
      </c>
      <c r="B158" s="14">
        <v>55</v>
      </c>
      <c r="C158" s="14">
        <v>27</v>
      </c>
      <c r="D158" s="14">
        <v>44</v>
      </c>
      <c r="E158" s="14">
        <v>63</v>
      </c>
    </row>
    <row r="159" spans="1:5">
      <c r="A159" s="13" t="s">
        <v>450</v>
      </c>
      <c r="B159" s="13">
        <v>63</v>
      </c>
      <c r="C159" s="13">
        <v>51</v>
      </c>
      <c r="D159" s="13">
        <v>17</v>
      </c>
      <c r="E159" s="13">
        <v>63</v>
      </c>
    </row>
    <row r="160" spans="1:5">
      <c r="A160" s="13" t="s">
        <v>451</v>
      </c>
      <c r="B160" s="13">
        <v>77</v>
      </c>
      <c r="C160" s="13">
        <v>5</v>
      </c>
      <c r="D160" s="13">
        <v>8</v>
      </c>
      <c r="E160" s="13">
        <v>64</v>
      </c>
    </row>
    <row r="161" spans="1:5">
      <c r="A161" s="14" t="s">
        <v>452</v>
      </c>
      <c r="B161" s="14">
        <v>35</v>
      </c>
      <c r="C161" s="14">
        <v>71</v>
      </c>
      <c r="D161" s="14">
        <v>28</v>
      </c>
      <c r="E161" s="14">
        <v>64</v>
      </c>
    </row>
    <row r="162" spans="1:5">
      <c r="A162" s="14" t="s">
        <v>453</v>
      </c>
      <c r="B162" s="14">
        <v>1</v>
      </c>
      <c r="C162" s="14">
        <v>39</v>
      </c>
      <c r="D162" s="14">
        <v>44</v>
      </c>
      <c r="E162" s="14">
        <v>64</v>
      </c>
    </row>
    <row r="163" spans="1:5">
      <c r="A163" s="14" t="s">
        <v>454</v>
      </c>
      <c r="B163" s="14">
        <v>82</v>
      </c>
      <c r="C163" s="14">
        <v>29</v>
      </c>
      <c r="D163" s="14">
        <v>10</v>
      </c>
      <c r="E163" s="14">
        <v>64</v>
      </c>
    </row>
    <row r="164" spans="1:5">
      <c r="A164" s="13" t="s">
        <v>455</v>
      </c>
      <c r="B164" s="13">
        <v>78</v>
      </c>
      <c r="C164" s="13">
        <v>26</v>
      </c>
      <c r="D164" s="13">
        <v>69</v>
      </c>
      <c r="E164" s="13">
        <v>64</v>
      </c>
    </row>
    <row r="165" spans="1:5">
      <c r="A165" s="14" t="s">
        <v>456</v>
      </c>
      <c r="B165" s="14">
        <v>68</v>
      </c>
      <c r="C165" s="14">
        <v>73</v>
      </c>
      <c r="D165" s="14">
        <v>53</v>
      </c>
      <c r="E165" s="14">
        <v>65</v>
      </c>
    </row>
    <row r="166" spans="1:5">
      <c r="A166" s="14" t="s">
        <v>457</v>
      </c>
      <c r="B166" s="14">
        <v>72</v>
      </c>
      <c r="C166" s="14">
        <v>89</v>
      </c>
      <c r="D166" s="14">
        <v>71</v>
      </c>
      <c r="E166" s="14">
        <v>65</v>
      </c>
    </row>
    <row r="167" spans="1:5">
      <c r="A167" s="14" t="s">
        <v>458</v>
      </c>
      <c r="B167" s="14">
        <v>1</v>
      </c>
      <c r="C167" s="14">
        <v>73</v>
      </c>
      <c r="D167" s="14">
        <v>65</v>
      </c>
      <c r="E167" s="14">
        <v>66</v>
      </c>
    </row>
    <row r="168" spans="1:5">
      <c r="A168" s="13" t="s">
        <v>459</v>
      </c>
      <c r="B168" s="13">
        <v>82</v>
      </c>
      <c r="C168" s="13">
        <v>88</v>
      </c>
      <c r="D168" s="13">
        <v>64</v>
      </c>
      <c r="E168" s="13">
        <v>66</v>
      </c>
    </row>
    <row r="169" spans="1:5">
      <c r="A169" s="14" t="s">
        <v>460</v>
      </c>
      <c r="B169" s="14">
        <v>65</v>
      </c>
      <c r="C169" s="14">
        <v>44</v>
      </c>
      <c r="D169" s="14">
        <v>38</v>
      </c>
      <c r="E169" s="14">
        <v>66</v>
      </c>
    </row>
    <row r="170" spans="1:5">
      <c r="A170" s="13" t="s">
        <v>461</v>
      </c>
      <c r="B170" s="13">
        <v>33</v>
      </c>
      <c r="C170" s="13">
        <v>55</v>
      </c>
      <c r="D170" s="13">
        <v>29</v>
      </c>
      <c r="E170" s="13">
        <v>67</v>
      </c>
    </row>
    <row r="171" spans="1:5">
      <c r="A171" s="14" t="s">
        <v>462</v>
      </c>
      <c r="B171" s="14">
        <v>5</v>
      </c>
      <c r="C171" s="14">
        <v>16</v>
      </c>
      <c r="D171" s="14">
        <v>44</v>
      </c>
      <c r="E171" s="14">
        <v>67</v>
      </c>
    </row>
    <row r="172" spans="1:5">
      <c r="A172" s="13" t="s">
        <v>463</v>
      </c>
      <c r="B172" s="13">
        <v>68</v>
      </c>
      <c r="C172" s="13">
        <v>21</v>
      </c>
      <c r="D172" s="13">
        <v>24</v>
      </c>
      <c r="E172" s="13">
        <v>68</v>
      </c>
    </row>
    <row r="173" spans="1:5">
      <c r="A173" s="14" t="s">
        <v>464</v>
      </c>
      <c r="B173" s="14">
        <v>19</v>
      </c>
      <c r="C173" s="14">
        <v>44</v>
      </c>
      <c r="D173" s="14">
        <v>101</v>
      </c>
      <c r="E173" s="14">
        <v>69</v>
      </c>
    </row>
    <row r="174" spans="1:5">
      <c r="A174" s="14" t="s">
        <v>465</v>
      </c>
      <c r="B174" s="14">
        <v>44</v>
      </c>
      <c r="C174" s="14">
        <v>101</v>
      </c>
      <c r="D174" s="14">
        <v>95</v>
      </c>
      <c r="E174" s="14">
        <v>69</v>
      </c>
    </row>
    <row r="175" spans="1:5">
      <c r="A175" s="13" t="s">
        <v>466</v>
      </c>
      <c r="B175" s="13">
        <v>4</v>
      </c>
      <c r="C175" s="13">
        <v>92</v>
      </c>
      <c r="D175" s="13">
        <v>91</v>
      </c>
      <c r="E175" s="13">
        <v>70</v>
      </c>
    </row>
    <row r="176" spans="1:5">
      <c r="A176" s="13" t="s">
        <v>467</v>
      </c>
      <c r="B176" s="13">
        <v>12</v>
      </c>
      <c r="C176" s="13">
        <v>22</v>
      </c>
      <c r="D176" s="13">
        <v>20</v>
      </c>
      <c r="E176" s="13">
        <v>70</v>
      </c>
    </row>
    <row r="177" spans="1:5">
      <c r="A177" s="13" t="s">
        <v>468</v>
      </c>
      <c r="B177" s="13">
        <v>95</v>
      </c>
      <c r="C177" s="13">
        <v>47</v>
      </c>
      <c r="D177" s="13">
        <v>18</v>
      </c>
      <c r="E177" s="13">
        <v>70</v>
      </c>
    </row>
    <row r="178" spans="1:5">
      <c r="A178" s="14" t="s">
        <v>469</v>
      </c>
      <c r="B178" s="14">
        <v>33</v>
      </c>
      <c r="C178" s="14">
        <v>81</v>
      </c>
      <c r="D178" s="14">
        <v>84</v>
      </c>
      <c r="E178" s="14">
        <v>71</v>
      </c>
    </row>
    <row r="179" spans="1:5">
      <c r="A179" s="13" t="s">
        <v>470</v>
      </c>
      <c r="B179" s="13">
        <v>54</v>
      </c>
      <c r="C179" s="13">
        <v>67</v>
      </c>
      <c r="D179" s="13">
        <v>96</v>
      </c>
      <c r="E179" s="13">
        <v>71</v>
      </c>
    </row>
    <row r="180" spans="1:5">
      <c r="A180" s="13" t="s">
        <v>471</v>
      </c>
      <c r="B180" s="13">
        <v>66</v>
      </c>
      <c r="C180" s="13">
        <v>41</v>
      </c>
      <c r="D180" s="13">
        <v>11</v>
      </c>
      <c r="E180" s="13">
        <v>71</v>
      </c>
    </row>
    <row r="181" spans="1:5">
      <c r="A181" s="13" t="s">
        <v>472</v>
      </c>
      <c r="B181" s="13">
        <v>63</v>
      </c>
      <c r="C181" s="13">
        <v>30</v>
      </c>
      <c r="D181" s="13">
        <v>100</v>
      </c>
      <c r="E181" s="13">
        <v>72</v>
      </c>
    </row>
    <row r="182" spans="1:5">
      <c r="A182" s="14" t="s">
        <v>473</v>
      </c>
      <c r="B182" s="14">
        <v>50</v>
      </c>
      <c r="C182" s="14">
        <v>61</v>
      </c>
      <c r="D182" s="14">
        <v>45</v>
      </c>
      <c r="E182" s="14">
        <v>72</v>
      </c>
    </row>
    <row r="183" spans="1:5">
      <c r="A183" s="14" t="s">
        <v>474</v>
      </c>
      <c r="B183" s="14">
        <v>21</v>
      </c>
      <c r="C183" s="14">
        <v>86</v>
      </c>
      <c r="D183" s="14">
        <v>33</v>
      </c>
      <c r="E183" s="14">
        <v>72</v>
      </c>
    </row>
    <row r="184" spans="1:5">
      <c r="A184" s="13" t="s">
        <v>475</v>
      </c>
      <c r="B184" s="13">
        <v>35</v>
      </c>
      <c r="C184" s="13">
        <v>34</v>
      </c>
      <c r="D184" s="13">
        <v>63</v>
      </c>
      <c r="E184" s="13">
        <v>73</v>
      </c>
    </row>
    <row r="185" spans="1:5">
      <c r="A185" s="14" t="s">
        <v>476</v>
      </c>
      <c r="B185" s="14">
        <v>15</v>
      </c>
      <c r="C185" s="14">
        <v>66</v>
      </c>
      <c r="D185" s="14">
        <v>30</v>
      </c>
      <c r="E185" s="14">
        <v>74</v>
      </c>
    </row>
    <row r="186" spans="1:5">
      <c r="A186" s="13" t="s">
        <v>477</v>
      </c>
      <c r="B186" s="13">
        <v>18</v>
      </c>
      <c r="C186" s="13">
        <v>38</v>
      </c>
      <c r="D186" s="13">
        <v>72</v>
      </c>
      <c r="E186" s="13">
        <v>74</v>
      </c>
    </row>
    <row r="187" spans="1:5">
      <c r="A187" s="13" t="s">
        <v>478</v>
      </c>
      <c r="B187" s="13">
        <v>76</v>
      </c>
      <c r="C187" s="13">
        <v>90</v>
      </c>
      <c r="D187" s="13">
        <v>96</v>
      </c>
      <c r="E187" s="13">
        <v>76</v>
      </c>
    </row>
    <row r="188" spans="1:5">
      <c r="A188" s="14" t="s">
        <v>479</v>
      </c>
      <c r="B188" s="14">
        <v>92</v>
      </c>
      <c r="C188" s="14">
        <v>36</v>
      </c>
      <c r="D188" s="14">
        <v>54</v>
      </c>
      <c r="E188" s="14">
        <v>76</v>
      </c>
    </row>
    <row r="189" spans="1:5">
      <c r="A189" s="13" t="s">
        <v>480</v>
      </c>
      <c r="B189" s="13">
        <v>27</v>
      </c>
      <c r="C189" s="13">
        <v>3</v>
      </c>
      <c r="D189" s="13">
        <v>22</v>
      </c>
      <c r="E189" s="13">
        <v>77</v>
      </c>
    </row>
    <row r="190" spans="1:5">
      <c r="A190" s="13" t="s">
        <v>481</v>
      </c>
      <c r="B190" s="13">
        <v>25</v>
      </c>
      <c r="C190" s="13">
        <v>32</v>
      </c>
      <c r="D190" s="13">
        <v>8</v>
      </c>
      <c r="E190" s="13">
        <v>79</v>
      </c>
    </row>
    <row r="191" spans="1:5">
      <c r="A191" s="13" t="s">
        <v>482</v>
      </c>
      <c r="B191" s="13">
        <v>70</v>
      </c>
      <c r="C191" s="13">
        <v>57</v>
      </c>
      <c r="D191" s="13">
        <v>1</v>
      </c>
      <c r="E191" s="13">
        <v>80</v>
      </c>
    </row>
    <row r="192" spans="1:5">
      <c r="A192" s="13" t="s">
        <v>483</v>
      </c>
      <c r="B192" s="13">
        <v>76</v>
      </c>
      <c r="C192" s="13">
        <v>3</v>
      </c>
      <c r="D192" s="13">
        <v>25</v>
      </c>
      <c r="E192" s="13">
        <v>80</v>
      </c>
    </row>
    <row r="193" spans="1:5">
      <c r="A193" s="14" t="s">
        <v>484</v>
      </c>
      <c r="B193" s="14">
        <v>71</v>
      </c>
      <c r="C193" s="14">
        <v>67</v>
      </c>
      <c r="D193" s="14">
        <v>57</v>
      </c>
      <c r="E193" s="14">
        <v>81</v>
      </c>
    </row>
    <row r="194" spans="1:5">
      <c r="A194" s="13" t="s">
        <v>485</v>
      </c>
      <c r="B194" s="13">
        <v>40</v>
      </c>
      <c r="C194" s="13">
        <v>44</v>
      </c>
      <c r="D194" s="13">
        <v>81</v>
      </c>
      <c r="E194" s="13">
        <v>81</v>
      </c>
    </row>
    <row r="195" spans="1:5">
      <c r="A195" s="14" t="s">
        <v>486</v>
      </c>
      <c r="B195" s="14">
        <v>100</v>
      </c>
      <c r="C195" s="14">
        <v>49</v>
      </c>
      <c r="D195" s="14">
        <v>84</v>
      </c>
      <c r="E195" s="14">
        <v>81</v>
      </c>
    </row>
    <row r="196" spans="1:5">
      <c r="A196" s="14" t="s">
        <v>487</v>
      </c>
      <c r="B196" s="14">
        <v>3</v>
      </c>
      <c r="C196" s="14">
        <v>54</v>
      </c>
      <c r="D196" s="14">
        <v>81</v>
      </c>
      <c r="E196" s="14">
        <v>82</v>
      </c>
    </row>
    <row r="197" spans="1:5">
      <c r="A197" s="14" t="s">
        <v>488</v>
      </c>
      <c r="B197" s="14">
        <v>8</v>
      </c>
      <c r="C197" s="14">
        <v>83</v>
      </c>
      <c r="D197" s="14">
        <v>97</v>
      </c>
      <c r="E197" s="14">
        <v>82</v>
      </c>
    </row>
    <row r="198" spans="1:5">
      <c r="A198" s="14" t="s">
        <v>489</v>
      </c>
      <c r="B198" s="14">
        <v>51</v>
      </c>
      <c r="C198" s="14">
        <v>37</v>
      </c>
      <c r="D198" s="14">
        <v>34</v>
      </c>
      <c r="E198" s="14">
        <v>83</v>
      </c>
    </row>
    <row r="199" spans="1:5">
      <c r="A199" s="14" t="s">
        <v>490</v>
      </c>
      <c r="B199" s="14">
        <v>14</v>
      </c>
      <c r="C199" s="14">
        <v>67</v>
      </c>
      <c r="D199" s="14">
        <v>48</v>
      </c>
      <c r="E199" s="14">
        <v>83</v>
      </c>
    </row>
    <row r="200" spans="1:5">
      <c r="A200" s="14" t="s">
        <v>491</v>
      </c>
      <c r="B200" s="14">
        <v>39</v>
      </c>
      <c r="C200" s="14">
        <v>74</v>
      </c>
      <c r="D200" s="14">
        <v>30</v>
      </c>
      <c r="E200" s="14">
        <v>83</v>
      </c>
    </row>
    <row r="201" spans="1:5">
      <c r="A201" s="13" t="s">
        <v>492</v>
      </c>
      <c r="B201" s="13">
        <v>11</v>
      </c>
      <c r="C201" s="13">
        <v>74</v>
      </c>
      <c r="D201" s="13">
        <v>26</v>
      </c>
      <c r="E201" s="13">
        <v>84</v>
      </c>
    </row>
    <row r="202" spans="1:5">
      <c r="A202" s="14" t="s">
        <v>493</v>
      </c>
      <c r="B202" s="14">
        <v>81</v>
      </c>
      <c r="C202" s="14">
        <v>26</v>
      </c>
      <c r="D202" s="14">
        <v>88</v>
      </c>
      <c r="E202" s="14">
        <v>84</v>
      </c>
    </row>
    <row r="203" spans="1:5">
      <c r="A203" s="13" t="s">
        <v>494</v>
      </c>
      <c r="B203" s="13">
        <v>11</v>
      </c>
      <c r="C203" s="13">
        <v>25</v>
      </c>
      <c r="D203" s="13">
        <v>30</v>
      </c>
      <c r="E203" s="13">
        <v>84</v>
      </c>
    </row>
    <row r="204" spans="1:5">
      <c r="A204" s="14" t="s">
        <v>495</v>
      </c>
      <c r="B204" s="14">
        <v>6</v>
      </c>
      <c r="C204" s="14">
        <v>23</v>
      </c>
      <c r="D204" s="14">
        <v>13</v>
      </c>
      <c r="E204" s="14">
        <v>85</v>
      </c>
    </row>
    <row r="205" spans="1:5">
      <c r="A205" s="13" t="s">
        <v>496</v>
      </c>
      <c r="B205" s="13">
        <v>74</v>
      </c>
      <c r="C205" s="13">
        <v>74</v>
      </c>
      <c r="D205" s="13">
        <v>72</v>
      </c>
      <c r="E205" s="13">
        <v>85</v>
      </c>
    </row>
    <row r="206" spans="1:5">
      <c r="A206" s="14" t="s">
        <v>497</v>
      </c>
      <c r="B206" s="14">
        <v>89</v>
      </c>
      <c r="C206" s="14">
        <v>45</v>
      </c>
      <c r="D206" s="14">
        <v>84</v>
      </c>
      <c r="E206" s="14">
        <v>85</v>
      </c>
    </row>
    <row r="207" spans="1:5">
      <c r="A207" s="14" t="s">
        <v>498</v>
      </c>
      <c r="B207" s="14">
        <v>35</v>
      </c>
      <c r="C207" s="14">
        <v>26</v>
      </c>
      <c r="D207" s="14">
        <v>45</v>
      </c>
      <c r="E207" s="14">
        <v>85</v>
      </c>
    </row>
    <row r="208" spans="1:5">
      <c r="A208" s="13" t="s">
        <v>499</v>
      </c>
      <c r="B208" s="13">
        <v>13</v>
      </c>
      <c r="C208" s="13">
        <v>64</v>
      </c>
      <c r="D208" s="13">
        <v>43</v>
      </c>
      <c r="E208" s="13">
        <v>86</v>
      </c>
    </row>
    <row r="209" spans="1:5">
      <c r="A209" s="13" t="s">
        <v>500</v>
      </c>
      <c r="B209" s="13">
        <v>68</v>
      </c>
      <c r="C209" s="13">
        <v>58</v>
      </c>
      <c r="D209" s="13">
        <v>12</v>
      </c>
      <c r="E209" s="13">
        <v>86</v>
      </c>
    </row>
    <row r="210" spans="1:5">
      <c r="A210" s="14" t="s">
        <v>501</v>
      </c>
      <c r="B210" s="14">
        <v>98</v>
      </c>
      <c r="C210" s="14">
        <v>70</v>
      </c>
      <c r="D210" s="14">
        <v>94</v>
      </c>
      <c r="E210" s="14">
        <v>87</v>
      </c>
    </row>
    <row r="211" spans="1:5">
      <c r="A211" s="13" t="s">
        <v>502</v>
      </c>
      <c r="B211" s="13">
        <v>74</v>
      </c>
      <c r="C211" s="13">
        <v>26</v>
      </c>
      <c r="D211" s="13">
        <v>85</v>
      </c>
      <c r="E211" s="13">
        <v>88</v>
      </c>
    </row>
    <row r="212" spans="1:5">
      <c r="A212" s="14" t="s">
        <v>503</v>
      </c>
      <c r="B212" s="14">
        <v>15</v>
      </c>
      <c r="C212" s="14">
        <v>91</v>
      </c>
      <c r="D212" s="14">
        <v>36</v>
      </c>
      <c r="E212" s="14">
        <v>88</v>
      </c>
    </row>
    <row r="213" spans="1:5">
      <c r="A213" s="14" t="s">
        <v>504</v>
      </c>
      <c r="B213" s="14">
        <v>100</v>
      </c>
      <c r="C213" s="14">
        <v>57</v>
      </c>
      <c r="D213" s="14">
        <v>40</v>
      </c>
      <c r="E213" s="14">
        <v>88</v>
      </c>
    </row>
    <row r="214" spans="1:5">
      <c r="A214" s="14" t="s">
        <v>505</v>
      </c>
      <c r="B214" s="14">
        <v>64</v>
      </c>
      <c r="C214" s="14">
        <v>12</v>
      </c>
      <c r="D214" s="14">
        <v>70</v>
      </c>
      <c r="E214" s="14">
        <v>88</v>
      </c>
    </row>
    <row r="215" spans="1:5">
      <c r="A215" s="14" t="s">
        <v>506</v>
      </c>
      <c r="B215" s="14">
        <v>25</v>
      </c>
      <c r="C215" s="14">
        <v>69</v>
      </c>
      <c r="D215" s="14">
        <v>97</v>
      </c>
      <c r="E215" s="14">
        <v>88</v>
      </c>
    </row>
    <row r="216" spans="1:5">
      <c r="A216" s="13" t="s">
        <v>507</v>
      </c>
      <c r="B216" s="13">
        <v>43</v>
      </c>
      <c r="C216" s="13">
        <v>27</v>
      </c>
      <c r="D216" s="13">
        <v>38</v>
      </c>
      <c r="E216" s="13">
        <v>89</v>
      </c>
    </row>
    <row r="217" spans="1:5">
      <c r="A217" s="13" t="s">
        <v>508</v>
      </c>
      <c r="B217" s="13">
        <v>32</v>
      </c>
      <c r="C217" s="13">
        <v>68</v>
      </c>
      <c r="D217" s="13">
        <v>82</v>
      </c>
      <c r="E217" s="13">
        <v>89</v>
      </c>
    </row>
    <row r="218" spans="1:5">
      <c r="A218" s="13" t="s">
        <v>509</v>
      </c>
      <c r="B218" s="13">
        <v>31</v>
      </c>
      <c r="C218" s="13">
        <v>96</v>
      </c>
      <c r="D218" s="13">
        <v>92</v>
      </c>
      <c r="E218" s="13">
        <v>90</v>
      </c>
    </row>
    <row r="219" spans="1:5">
      <c r="A219" s="14" t="s">
        <v>510</v>
      </c>
      <c r="B219" s="14">
        <v>27</v>
      </c>
      <c r="C219" s="14">
        <v>18</v>
      </c>
      <c r="D219" s="14">
        <v>84</v>
      </c>
      <c r="E219" s="14">
        <v>90</v>
      </c>
    </row>
    <row r="220" spans="1:5">
      <c r="A220" s="13" t="s">
        <v>511</v>
      </c>
      <c r="B220" s="13">
        <v>1</v>
      </c>
      <c r="C220" s="13">
        <v>58</v>
      </c>
      <c r="D220" s="13">
        <v>11</v>
      </c>
      <c r="E220" s="13">
        <v>90</v>
      </c>
    </row>
    <row r="221" spans="1:5">
      <c r="A221" s="14" t="s">
        <v>512</v>
      </c>
      <c r="B221" s="14">
        <v>59</v>
      </c>
      <c r="C221" s="14">
        <v>8</v>
      </c>
      <c r="D221" s="14">
        <v>42</v>
      </c>
      <c r="E221" s="14">
        <v>90</v>
      </c>
    </row>
    <row r="222" spans="1:5">
      <c r="A222" s="13" t="s">
        <v>513</v>
      </c>
      <c r="B222" s="13">
        <v>61</v>
      </c>
      <c r="C222" s="13">
        <v>6</v>
      </c>
      <c r="D222" s="13">
        <v>68</v>
      </c>
      <c r="E222" s="13">
        <v>91</v>
      </c>
    </row>
    <row r="223" spans="1:5">
      <c r="A223" s="14" t="s">
        <v>514</v>
      </c>
      <c r="B223" s="14">
        <v>34</v>
      </c>
      <c r="C223" s="14">
        <v>92</v>
      </c>
      <c r="D223" s="14">
        <v>2</v>
      </c>
      <c r="E223" s="14">
        <v>91</v>
      </c>
    </row>
    <row r="224" spans="1:5">
      <c r="A224" s="13" t="s">
        <v>515</v>
      </c>
      <c r="B224" s="13">
        <v>3</v>
      </c>
      <c r="C224" s="13">
        <v>94</v>
      </c>
      <c r="D224" s="13">
        <v>35</v>
      </c>
      <c r="E224" s="13">
        <v>92</v>
      </c>
    </row>
    <row r="225" spans="1:5">
      <c r="A225" s="14" t="s">
        <v>516</v>
      </c>
      <c r="B225" s="14">
        <v>4</v>
      </c>
      <c r="C225" s="14">
        <v>48</v>
      </c>
      <c r="D225" s="14">
        <v>50</v>
      </c>
      <c r="E225" s="14">
        <v>94</v>
      </c>
    </row>
    <row r="226" spans="1:5">
      <c r="A226" s="14" t="s">
        <v>517</v>
      </c>
      <c r="B226" s="14">
        <v>95</v>
      </c>
      <c r="C226" s="14">
        <v>20</v>
      </c>
      <c r="D226" s="14">
        <v>2</v>
      </c>
      <c r="E226" s="14">
        <v>94</v>
      </c>
    </row>
    <row r="227" spans="1:5">
      <c r="A227" s="14" t="s">
        <v>518</v>
      </c>
      <c r="B227" s="14">
        <v>86</v>
      </c>
      <c r="C227" s="14">
        <v>12</v>
      </c>
      <c r="D227" s="14">
        <v>6</v>
      </c>
      <c r="E227" s="14">
        <v>96</v>
      </c>
    </row>
    <row r="228" spans="1:5">
      <c r="A228" s="14" t="s">
        <v>519</v>
      </c>
      <c r="B228" s="14">
        <v>51</v>
      </c>
      <c r="C228" s="14">
        <v>11</v>
      </c>
      <c r="D228" s="14">
        <v>41</v>
      </c>
      <c r="E228" s="14">
        <v>96</v>
      </c>
    </row>
    <row r="229" spans="1:5">
      <c r="A229" s="13" t="s">
        <v>520</v>
      </c>
      <c r="B229" s="13">
        <v>64</v>
      </c>
      <c r="C229" s="13">
        <v>50</v>
      </c>
      <c r="D229" s="13">
        <v>41</v>
      </c>
      <c r="E229" s="13">
        <v>96</v>
      </c>
    </row>
    <row r="230" spans="1:5">
      <c r="A230" s="13" t="s">
        <v>521</v>
      </c>
      <c r="B230" s="13">
        <v>72</v>
      </c>
      <c r="C230" s="13">
        <v>20</v>
      </c>
      <c r="D230" s="13">
        <v>34</v>
      </c>
      <c r="E230" s="13">
        <v>96</v>
      </c>
    </row>
    <row r="231" spans="1:5">
      <c r="A231" s="14" t="s">
        <v>522</v>
      </c>
      <c r="B231" s="14">
        <v>10</v>
      </c>
      <c r="C231" s="14">
        <v>81</v>
      </c>
      <c r="D231" s="14">
        <v>36</v>
      </c>
      <c r="E231" s="14">
        <v>97</v>
      </c>
    </row>
    <row r="232" spans="1:5">
      <c r="A232" s="13" t="s">
        <v>523</v>
      </c>
      <c r="B232" s="13">
        <v>39</v>
      </c>
      <c r="C232" s="13">
        <v>2</v>
      </c>
      <c r="D232" s="13">
        <v>7</v>
      </c>
      <c r="E232" s="13">
        <v>97</v>
      </c>
    </row>
    <row r="233" spans="1:5">
      <c r="A233" s="14" t="s">
        <v>524</v>
      </c>
      <c r="B233" s="14">
        <v>90</v>
      </c>
      <c r="C233" s="14">
        <v>97</v>
      </c>
      <c r="D233" s="14">
        <v>67</v>
      </c>
      <c r="E233" s="14">
        <v>97</v>
      </c>
    </row>
    <row r="234" spans="1:5">
      <c r="A234" s="13" t="s">
        <v>525</v>
      </c>
      <c r="B234" s="13">
        <v>76</v>
      </c>
      <c r="C234" s="13">
        <v>50</v>
      </c>
      <c r="D234" s="13">
        <v>83</v>
      </c>
      <c r="E234" s="13">
        <v>98</v>
      </c>
    </row>
    <row r="235" spans="1:5">
      <c r="A235" s="13" t="s">
        <v>526</v>
      </c>
      <c r="B235" s="13">
        <v>86</v>
      </c>
      <c r="C235" s="13">
        <v>8</v>
      </c>
      <c r="D235" s="13">
        <v>57</v>
      </c>
      <c r="E235" s="13">
        <v>99</v>
      </c>
    </row>
    <row r="236" spans="1:5">
      <c r="A236" s="13" t="s">
        <v>527</v>
      </c>
      <c r="B236" s="13">
        <v>35</v>
      </c>
      <c r="C236" s="13">
        <v>26</v>
      </c>
      <c r="D236" s="13">
        <v>8</v>
      </c>
      <c r="E236" s="13">
        <v>99</v>
      </c>
    </row>
    <row r="237" spans="1:5">
      <c r="A237" s="14" t="s">
        <v>528</v>
      </c>
      <c r="B237" s="14">
        <v>18</v>
      </c>
      <c r="C237" s="14">
        <v>102</v>
      </c>
      <c r="D237" s="14">
        <v>66</v>
      </c>
      <c r="E237" s="14">
        <v>99</v>
      </c>
    </row>
    <row r="238" spans="1:5">
      <c r="A238" s="13" t="s">
        <v>529</v>
      </c>
      <c r="B238" s="13">
        <v>25</v>
      </c>
      <c r="C238" s="13">
        <v>2</v>
      </c>
      <c r="D238" s="13">
        <v>72</v>
      </c>
      <c r="E238" s="13">
        <v>100</v>
      </c>
    </row>
    <row r="239" spans="1:5">
      <c r="A239" s="13" t="s">
        <v>530</v>
      </c>
      <c r="B239" s="13">
        <v>1</v>
      </c>
      <c r="C239" s="13">
        <v>14</v>
      </c>
      <c r="D239" s="13">
        <v>27</v>
      </c>
      <c r="E239" s="13">
        <v>100</v>
      </c>
    </row>
    <row r="240" spans="1:5">
      <c r="A240" s="13" t="s">
        <v>531</v>
      </c>
      <c r="B240" s="13">
        <v>19</v>
      </c>
      <c r="C240" s="13">
        <v>14</v>
      </c>
      <c r="D240" s="13">
        <v>49</v>
      </c>
      <c r="E240" s="13">
        <v>100</v>
      </c>
    </row>
    <row r="241" spans="1:5">
      <c r="A241" s="14" t="s">
        <v>532</v>
      </c>
      <c r="B241" s="14">
        <v>36</v>
      </c>
      <c r="C241" s="14">
        <v>18</v>
      </c>
      <c r="D241" s="14">
        <v>53</v>
      </c>
      <c r="E241" s="14">
        <v>101</v>
      </c>
    </row>
    <row r="242" spans="1:5">
      <c r="A242" s="13" t="s">
        <v>533</v>
      </c>
      <c r="B242" s="13">
        <v>44</v>
      </c>
      <c r="C242" s="13">
        <v>77</v>
      </c>
      <c r="D242" s="13">
        <v>60</v>
      </c>
      <c r="E242" s="13">
        <v>102</v>
      </c>
    </row>
    <row r="243" spans="1:5">
      <c r="A243" s="13" t="s">
        <v>534</v>
      </c>
      <c r="B243" s="13">
        <v>64</v>
      </c>
      <c r="C243" s="13">
        <v>29</v>
      </c>
      <c r="D243" s="13">
        <v>52</v>
      </c>
      <c r="E243" s="13">
        <v>102</v>
      </c>
    </row>
    <row r="244" spans="1:5">
      <c r="A244" s="14" t="s">
        <v>535</v>
      </c>
      <c r="B244" s="14">
        <v>98</v>
      </c>
      <c r="C244" s="14">
        <v>46</v>
      </c>
      <c r="D244" s="14">
        <v>101</v>
      </c>
      <c r="E244" s="14">
        <v>102</v>
      </c>
    </row>
    <row r="245" spans="1:5">
      <c r="A245" s="13" t="s">
        <v>536</v>
      </c>
      <c r="B245" s="13">
        <v>44</v>
      </c>
      <c r="C245" s="13">
        <v>91</v>
      </c>
      <c r="D245" s="13">
        <v>97</v>
      </c>
      <c r="E245" s="13">
        <v>102</v>
      </c>
    </row>
    <row r="246" spans="1:5" ht="15.75">
      <c r="A246" s="26"/>
      <c r="B246" s="26"/>
      <c r="C246" s="26"/>
      <c r="D246" s="26"/>
      <c r="E246" s="28"/>
    </row>
    <row r="258" spans="1:11">
      <c r="A258" t="s">
        <v>537</v>
      </c>
    </row>
    <row r="259" spans="1:11">
      <c r="A259" t="s">
        <v>538</v>
      </c>
    </row>
    <row r="260" spans="1:11">
      <c r="C260" t="s">
        <v>539</v>
      </c>
      <c r="E260" t="s">
        <v>540</v>
      </c>
      <c r="G260" t="s">
        <v>541</v>
      </c>
      <c r="H260" t="s">
        <v>287</v>
      </c>
      <c r="I260" t="s">
        <v>542</v>
      </c>
      <c r="J260" t="s">
        <v>543</v>
      </c>
      <c r="K260" t="s">
        <v>544</v>
      </c>
    </row>
    <row r="261" spans="1:11">
      <c r="A261" t="s">
        <v>221</v>
      </c>
    </row>
    <row r="262" spans="1:11">
      <c r="A262" t="s">
        <v>222</v>
      </c>
      <c r="C262" t="s">
        <v>545</v>
      </c>
      <c r="E262" t="s">
        <v>540</v>
      </c>
      <c r="G262" t="s">
        <v>541</v>
      </c>
      <c r="H262" t="s">
        <v>546</v>
      </c>
      <c r="I262" t="s">
        <v>547</v>
      </c>
    </row>
    <row r="263" spans="1:11" ht="57.75">
      <c r="A263" t="s">
        <v>223</v>
      </c>
      <c r="C263" t="s">
        <v>548</v>
      </c>
      <c r="E263" s="2" t="s">
        <v>549</v>
      </c>
    </row>
    <row r="264" spans="1:11" ht="101.25">
      <c r="A264" t="s">
        <v>225</v>
      </c>
      <c r="E264" s="2" t="s">
        <v>550</v>
      </c>
      <c r="F264" t="s">
        <v>551</v>
      </c>
      <c r="G264" s="2" t="s">
        <v>552</v>
      </c>
    </row>
    <row r="265" spans="1:11">
      <c r="A265" t="s">
        <v>224</v>
      </c>
    </row>
    <row r="266" spans="1:11">
      <c r="A266" t="s">
        <v>226</v>
      </c>
    </row>
    <row r="267" spans="1:11">
      <c r="A267" t="s">
        <v>227</v>
      </c>
    </row>
    <row r="268" spans="1:11">
      <c r="A268" t="s">
        <v>228</v>
      </c>
    </row>
    <row r="269" spans="1:11">
      <c r="A269" t="s">
        <v>229</v>
      </c>
    </row>
    <row r="270" spans="1:11">
      <c r="A270" t="s">
        <v>230</v>
      </c>
    </row>
    <row r="271" spans="1:11">
      <c r="A271" t="s">
        <v>231</v>
      </c>
    </row>
    <row r="272" spans="1:11">
      <c r="A272" t="s">
        <v>233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C618-34B3-4795-B735-F22B4B3D2CB2}">
  <dimension ref="A1:F17"/>
  <sheetViews>
    <sheetView topLeftCell="D1" workbookViewId="0">
      <selection activeCell="K16" sqref="K16"/>
    </sheetView>
  </sheetViews>
  <sheetFormatPr defaultRowHeight="15" outlineLevelRow="2"/>
  <cols>
    <col min="1" max="1" width="13.5703125" bestFit="1" customWidth="1"/>
    <col min="2" max="2" width="36.5703125" bestFit="1" customWidth="1"/>
    <col min="3" max="3" width="11.28515625" bestFit="1" customWidth="1"/>
    <col min="4" max="4" width="36.5703125" bestFit="1" customWidth="1"/>
    <col min="5" max="5" width="14" bestFit="1" customWidth="1"/>
    <col min="6" max="6" width="36.5703125" bestFit="1" customWidth="1"/>
  </cols>
  <sheetData>
    <row r="1" spans="1:6">
      <c r="A1" s="29" t="s">
        <v>161</v>
      </c>
      <c r="B1" s="29" t="s">
        <v>264</v>
      </c>
      <c r="C1" s="29" t="s">
        <v>100</v>
      </c>
      <c r="D1" s="29" t="s">
        <v>101</v>
      </c>
      <c r="E1" s="29" t="s">
        <v>102</v>
      </c>
      <c r="F1" s="29" t="s">
        <v>103</v>
      </c>
    </row>
    <row r="2" spans="1:6" outlineLevel="1">
      <c r="A2" s="32">
        <v>43242534</v>
      </c>
      <c r="B2" s="32" t="s">
        <v>22</v>
      </c>
      <c r="C2" s="32" t="s">
        <v>108</v>
      </c>
      <c r="D2" s="33">
        <v>343</v>
      </c>
      <c r="E2" s="32">
        <v>22</v>
      </c>
      <c r="F2" s="32" t="s">
        <v>106</v>
      </c>
    </row>
    <row r="3" spans="1:6" outlineLevel="1">
      <c r="A3" s="30">
        <v>746557</v>
      </c>
      <c r="B3" s="30" t="s">
        <v>22</v>
      </c>
      <c r="C3" s="30" t="s">
        <v>110</v>
      </c>
      <c r="D3" s="31">
        <v>432</v>
      </c>
      <c r="E3" s="30">
        <v>232</v>
      </c>
      <c r="F3" s="30" t="s">
        <v>106</v>
      </c>
    </row>
    <row r="4" spans="1:6" outlineLevel="1">
      <c r="A4" s="32">
        <v>5436345243</v>
      </c>
      <c r="B4" s="32" t="s">
        <v>22</v>
      </c>
      <c r="C4" s="32" t="s">
        <v>115</v>
      </c>
      <c r="D4" s="33">
        <v>32</v>
      </c>
      <c r="E4" s="32">
        <v>0</v>
      </c>
      <c r="F4" s="32" t="s">
        <v>111</v>
      </c>
    </row>
    <row r="5" spans="1:6" outlineLevel="2">
      <c r="A5" s="30">
        <v>123456789</v>
      </c>
      <c r="B5" s="30" t="s">
        <v>21</v>
      </c>
      <c r="C5" s="30" t="s">
        <v>105</v>
      </c>
      <c r="D5" s="31">
        <v>53</v>
      </c>
      <c r="E5" s="30">
        <v>43</v>
      </c>
      <c r="F5" s="30" t="s">
        <v>106</v>
      </c>
    </row>
    <row r="6" spans="1:6" outlineLevel="2">
      <c r="A6" s="32">
        <v>765432112</v>
      </c>
      <c r="B6" s="32" t="s">
        <v>21</v>
      </c>
      <c r="C6" s="32" t="s">
        <v>108</v>
      </c>
      <c r="D6" s="33">
        <v>332</v>
      </c>
      <c r="E6" s="32">
        <v>2</v>
      </c>
      <c r="F6" s="32" t="s">
        <v>106</v>
      </c>
    </row>
    <row r="7" spans="1:6" outlineLevel="2">
      <c r="A7" s="30">
        <v>2324253647</v>
      </c>
      <c r="B7" s="30" t="s">
        <v>21</v>
      </c>
      <c r="C7" s="30" t="s">
        <v>110</v>
      </c>
      <c r="D7" s="31">
        <v>32</v>
      </c>
      <c r="E7" s="30">
        <v>1</v>
      </c>
      <c r="F7" s="30" t="s">
        <v>111</v>
      </c>
    </row>
    <row r="8" spans="1:6" outlineLevel="2">
      <c r="A8" s="30">
        <v>564352345</v>
      </c>
      <c r="B8" s="30" t="s">
        <v>21</v>
      </c>
      <c r="C8" s="30" t="s">
        <v>105</v>
      </c>
      <c r="D8" s="31">
        <v>33</v>
      </c>
      <c r="E8" s="30">
        <v>32</v>
      </c>
      <c r="F8" s="30" t="s">
        <v>106</v>
      </c>
    </row>
    <row r="9" spans="1:6" outlineLevel="2">
      <c r="A9" s="32">
        <v>6534523435</v>
      </c>
      <c r="B9" s="32" t="s">
        <v>21</v>
      </c>
      <c r="C9" s="32" t="s">
        <v>115</v>
      </c>
      <c r="D9" s="33">
        <v>4543</v>
      </c>
      <c r="E9" s="32">
        <v>1</v>
      </c>
      <c r="F9" s="32" t="s">
        <v>106</v>
      </c>
    </row>
    <row r="10" spans="1:6" outlineLevel="1">
      <c r="A10" s="32">
        <v>65434</v>
      </c>
      <c r="B10" s="32" t="s">
        <v>23</v>
      </c>
      <c r="C10" s="32" t="s">
        <v>105</v>
      </c>
      <c r="D10" s="33">
        <v>11</v>
      </c>
      <c r="E10" s="32">
        <v>21</v>
      </c>
      <c r="F10" s="32" t="s">
        <v>111</v>
      </c>
    </row>
    <row r="11" spans="1:6" outlineLevel="1">
      <c r="A11" s="30">
        <v>4324353</v>
      </c>
      <c r="B11" s="30" t="s">
        <v>23</v>
      </c>
      <c r="C11" s="30" t="s">
        <v>108</v>
      </c>
      <c r="D11" s="31">
        <v>23</v>
      </c>
      <c r="E11" s="30">
        <v>22</v>
      </c>
      <c r="F11" s="30" t="s">
        <v>111</v>
      </c>
    </row>
    <row r="12" spans="1:6">
      <c r="A12" s="30"/>
      <c r="B12" s="30"/>
      <c r="C12" s="30"/>
      <c r="D12" s="31"/>
      <c r="E12" s="30"/>
      <c r="F12" s="30"/>
    </row>
    <row r="13" spans="1:6">
      <c r="A13" s="32"/>
      <c r="B13" s="32"/>
      <c r="C13" s="32"/>
      <c r="D13" s="33"/>
      <c r="E13" s="32"/>
      <c r="F13" s="32"/>
    </row>
    <row r="17" spans="1:6" ht="29.25">
      <c r="A17" s="18" t="s">
        <v>553</v>
      </c>
      <c r="B17" s="2" t="s">
        <v>554</v>
      </c>
      <c r="D17" s="2" t="s">
        <v>555</v>
      </c>
      <c r="F17" s="2" t="s">
        <v>556</v>
      </c>
    </row>
  </sheetData>
  <sortState xmlns:xlrd2="http://schemas.microsoft.com/office/spreadsheetml/2017/richdata2" ref="A2:F11">
    <sortCondition ref="B2:B1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F475-E67B-4CDA-B999-45525BA7B0F7}">
  <dimension ref="A1:I45"/>
  <sheetViews>
    <sheetView topLeftCell="A25" workbookViewId="0">
      <selection activeCell="E11" sqref="E11"/>
    </sheetView>
  </sheetViews>
  <sheetFormatPr defaultRowHeight="15"/>
  <cols>
    <col min="1" max="1" width="36.5703125" bestFit="1" customWidth="1"/>
    <col min="2" max="3" width="12.140625" bestFit="1" customWidth="1"/>
    <col min="4" max="4" width="9.7109375" bestFit="1" customWidth="1"/>
    <col min="5" max="5" width="36.5703125" bestFit="1" customWidth="1"/>
    <col min="9" max="9" width="36.5703125" bestFit="1" customWidth="1"/>
  </cols>
  <sheetData>
    <row r="1" spans="1:9" ht="29.25">
      <c r="A1" s="2" t="s">
        <v>557</v>
      </c>
      <c r="B1" t="s">
        <v>287</v>
      </c>
      <c r="C1" t="s">
        <v>558</v>
      </c>
      <c r="D1" t="s">
        <v>559</v>
      </c>
      <c r="E1" s="2" t="s">
        <v>560</v>
      </c>
    </row>
    <row r="2" spans="1:9" ht="72.75">
      <c r="A2" s="23" t="s">
        <v>561</v>
      </c>
      <c r="I2" s="2" t="s">
        <v>562</v>
      </c>
    </row>
    <row r="7" spans="1:9">
      <c r="B7" t="s">
        <v>91</v>
      </c>
      <c r="C7" t="s">
        <v>92</v>
      </c>
      <c r="D7" t="s">
        <v>93</v>
      </c>
    </row>
    <row r="8" spans="1:9">
      <c r="A8" s="37" t="s">
        <v>60</v>
      </c>
      <c r="B8" s="17">
        <v>25.425999999999998</v>
      </c>
      <c r="C8" s="17">
        <v>43.36</v>
      </c>
      <c r="D8" s="17">
        <v>15.788</v>
      </c>
      <c r="E8" s="37"/>
    </row>
    <row r="9" spans="1:9">
      <c r="A9" s="37" t="s">
        <v>62</v>
      </c>
      <c r="B9" s="17">
        <v>35.064999999999998</v>
      </c>
      <c r="C9" s="17">
        <v>51.573</v>
      </c>
      <c r="D9" s="17">
        <v>26.75</v>
      </c>
      <c r="E9" s="37"/>
    </row>
    <row r="10" spans="1:9">
      <c r="A10" s="37" t="s">
        <v>64</v>
      </c>
      <c r="B10" s="17">
        <v>49.167000000000002</v>
      </c>
      <c r="C10" s="17">
        <v>50.826000000000001</v>
      </c>
      <c r="D10" s="17">
        <v>59.360999999999997</v>
      </c>
      <c r="E10" s="37"/>
    </row>
    <row r="11" spans="1:9">
      <c r="A11" s="37" t="s">
        <v>65</v>
      </c>
      <c r="B11" s="17">
        <v>44.021000000000001</v>
      </c>
      <c r="C11" s="17">
        <v>30.283000000000001</v>
      </c>
      <c r="D11" s="17">
        <v>25.738</v>
      </c>
      <c r="E11" s="37"/>
    </row>
    <row r="12" spans="1:9">
      <c r="A12" s="37" t="s">
        <v>66</v>
      </c>
      <c r="B12" s="17">
        <v>43.991999999999997</v>
      </c>
      <c r="C12" s="17">
        <v>50.29</v>
      </c>
      <c r="D12" s="17">
        <v>56.472999999999999</v>
      </c>
      <c r="E12" s="37"/>
    </row>
    <row r="13" spans="1:9">
      <c r="A13" s="37" t="s">
        <v>67</v>
      </c>
      <c r="B13" s="17">
        <v>146.42099999999999</v>
      </c>
      <c r="C13" s="17">
        <v>59.417999999999999</v>
      </c>
      <c r="D13" s="17">
        <v>49.417000000000002</v>
      </c>
      <c r="E13" s="37"/>
    </row>
    <row r="14" spans="1:9">
      <c r="A14" s="37" t="s">
        <v>68</v>
      </c>
      <c r="B14" s="17">
        <v>20.306000000000001</v>
      </c>
      <c r="C14" s="17">
        <v>40.783999999999999</v>
      </c>
      <c r="D14" s="17">
        <v>15.127000000000001</v>
      </c>
      <c r="E14" s="37"/>
    </row>
    <row r="15" spans="1:9">
      <c r="A15" s="37" t="s">
        <v>69</v>
      </c>
      <c r="B15" s="17">
        <v>28.350999999999999</v>
      </c>
      <c r="C15" s="17">
        <v>50.36</v>
      </c>
      <c r="D15" s="17">
        <v>50.298000000000002</v>
      </c>
      <c r="E15" s="37"/>
    </row>
    <row r="16" spans="1:9">
      <c r="A16" s="37" t="s">
        <v>70</v>
      </c>
      <c r="B16" s="17">
        <v>55.722999999999999</v>
      </c>
      <c r="C16" s="17">
        <v>54.158999999999999</v>
      </c>
      <c r="D16" s="17">
        <v>14.852</v>
      </c>
      <c r="E16" s="37"/>
    </row>
    <row r="28" spans="1:5">
      <c r="A28" t="s">
        <v>563</v>
      </c>
    </row>
    <row r="29" spans="1:5">
      <c r="B29" t="s">
        <v>564</v>
      </c>
      <c r="C29" t="s">
        <v>565</v>
      </c>
      <c r="E29" s="11"/>
    </row>
    <row r="30" spans="1:5">
      <c r="A30" t="s">
        <v>566</v>
      </c>
      <c r="B30" s="11">
        <v>1.6991872055969526</v>
      </c>
      <c r="C30" s="11">
        <v>79.91882748431351</v>
      </c>
      <c r="E30" s="11"/>
    </row>
    <row r="31" spans="1:5">
      <c r="A31" t="s">
        <v>567</v>
      </c>
      <c r="B31" s="11">
        <v>40.294328956621641</v>
      </c>
      <c r="C31" s="11">
        <v>21.464300582352148</v>
      </c>
      <c r="E31" s="11"/>
    </row>
    <row r="32" spans="1:5">
      <c r="A32" t="s">
        <v>568</v>
      </c>
      <c r="B32" s="11">
        <v>79.279599124171909</v>
      </c>
      <c r="C32" s="11">
        <v>25.697258159507097</v>
      </c>
      <c r="E32" s="11"/>
    </row>
    <row r="33" spans="1:5">
      <c r="A33" t="s">
        <v>569</v>
      </c>
      <c r="B33" s="11">
        <v>18.221891302118586</v>
      </c>
      <c r="C33" s="11">
        <v>51.43969441106757</v>
      </c>
      <c r="E33" s="11"/>
    </row>
    <row r="34" spans="1:5">
      <c r="A34" t="s">
        <v>570</v>
      </c>
      <c r="B34" s="11">
        <v>82.545230796874051</v>
      </c>
      <c r="C34" s="11">
        <v>3.9248589174496251</v>
      </c>
      <c r="D34" s="11"/>
      <c r="E34" s="11"/>
    </row>
    <row r="35" spans="1:5">
      <c r="A35" t="s">
        <v>571</v>
      </c>
      <c r="B35" s="11">
        <v>45.380290426746953</v>
      </c>
      <c r="C35" s="11">
        <v>2.6073040316009544</v>
      </c>
      <c r="D35" s="11"/>
      <c r="E35" s="11"/>
    </row>
    <row r="36" spans="1:5">
      <c r="A36" t="s">
        <v>141</v>
      </c>
      <c r="B36" s="11">
        <v>90.364875167533228</v>
      </c>
      <c r="C36" s="11">
        <v>27.399146752977977</v>
      </c>
      <c r="D36" s="11"/>
      <c r="E36" s="11"/>
    </row>
    <row r="37" spans="1:5">
      <c r="A37" t="s">
        <v>140</v>
      </c>
      <c r="B37" s="11">
        <v>27.657823018197213</v>
      </c>
      <c r="C37" s="11">
        <v>6.2250900453814211</v>
      </c>
      <c r="D37" s="11"/>
      <c r="E37" s="11"/>
    </row>
    <row r="38" spans="1:5">
      <c r="A38" t="s">
        <v>91</v>
      </c>
      <c r="B38" s="11">
        <v>96.160565523895642</v>
      </c>
      <c r="C38" s="11">
        <v>16.372835381930393</v>
      </c>
      <c r="D38" s="11"/>
      <c r="E38" s="11"/>
    </row>
    <row r="39" spans="1:5">
      <c r="A39" t="s">
        <v>92</v>
      </c>
      <c r="B39" s="11">
        <v>2.4428325112103577</v>
      </c>
      <c r="C39" s="11">
        <v>90.634912021609864</v>
      </c>
      <c r="D39" s="11"/>
      <c r="E39" s="11"/>
    </row>
    <row r="40" spans="1:5">
      <c r="A40" t="s">
        <v>93</v>
      </c>
      <c r="B40" s="11">
        <v>33.60592102442137</v>
      </c>
      <c r="C40" s="11">
        <v>89.310729560536657</v>
      </c>
      <c r="D40" s="11"/>
    </row>
    <row r="41" spans="1:5">
      <c r="A41" t="s">
        <v>572</v>
      </c>
      <c r="B41" s="11">
        <v>34.162101173597989</v>
      </c>
      <c r="C41" s="11">
        <v>67.185689196517217</v>
      </c>
      <c r="D41" s="11"/>
    </row>
    <row r="42" spans="1:5">
      <c r="D42" s="11"/>
    </row>
    <row r="43" spans="1:5">
      <c r="A43" t="s">
        <v>256</v>
      </c>
      <c r="B43" s="11">
        <f>SUM(B30:B41)</f>
        <v>551.81464623098589</v>
      </c>
      <c r="C43" s="11">
        <f>SUM(C30:C41)</f>
        <v>482.18064654524443</v>
      </c>
      <c r="D43" s="11"/>
    </row>
    <row r="44" spans="1:5">
      <c r="D44" s="11"/>
    </row>
    <row r="45" spans="1:5">
      <c r="D45" s="11"/>
      <c r="E45" s="1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18D7-3A44-48D1-B091-0ABEB50C3235}">
  <dimension ref="A1:F20"/>
  <sheetViews>
    <sheetView workbookViewId="0">
      <selection activeCell="D15" sqref="D15"/>
    </sheetView>
  </sheetViews>
  <sheetFormatPr defaultRowHeight="15"/>
  <cols>
    <col min="1" max="1" width="9.42578125" bestFit="1" customWidth="1"/>
    <col min="2" max="2" width="16.7109375" bestFit="1" customWidth="1"/>
    <col min="3" max="3" width="14.42578125" customWidth="1"/>
    <col min="4" max="4" width="17.28515625" customWidth="1"/>
    <col min="5" max="5" width="36.5703125" bestFit="1" customWidth="1"/>
    <col min="6" max="6" width="23.7109375" customWidth="1"/>
  </cols>
  <sheetData>
    <row r="1" spans="1:6" ht="29.25">
      <c r="B1" s="18" t="s">
        <v>573</v>
      </c>
      <c r="E1" s="2" t="s">
        <v>574</v>
      </c>
    </row>
    <row r="5" spans="1:6">
      <c r="A5" t="s">
        <v>575</v>
      </c>
      <c r="B5" t="s">
        <v>3</v>
      </c>
      <c r="C5" t="s">
        <v>576</v>
      </c>
      <c r="D5" t="s">
        <v>136</v>
      </c>
      <c r="E5" t="s">
        <v>577</v>
      </c>
      <c r="F5" t="s">
        <v>6</v>
      </c>
    </row>
    <row r="6" spans="1:6">
      <c r="A6" t="s">
        <v>578</v>
      </c>
      <c r="B6" s="34">
        <v>43831</v>
      </c>
      <c r="C6" t="s">
        <v>579</v>
      </c>
      <c r="D6" s="11">
        <v>23</v>
      </c>
      <c r="E6">
        <v>23</v>
      </c>
      <c r="F6" s="11" cm="1">
        <f t="array" ref="F6:F13">D6:D13*E6:E13</f>
        <v>529</v>
      </c>
    </row>
    <row r="7" spans="1:6">
      <c r="A7" t="s">
        <v>580</v>
      </c>
      <c r="B7" s="34">
        <v>45111</v>
      </c>
      <c r="C7" t="s">
        <v>581</v>
      </c>
      <c r="D7" s="11">
        <v>432.4</v>
      </c>
      <c r="E7">
        <v>43</v>
      </c>
      <c r="F7" s="11">
        <v>18593.2</v>
      </c>
    </row>
    <row r="8" spans="1:6">
      <c r="A8" t="s">
        <v>582</v>
      </c>
      <c r="B8" s="34">
        <v>44902</v>
      </c>
      <c r="C8" t="s">
        <v>583</v>
      </c>
      <c r="D8" s="11">
        <v>43</v>
      </c>
      <c r="E8">
        <v>22</v>
      </c>
      <c r="F8" s="11">
        <v>946</v>
      </c>
    </row>
    <row r="9" spans="1:6">
      <c r="A9" t="s">
        <v>584</v>
      </c>
      <c r="B9" s="34">
        <v>45024</v>
      </c>
      <c r="C9" t="s">
        <v>585</v>
      </c>
      <c r="D9" s="11">
        <v>342</v>
      </c>
      <c r="E9">
        <v>32</v>
      </c>
      <c r="F9" s="11">
        <v>10944</v>
      </c>
    </row>
    <row r="10" spans="1:6">
      <c r="A10" t="s">
        <v>586</v>
      </c>
      <c r="B10" s="34">
        <v>45081</v>
      </c>
      <c r="C10" t="s">
        <v>587</v>
      </c>
      <c r="D10" s="11">
        <v>43</v>
      </c>
      <c r="E10">
        <v>7</v>
      </c>
      <c r="F10" s="11">
        <v>301</v>
      </c>
    </row>
    <row r="11" spans="1:6">
      <c r="A11" t="s">
        <v>586</v>
      </c>
      <c r="B11" s="34">
        <v>45585</v>
      </c>
      <c r="C11" t="s">
        <v>588</v>
      </c>
      <c r="D11" s="11">
        <v>544.5</v>
      </c>
      <c r="E11" s="35">
        <v>45</v>
      </c>
      <c r="F11" s="11">
        <v>24502.5</v>
      </c>
    </row>
    <row r="12" spans="1:6">
      <c r="A12" t="s">
        <v>586</v>
      </c>
      <c r="B12" s="34">
        <v>44182</v>
      </c>
      <c r="C12" t="s">
        <v>589</v>
      </c>
      <c r="D12" s="11">
        <v>43</v>
      </c>
      <c r="E12" s="35">
        <v>45</v>
      </c>
      <c r="F12" s="11">
        <v>1935</v>
      </c>
    </row>
    <row r="13" spans="1:6">
      <c r="A13" t="s">
        <v>586</v>
      </c>
      <c r="B13" s="34">
        <v>45086</v>
      </c>
      <c r="C13" t="s">
        <v>579</v>
      </c>
      <c r="D13" s="11">
        <v>23</v>
      </c>
      <c r="E13" s="35">
        <v>3</v>
      </c>
      <c r="F13" s="11">
        <v>69</v>
      </c>
    </row>
    <row r="14" spans="1:6">
      <c r="E14" s="34"/>
    </row>
    <row r="15" spans="1:6">
      <c r="E15" s="34"/>
    </row>
    <row r="16" spans="1:6">
      <c r="E16" s="34"/>
    </row>
    <row r="17" spans="2:5">
      <c r="E17" s="34"/>
    </row>
    <row r="18" spans="2:5">
      <c r="E18" s="34"/>
    </row>
    <row r="19" spans="2:5">
      <c r="B19" t="s">
        <v>590</v>
      </c>
    </row>
    <row r="20" spans="2:5">
      <c r="B20" s="34">
        <f t="shared" ref="B20" ca="1" si="0">DATE(2020+RANDBETWEEN(0,4), RANDBETWEEN(1,12), RANDBETWEEN(1,28))</f>
        <v>44643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92E7-5327-4C4F-80DF-E8623AE3704B}">
  <dimension ref="A2:G14"/>
  <sheetViews>
    <sheetView workbookViewId="0">
      <selection activeCell="B7" activeCellId="4" sqref="E6 A5 A7 B5 B7"/>
    </sheetView>
  </sheetViews>
  <sheetFormatPr defaultRowHeight="15"/>
  <cols>
    <col min="1" max="1" width="18" bestFit="1" customWidth="1"/>
    <col min="2" max="2" width="15.85546875" bestFit="1" customWidth="1"/>
    <col min="3" max="3" width="16" bestFit="1" customWidth="1"/>
    <col min="4" max="4" width="17.85546875" bestFit="1" customWidth="1"/>
    <col min="5" max="7" width="36.5703125" bestFit="1" customWidth="1"/>
  </cols>
  <sheetData>
    <row r="2" spans="1:7" ht="29.25">
      <c r="A2" s="36" t="s">
        <v>3</v>
      </c>
      <c r="B2" t="s">
        <v>591</v>
      </c>
      <c r="E2" s="2" t="s">
        <v>592</v>
      </c>
    </row>
    <row r="3" spans="1:7" ht="29.25">
      <c r="E3" s="2" t="s">
        <v>593</v>
      </c>
      <c r="G3" s="2" t="s">
        <v>594</v>
      </c>
    </row>
    <row r="4" spans="1:7">
      <c r="A4" s="36" t="s">
        <v>576</v>
      </c>
      <c r="B4" s="36" t="s">
        <v>575</v>
      </c>
      <c r="C4" t="s">
        <v>595</v>
      </c>
      <c r="D4" t="s">
        <v>596</v>
      </c>
      <c r="E4" t="s">
        <v>597</v>
      </c>
    </row>
    <row r="5" spans="1:7">
      <c r="A5" t="s">
        <v>579</v>
      </c>
      <c r="B5" t="s">
        <v>578</v>
      </c>
      <c r="C5" s="11">
        <v>23</v>
      </c>
      <c r="D5" s="35">
        <v>23</v>
      </c>
      <c r="E5" s="11">
        <v>529</v>
      </c>
    </row>
    <row r="6" spans="1:7">
      <c r="A6" t="s">
        <v>598</v>
      </c>
      <c r="C6" s="11">
        <v>23</v>
      </c>
      <c r="D6" s="35">
        <v>23</v>
      </c>
      <c r="E6" s="11">
        <v>529</v>
      </c>
    </row>
    <row r="7" spans="1:7">
      <c r="A7" t="s">
        <v>581</v>
      </c>
      <c r="B7" t="s">
        <v>580</v>
      </c>
      <c r="C7" s="11">
        <v>432.4</v>
      </c>
      <c r="D7" s="35">
        <v>43</v>
      </c>
      <c r="E7" s="11">
        <v>18593.2</v>
      </c>
    </row>
    <row r="8" spans="1:7">
      <c r="A8" t="s">
        <v>599</v>
      </c>
      <c r="C8" s="11">
        <v>432.4</v>
      </c>
      <c r="D8" s="35">
        <v>43</v>
      </c>
      <c r="E8" s="11">
        <v>18593.2</v>
      </c>
    </row>
    <row r="9" spans="1:7">
      <c r="A9" t="s">
        <v>600</v>
      </c>
      <c r="C9" s="11">
        <v>455.4</v>
      </c>
      <c r="D9" s="35">
        <v>66</v>
      </c>
      <c r="E9" s="11">
        <v>19122.2</v>
      </c>
      <c r="F9" t="s">
        <v>601</v>
      </c>
    </row>
    <row r="10" spans="1:7">
      <c r="F10" t="s">
        <v>602</v>
      </c>
    </row>
    <row r="14" spans="1:7" ht="29.25">
      <c r="F14" s="2" t="s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DC33-0E87-4BF4-BD05-C5F4B15F226B}">
  <dimension ref="A4:I22"/>
  <sheetViews>
    <sheetView workbookViewId="0">
      <selection activeCell="B15" sqref="B15"/>
    </sheetView>
  </sheetViews>
  <sheetFormatPr defaultRowHeight="15"/>
  <cols>
    <col min="1" max="1" width="18" bestFit="1" customWidth="1"/>
    <col min="2" max="2" width="18.5703125" customWidth="1"/>
    <col min="3" max="3" width="11.7109375" bestFit="1" customWidth="1"/>
    <col min="4" max="5" width="11" bestFit="1" customWidth="1"/>
    <col min="6" max="7" width="9.28515625" bestFit="1" customWidth="1"/>
    <col min="8" max="8" width="11.140625" bestFit="1" customWidth="1"/>
    <col min="9" max="9" width="18" bestFit="1" customWidth="1"/>
    <col min="10" max="10" width="17.85546875" bestFit="1" customWidth="1"/>
    <col min="11" max="11" width="21.140625" bestFit="1" customWidth="1"/>
    <col min="12" max="12" width="23.42578125" bestFit="1" customWidth="1"/>
    <col min="13" max="13" width="21.5703125" bestFit="1" customWidth="1"/>
    <col min="14" max="14" width="23.42578125" bestFit="1" customWidth="1"/>
    <col min="15" max="15" width="15.5703125" bestFit="1" customWidth="1"/>
    <col min="16" max="16" width="16" bestFit="1" customWidth="1"/>
    <col min="17" max="17" width="17.85546875" bestFit="1" customWidth="1"/>
    <col min="18" max="18" width="21.140625" bestFit="1" customWidth="1"/>
    <col min="19" max="19" width="21.5703125" bestFit="1" customWidth="1"/>
    <col min="20" max="20" width="23.42578125" bestFit="1" customWidth="1"/>
    <col min="21" max="21" width="15.5703125" bestFit="1" customWidth="1"/>
    <col min="22" max="22" width="16" bestFit="1" customWidth="1"/>
    <col min="23" max="23" width="17.85546875" bestFit="1" customWidth="1"/>
    <col min="24" max="24" width="24.42578125" bestFit="1" customWidth="1"/>
    <col min="25" max="25" width="24.7109375" bestFit="1" customWidth="1"/>
    <col min="26" max="26" width="26.5703125" bestFit="1" customWidth="1"/>
    <col min="27" max="27" width="15.5703125" bestFit="1" customWidth="1"/>
    <col min="28" max="28" width="8.28515625" bestFit="1" customWidth="1"/>
    <col min="29" max="29" width="11.140625" bestFit="1" customWidth="1"/>
    <col min="30" max="30" width="16" bestFit="1" customWidth="1"/>
    <col min="31" max="31" width="7.28515625" bestFit="1" customWidth="1"/>
    <col min="32" max="32" width="8.28515625" bestFit="1" customWidth="1"/>
    <col min="33" max="33" width="17.85546875" bestFit="1" customWidth="1"/>
    <col min="34" max="34" width="2" bestFit="1" customWidth="1"/>
    <col min="35" max="35" width="3" bestFit="1" customWidth="1"/>
    <col min="36" max="36" width="24.42578125" bestFit="1" customWidth="1"/>
    <col min="37" max="37" width="24.7109375" bestFit="1" customWidth="1"/>
    <col min="38" max="38" width="26.5703125" bestFit="1" customWidth="1"/>
    <col min="39" max="39" width="21.140625" bestFit="1" customWidth="1"/>
    <col min="40" max="40" width="21.5703125" bestFit="1" customWidth="1"/>
    <col min="41" max="41" width="23.42578125" bestFit="1" customWidth="1"/>
  </cols>
  <sheetData>
    <row r="4" spans="1:9">
      <c r="A4" s="36" t="s">
        <v>597</v>
      </c>
      <c r="D4" s="36" t="s">
        <v>575</v>
      </c>
    </row>
    <row r="5" spans="1:9">
      <c r="A5" s="36" t="s">
        <v>577</v>
      </c>
      <c r="B5" s="36" t="s">
        <v>3</v>
      </c>
      <c r="C5" s="36" t="s">
        <v>576</v>
      </c>
      <c r="D5" t="s">
        <v>580</v>
      </c>
      <c r="E5" t="s">
        <v>584</v>
      </c>
      <c r="F5" t="s">
        <v>578</v>
      </c>
      <c r="G5" t="s">
        <v>582</v>
      </c>
      <c r="H5" t="s">
        <v>586</v>
      </c>
      <c r="I5" t="s">
        <v>600</v>
      </c>
    </row>
    <row r="6" spans="1:9">
      <c r="A6">
        <v>3</v>
      </c>
      <c r="B6" s="34">
        <v>45086</v>
      </c>
      <c r="D6" s="11"/>
      <c r="E6" s="11"/>
      <c r="F6" s="11"/>
      <c r="G6" s="11"/>
      <c r="H6" s="11">
        <v>69</v>
      </c>
      <c r="I6" s="11">
        <v>69</v>
      </c>
    </row>
    <row r="7" spans="1:9">
      <c r="A7" t="s">
        <v>604</v>
      </c>
      <c r="D7" s="11"/>
      <c r="E7" s="11"/>
      <c r="F7" s="11"/>
      <c r="G7" s="11"/>
      <c r="H7" s="11">
        <v>69</v>
      </c>
      <c r="I7" s="11">
        <v>69</v>
      </c>
    </row>
    <row r="8" spans="1:9">
      <c r="A8">
        <v>7</v>
      </c>
      <c r="B8" s="34">
        <v>45081</v>
      </c>
      <c r="D8" s="11"/>
      <c r="E8" s="11"/>
      <c r="F8" s="11"/>
      <c r="G8" s="11"/>
      <c r="H8" s="11">
        <v>301</v>
      </c>
      <c r="I8" s="11">
        <v>301</v>
      </c>
    </row>
    <row r="9" spans="1:9">
      <c r="A9" t="s">
        <v>605</v>
      </c>
      <c r="D9" s="11"/>
      <c r="E9" s="11"/>
      <c r="F9" s="11"/>
      <c r="G9" s="11"/>
      <c r="H9" s="11">
        <v>301</v>
      </c>
      <c r="I9" s="11">
        <v>301</v>
      </c>
    </row>
    <row r="10" spans="1:9">
      <c r="A10">
        <v>22</v>
      </c>
      <c r="B10" s="34">
        <v>44902</v>
      </c>
      <c r="D10" s="11"/>
      <c r="E10" s="11"/>
      <c r="F10" s="11"/>
      <c r="G10" s="11">
        <v>946</v>
      </c>
      <c r="H10" s="11"/>
      <c r="I10" s="11">
        <v>946</v>
      </c>
    </row>
    <row r="11" spans="1:9">
      <c r="A11" t="s">
        <v>606</v>
      </c>
      <c r="D11" s="11"/>
      <c r="E11" s="11"/>
      <c r="F11" s="11"/>
      <c r="G11" s="11">
        <v>946</v>
      </c>
      <c r="H11" s="11"/>
      <c r="I11" s="11">
        <v>946</v>
      </c>
    </row>
    <row r="12" spans="1:9">
      <c r="A12">
        <v>23</v>
      </c>
      <c r="B12" s="34">
        <v>43831</v>
      </c>
      <c r="C12" t="s">
        <v>579</v>
      </c>
      <c r="D12" s="11"/>
      <c r="E12" s="11"/>
      <c r="F12" s="11">
        <v>529</v>
      </c>
      <c r="G12" s="11"/>
      <c r="H12" s="11"/>
      <c r="I12" s="11">
        <v>529</v>
      </c>
    </row>
    <row r="13" spans="1:9">
      <c r="B13" s="34" t="s">
        <v>607</v>
      </c>
      <c r="D13" s="11"/>
      <c r="E13" s="11"/>
      <c r="F13" s="11">
        <v>529</v>
      </c>
      <c r="G13" s="11"/>
      <c r="H13" s="11"/>
      <c r="I13" s="11">
        <v>529</v>
      </c>
    </row>
    <row r="14" spans="1:9">
      <c r="A14" t="s">
        <v>608</v>
      </c>
      <c r="D14" s="11"/>
      <c r="E14" s="11"/>
      <c r="F14" s="11">
        <v>529</v>
      </c>
      <c r="G14" s="11"/>
      <c r="H14" s="11"/>
      <c r="I14" s="11">
        <v>529</v>
      </c>
    </row>
    <row r="15" spans="1:9">
      <c r="A15">
        <v>32</v>
      </c>
      <c r="B15" s="34">
        <v>45024</v>
      </c>
      <c r="D15" s="11"/>
      <c r="E15" s="11">
        <v>10944</v>
      </c>
      <c r="F15" s="11"/>
      <c r="G15" s="11"/>
      <c r="H15" s="11"/>
      <c r="I15" s="11">
        <v>10944</v>
      </c>
    </row>
    <row r="16" spans="1:9">
      <c r="A16" t="s">
        <v>609</v>
      </c>
      <c r="D16" s="11"/>
      <c r="E16" s="11">
        <v>10944</v>
      </c>
      <c r="F16" s="11"/>
      <c r="G16" s="11"/>
      <c r="H16" s="11"/>
      <c r="I16" s="11">
        <v>10944</v>
      </c>
    </row>
    <row r="17" spans="1:9">
      <c r="A17">
        <v>43</v>
      </c>
      <c r="B17" s="34">
        <v>45111</v>
      </c>
      <c r="D17" s="11">
        <v>18593.2</v>
      </c>
      <c r="E17" s="11"/>
      <c r="F17" s="11"/>
      <c r="G17" s="11"/>
      <c r="H17" s="11"/>
      <c r="I17" s="11">
        <v>18593.2</v>
      </c>
    </row>
    <row r="18" spans="1:9">
      <c r="A18" t="s">
        <v>610</v>
      </c>
      <c r="D18" s="11">
        <v>18593.2</v>
      </c>
      <c r="E18" s="11"/>
      <c r="F18" s="11"/>
      <c r="G18" s="11"/>
      <c r="H18" s="11"/>
      <c r="I18" s="11">
        <v>18593.2</v>
      </c>
    </row>
    <row r="19" spans="1:9">
      <c r="A19">
        <v>45</v>
      </c>
      <c r="B19" s="34">
        <v>44182</v>
      </c>
      <c r="D19" s="11"/>
      <c r="E19" s="11"/>
      <c r="F19" s="11"/>
      <c r="G19" s="11"/>
      <c r="H19" s="11">
        <v>1935</v>
      </c>
      <c r="I19" s="11">
        <v>1935</v>
      </c>
    </row>
    <row r="20" spans="1:9">
      <c r="B20" s="34">
        <v>45585</v>
      </c>
      <c r="D20" s="11"/>
      <c r="E20" s="11"/>
      <c r="F20" s="11"/>
      <c r="G20" s="11"/>
      <c r="H20" s="11">
        <v>24502.5</v>
      </c>
      <c r="I20" s="11">
        <v>24502.5</v>
      </c>
    </row>
    <row r="21" spans="1:9">
      <c r="A21" t="s">
        <v>611</v>
      </c>
      <c r="D21" s="11"/>
      <c r="E21" s="11"/>
      <c r="F21" s="11"/>
      <c r="G21" s="11"/>
      <c r="H21" s="11">
        <v>26437.5</v>
      </c>
      <c r="I21" s="11">
        <v>26437.5</v>
      </c>
    </row>
    <row r="22" spans="1:9">
      <c r="A22" t="s">
        <v>600</v>
      </c>
      <c r="D22" s="11">
        <v>18593.2</v>
      </c>
      <c r="E22" s="11">
        <v>10944</v>
      </c>
      <c r="F22" s="11">
        <v>529</v>
      </c>
      <c r="G22" s="11">
        <v>946</v>
      </c>
      <c r="H22" s="11">
        <v>26807.5</v>
      </c>
      <c r="I22" s="11">
        <v>57819.7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A77C-E4FE-4DA1-ACC6-9FB5D6A53C63}">
  <dimension ref="A2:F17"/>
  <sheetViews>
    <sheetView workbookViewId="0">
      <selection activeCell="F4" sqref="F4"/>
    </sheetView>
  </sheetViews>
  <sheetFormatPr defaultRowHeight="15"/>
  <cols>
    <col min="1" max="1" width="13.5703125" bestFit="1" customWidth="1"/>
    <col min="3" max="3" width="21.5703125" customWidth="1"/>
    <col min="4" max="4" width="36.5703125" bestFit="1" customWidth="1"/>
    <col min="6" max="6" width="36.5703125" bestFit="1" customWidth="1"/>
    <col min="7" max="7" width="23.140625" bestFit="1" customWidth="1"/>
  </cols>
  <sheetData>
    <row r="2" spans="1:6" ht="43.5">
      <c r="A2" s="18" t="s">
        <v>612</v>
      </c>
      <c r="C2" t="s">
        <v>613</v>
      </c>
      <c r="D2" s="2" t="s">
        <v>614</v>
      </c>
      <c r="F2" s="2" t="s">
        <v>615</v>
      </c>
    </row>
    <row r="3" spans="1:6" ht="43.5">
      <c r="F3" s="2" t="s">
        <v>616</v>
      </c>
    </row>
    <row r="8" spans="1:6">
      <c r="A8" t="s">
        <v>56</v>
      </c>
      <c r="B8" t="s">
        <v>55</v>
      </c>
      <c r="C8" t="s">
        <v>58</v>
      </c>
      <c r="D8" t="s">
        <v>57</v>
      </c>
    </row>
    <row r="9" spans="1:6">
      <c r="A9" t="s">
        <v>61</v>
      </c>
      <c r="B9" t="s">
        <v>617</v>
      </c>
      <c r="C9">
        <v>21</v>
      </c>
      <c r="D9">
        <v>159</v>
      </c>
    </row>
    <row r="10" spans="1:6">
      <c r="A10" t="s">
        <v>63</v>
      </c>
      <c r="B10" t="s">
        <v>618</v>
      </c>
      <c r="C10">
        <v>20</v>
      </c>
      <c r="D10">
        <v>166</v>
      </c>
    </row>
    <row r="11" spans="1:6">
      <c r="A11" t="s">
        <v>61</v>
      </c>
      <c r="B11" t="s">
        <v>619</v>
      </c>
      <c r="C11">
        <v>18</v>
      </c>
      <c r="D11">
        <v>158</v>
      </c>
    </row>
    <row r="12" spans="1:6">
      <c r="A12" t="s">
        <v>63</v>
      </c>
      <c r="B12" t="s">
        <v>620</v>
      </c>
      <c r="C12">
        <v>24</v>
      </c>
      <c r="D12">
        <v>159</v>
      </c>
    </row>
    <row r="13" spans="1:6">
      <c r="A13" t="s">
        <v>61</v>
      </c>
      <c r="B13" t="s">
        <v>621</v>
      </c>
      <c r="C13">
        <v>22</v>
      </c>
      <c r="D13">
        <v>161</v>
      </c>
    </row>
    <row r="14" spans="1:6">
      <c r="A14" t="s">
        <v>61</v>
      </c>
      <c r="B14" t="s">
        <v>622</v>
      </c>
      <c r="C14">
        <v>21</v>
      </c>
      <c r="D14">
        <v>152</v>
      </c>
    </row>
    <row r="15" spans="1:6">
      <c r="A15" t="s">
        <v>63</v>
      </c>
      <c r="B15" t="s">
        <v>623</v>
      </c>
      <c r="C15">
        <v>21</v>
      </c>
      <c r="D15">
        <v>166</v>
      </c>
    </row>
    <row r="16" spans="1:6">
      <c r="A16" t="s">
        <v>61</v>
      </c>
      <c r="B16" t="s">
        <v>624</v>
      </c>
      <c r="C16">
        <v>19</v>
      </c>
      <c r="D16">
        <v>167</v>
      </c>
    </row>
    <row r="17" spans="1:4">
      <c r="A17" t="s">
        <v>63</v>
      </c>
      <c r="B17" t="s">
        <v>625</v>
      </c>
      <c r="C17">
        <v>25</v>
      </c>
      <c r="D17">
        <v>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E94E-E336-4ADC-A4D0-649B9B70D74B}">
  <dimension ref="A3:C6"/>
  <sheetViews>
    <sheetView workbookViewId="0">
      <selection activeCell="A3" sqref="A3"/>
    </sheetView>
  </sheetViews>
  <sheetFormatPr defaultRowHeight="15"/>
  <cols>
    <col min="1" max="1" width="18" bestFit="1" customWidth="1"/>
    <col min="2" max="2" width="16.42578125" bestFit="1" customWidth="1"/>
    <col min="3" max="3" width="13" bestFit="1" customWidth="1"/>
  </cols>
  <sheetData>
    <row r="3" spans="1:3">
      <c r="A3" s="36" t="s">
        <v>56</v>
      </c>
      <c r="B3" t="s">
        <v>626</v>
      </c>
      <c r="C3" t="s">
        <v>627</v>
      </c>
    </row>
    <row r="4" spans="1:3">
      <c r="A4" t="s">
        <v>63</v>
      </c>
      <c r="B4" s="35">
        <v>658</v>
      </c>
      <c r="C4" s="35">
        <v>90</v>
      </c>
    </row>
    <row r="5" spans="1:3">
      <c r="A5" t="s">
        <v>61</v>
      </c>
      <c r="B5" s="35">
        <v>797</v>
      </c>
      <c r="C5" s="35">
        <v>101</v>
      </c>
    </row>
    <row r="6" spans="1:3">
      <c r="A6" t="s">
        <v>600</v>
      </c>
      <c r="B6" s="35">
        <v>1455</v>
      </c>
      <c r="C6" s="35">
        <v>191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F5D6-E3D5-4730-8660-0DFBA0946CCC}">
  <dimension ref="A1:C9"/>
  <sheetViews>
    <sheetView workbookViewId="0">
      <selection activeCell="B3" sqref="B3"/>
    </sheetView>
  </sheetViews>
  <sheetFormatPr defaultRowHeight="15"/>
  <cols>
    <col min="1" max="1" width="18" bestFit="1" customWidth="1"/>
    <col min="2" max="2" width="15.140625" bestFit="1" customWidth="1"/>
    <col min="3" max="3" width="13" bestFit="1" customWidth="1"/>
    <col min="4" max="4" width="15.140625" bestFit="1" customWidth="1"/>
  </cols>
  <sheetData>
    <row r="1" spans="1:3">
      <c r="A1" s="36" t="s">
        <v>56</v>
      </c>
      <c r="B1" t="s">
        <v>61</v>
      </c>
    </row>
    <row r="3" spans="1:3">
      <c r="A3" s="36" t="s">
        <v>55</v>
      </c>
      <c r="B3" t="s">
        <v>628</v>
      </c>
      <c r="C3" t="s">
        <v>627</v>
      </c>
    </row>
    <row r="4" spans="1:3">
      <c r="A4" t="s">
        <v>617</v>
      </c>
      <c r="B4" s="35">
        <v>159</v>
      </c>
      <c r="C4" s="35">
        <v>21</v>
      </c>
    </row>
    <row r="5" spans="1:3">
      <c r="A5" t="s">
        <v>621</v>
      </c>
      <c r="B5" s="35">
        <v>161</v>
      </c>
      <c r="C5" s="35">
        <v>22</v>
      </c>
    </row>
    <row r="6" spans="1:3">
      <c r="A6" t="s">
        <v>619</v>
      </c>
      <c r="B6" s="35">
        <v>158</v>
      </c>
      <c r="C6" s="35">
        <v>18</v>
      </c>
    </row>
    <row r="7" spans="1:3">
      <c r="A7" t="s">
        <v>622</v>
      </c>
      <c r="B7" s="35">
        <v>152</v>
      </c>
      <c r="C7" s="35">
        <v>21</v>
      </c>
    </row>
    <row r="8" spans="1:3">
      <c r="A8" t="s">
        <v>624</v>
      </c>
      <c r="B8" s="35">
        <v>167</v>
      </c>
      <c r="C8" s="35">
        <v>19</v>
      </c>
    </row>
    <row r="9" spans="1:3">
      <c r="A9" t="s">
        <v>600</v>
      </c>
      <c r="B9" s="35">
        <v>159.4</v>
      </c>
      <c r="C9" s="35">
        <v>101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BDC3-52EF-4594-A327-A647506E94E9}">
  <dimension ref="A1"/>
  <sheetViews>
    <sheetView workbookViewId="0"/>
  </sheetViews>
  <sheetFormatPr defaultRowHeight="15"/>
  <cols>
    <col min="1" max="1" width="17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2025-03-15T14:39:24Z</dcterms:created>
  <dcterms:modified xsi:type="dcterms:W3CDTF">2025-03-24T15:37:54Z</dcterms:modified>
  <cp:category/>
  <cp:contentStatus/>
</cp:coreProperties>
</file>