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hidePivotFieldList="1"/>
  <xr:revisionPtr revIDLastSave="1005" documentId="11_5C5755BF84DCCEC36C3E1A399931F45B2A7E2811" xr6:coauthVersionLast="47" xr6:coauthVersionMax="47" xr10:uidLastSave="{9B5D23FE-D75D-4C8E-B2AD-5FD1DB85CA4F}"/>
  <bookViews>
    <workbookView xWindow="240" yWindow="105" windowWidth="14805" windowHeight="8010" firstSheet="3" activeTab="3" xr2:uid="{00000000-000D-0000-FFFF-FFFF00000000}"/>
  </bookViews>
  <sheets>
    <sheet name="Foglio1" sheetId="1" r:id="rId1"/>
    <sheet name="Foglio2" sheetId="3" r:id="rId2"/>
    <sheet name="Foglio2.1 TAB PIVOT" sheetId="7" r:id="rId3"/>
    <sheet name="Foglio3" sheetId="4" r:id="rId4"/>
    <sheet name="Foglio4" sheetId="2" r:id="rId5"/>
  </sheets>
  <definedNames>
    <definedName name="mesi">Foglio4!#REF!</definedName>
  </definedNames>
  <calcPr calcId="191028"/>
  <pivotCaches>
    <pivotCache cacheId="505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K34" i="4" a="1"/>
  <c r="K34" i="4"/>
  <c r="G34" i="4"/>
  <c r="D34" i="4" a="1"/>
  <c r="D34" i="4"/>
  <c r="E26" i="4"/>
  <c r="E30" i="4"/>
  <c r="F14" i="4"/>
  <c r="F13" i="4"/>
  <c r="F12" i="4"/>
  <c r="F11" i="4"/>
  <c r="F10" i="4"/>
  <c r="F9" i="4"/>
  <c r="F8" i="4"/>
  <c r="F7" i="4"/>
  <c r="E8" i="4"/>
  <c r="E14" i="4"/>
  <c r="E13" i="4"/>
  <c r="E12" i="4"/>
  <c r="E11" i="4"/>
  <c r="E10" i="4"/>
  <c r="E9" i="4"/>
  <c r="E7" i="4"/>
  <c r="F52" i="3"/>
  <c r="H52" i="3"/>
  <c r="F53" i="3"/>
  <c r="H53" i="3"/>
  <c r="F54" i="3"/>
  <c r="H54" i="3"/>
  <c r="F55" i="3"/>
  <c r="H55" i="3"/>
  <c r="F56" i="3"/>
  <c r="H56" i="3"/>
  <c r="F57" i="3"/>
  <c r="H57" i="3"/>
  <c r="F58" i="3"/>
  <c r="H58" i="3"/>
  <c r="G70" i="3"/>
  <c r="H59" i="3"/>
  <c r="F59" i="3"/>
  <c r="E70" i="3"/>
  <c r="D70" i="3"/>
  <c r="C70" i="3"/>
  <c r="B70" i="3"/>
  <c r="A70" i="3"/>
  <c r="F27" i="3"/>
  <c r="F28" i="3"/>
  <c r="F29" i="3"/>
  <c r="F26" i="3"/>
  <c r="G35" i="3"/>
  <c r="G36" i="3"/>
  <c r="G37" i="3"/>
  <c r="G34" i="3"/>
  <c r="G27" i="3"/>
  <c r="G28" i="3"/>
  <c r="G29" i="3"/>
  <c r="G26" i="3"/>
  <c r="E27" i="3"/>
  <c r="E28" i="3"/>
  <c r="E29" i="3"/>
  <c r="E26" i="3"/>
  <c r="D27" i="3"/>
  <c r="D28" i="3"/>
  <c r="D29" i="3"/>
  <c r="D26" i="3"/>
  <c r="C27" i="3"/>
  <c r="C28" i="3"/>
  <c r="C29" i="3"/>
  <c r="C26" i="3"/>
  <c r="I26" i="3" s="1"/>
  <c r="B28" i="3"/>
  <c r="B27" i="3"/>
  <c r="B29" i="3"/>
  <c r="B26" i="3"/>
  <c r="A27" i="3"/>
  <c r="A28" i="3"/>
  <c r="A29" i="3"/>
  <c r="A26" i="3"/>
  <c r="H26" i="3" s="1"/>
  <c r="I7" i="1"/>
  <c r="G3" i="1"/>
  <c r="G4" i="1"/>
  <c r="G2" i="1"/>
  <c r="F2" i="1"/>
  <c r="F3" i="1"/>
  <c r="F4" i="1"/>
  <c r="H3" i="1"/>
  <c r="H4" i="1"/>
  <c r="H2" i="1"/>
  <c r="H7" i="1" s="1"/>
  <c r="C19" i="1"/>
  <c r="C16" i="1"/>
  <c r="I52" i="3" l="1"/>
  <c r="K52" i="3" s="1"/>
  <c r="J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edoardo amaddii</author>
    <author>tc={DBCBD6D9-3355-4C44-92D0-08246C20A7B7}</author>
    <author>tc={48C1CE81-3DF3-4FCC-926D-9D4807710923}</author>
  </authors>
  <commentList>
    <comment ref="E2" authorId="0" shapeId="0" xr:uid="{45F98E96-FA7E-4ED5-81FF-4D497FBAC0AA}">
      <text>
        <r>
          <rPr>
            <sz val="11"/>
            <color theme="1"/>
            <rFont val="Aptos Narrow"/>
            <family val="2"/>
            <scheme val="minor"/>
          </rPr>
          <t xml:space="preserve">edoardo amaddii:
seleziona REGOLE EVIDENZIAZIONE CELLE: magg. HOURS di 350
</t>
        </r>
      </text>
    </comment>
    <comment ref="G3" authorId="1" shapeId="0" xr:uid="{DBCBD6D9-3355-4C44-92D0-08246C20A7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INCOLLA SPECIALE: SOLO FORMATTAZIONE</t>
      </text>
    </comment>
    <comment ref="I7" authorId="2" shapeId="0" xr:uid="{48C1CE81-3DF3-4FCC-926D-9D4807710923}">
      <text>
        <t>[Threaded comment]
Your version of Excel allows you to read this threaded comment; however, any edits to it will get removed if the file is opened in a newer version of Excel. Learn more: https://go.microsoft.com/fwlink/?linkid=870924
Comment:
    FUNZIONE OGGI PER LA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<sst xmlns="http://schemas.openxmlformats.org/spreadsheetml/2006/main" count="330" uniqueCount="279">
  <si>
    <t>REPARTO</t>
  </si>
  <si>
    <t>PRODOTTI</t>
  </si>
  <si>
    <t>HOURS LAVORATE</t>
  </si>
  <si>
    <t>COSTO ORARIO</t>
  </si>
  <si>
    <t>PRODUZIONE</t>
  </si>
  <si>
    <t>PERCENTUALE DI LAVORO COMPIUTO</t>
  </si>
  <si>
    <t>EFFICIENZA PRODUZIONE RISPETTO ALLE HOURS LAVORATE</t>
  </si>
  <si>
    <t>COSTO TOTALE</t>
  </si>
  <si>
    <t>Reparto C</t>
  </si>
  <si>
    <t>Chassis</t>
  </si>
  <si>
    <t>Reparto B</t>
  </si>
  <si>
    <t>Circuiti</t>
  </si>
  <si>
    <t>Reparto A</t>
  </si>
  <si>
    <t>Motori</t>
  </si>
  <si>
    <t>TOTALE</t>
  </si>
  <si>
    <t>1.</t>
  </si>
  <si>
    <t>Inserire dati in una tabella e formattarli</t>
  </si>
  <si>
    <t>dati celle formato VALUTA</t>
  </si>
  <si>
    <t>2.</t>
  </si>
  <si>
    <t>produttività inferiore al 20% in rosso</t>
  </si>
  <si>
    <t>INCOLLA SPECIALE: SOLO FORMATTAZIONE</t>
  </si>
  <si>
    <t>Applicare formattazione condizionale per evidenziare valori superiori a 350</t>
  </si>
  <si>
    <t>in HOME: FORMATTAZIONE CONDIZIONALE</t>
  </si>
  <si>
    <t>seleziona REGOLE EVIDENZIAZIONE CELLE: magg. HOURS di 350</t>
  </si>
  <si>
    <t xml:space="preserve">3. </t>
  </si>
  <si>
    <t>Usare SOMMA per calcolare il totale di una colonn</t>
  </si>
  <si>
    <t>4.</t>
  </si>
  <si>
    <t>Usare MEDIA per calcolare il valHOURS medio</t>
  </si>
  <si>
    <t>con due valori decimali, con ARROTONDA</t>
  </si>
  <si>
    <t>""=ARROTONDA(MEDIA(C2:C4);2)</t>
  </si>
  <si>
    <t>5.</t>
  </si>
  <si>
    <t>Applicare filtri ai dati in una tabella</t>
  </si>
  <si>
    <t>con ORDINA E FILTRA in barra multifunzione</t>
  </si>
  <si>
    <t>abbiamo orinato i reparti in ordine decrescente, le lettere seguono i numeri chiaramente</t>
  </si>
  <si>
    <t>6.</t>
  </si>
  <si>
    <t>Cercare valori specifici con "Trova e sostituisci"</t>
  </si>
  <si>
    <t>in barra multifunzione cerchiamo una parola e lavoriamo sulle sue occorrenze:</t>
  </si>
  <si>
    <t>cerchiamo HOURS e cambiamo la parola con HOURS:</t>
  </si>
  <si>
    <t>SOSTITUISCI TUTTI</t>
  </si>
  <si>
    <t>7.</t>
  </si>
  <si>
    <t xml:space="preserve">Unire celle e centrare il testo
</t>
  </si>
  <si>
    <t>metti i nomi delle intestazioni al centro delle celle</t>
  </si>
  <si>
    <t>8.</t>
  </si>
  <si>
    <t>Copiare e incollare solo valori da una colonna all'altra: INCOLLA SPECIALE</t>
  </si>
  <si>
    <t>abbiamo incollato i idati della produzione senza la FORMATTAZIONE CONDIZIONALE precedentemente inserita</t>
  </si>
  <si>
    <t>9.</t>
  </si>
  <si>
    <t>Congelare la prima riga di una tabella per la visualizzazione</t>
  </si>
  <si>
    <t>in VISUALIZZA: BLOCCA RIQUADRI</t>
  </si>
  <si>
    <t>In questo caso: BLOCCA RIGA SUPERIORE</t>
  </si>
  <si>
    <t>10.</t>
  </si>
  <si>
    <t>completa la tabella definendo</t>
  </si>
  <si>
    <t>EFFICIENZA</t>
  </si>
  <si>
    <t>""     =     ""</t>
  </si>
  <si>
    <t>PERCENTUALE in base alla PRODUZIONE rispetto alle ORE LAVORATE</t>
  </si>
  <si>
    <t>calcoliamo l'effettiva produzione in percentuale di ciascun lavoratore per il progetto</t>
  </si>
  <si>
    <t>calcoliamo EFFICIENZA RELATIVA DI OGNI RIGA rispetto al totale della produzione</t>
  </si>
  <si>
    <t>E</t>
  </si>
  <si>
    <t>"""=E2/SOMMA($E$2:$E$4)"""</t>
  </si>
  <si>
    <t>""=(Produzione / Ore Lavorate ) * 100""</t>
  </si>
  <si>
    <t>Supponiamo che tu abbia tre amici che lavorano in una fabbrica di costruzioni:</t>
  </si>
  <si>
    <t>Marco lavora 1500 ore e costruisce 450 mattoncini</t>
  </si>
  <si>
    <t>Luigi lavora 980 ore e costruisce 280 mattoncini</t>
  </si>
  <si>
    <t>11. Inserire annotazioni e commenti nelle celle</t>
  </si>
  <si>
    <t>Sara lavora 1200 ore e costruisce 350 mattoncini</t>
  </si>
  <si>
    <t>12. Usare la funzione OGGI() per date dinamiche</t>
  </si>
  <si>
    <t>Vogliamo capire chi è più bravo a costruire mattoncini in un'ora.</t>
  </si>
  <si>
    <t>13. Creare intestazioni e piè di pagina</t>
  </si>
  <si>
    <r>
      <t>Vai alla scheda "Inserisci"</t>
    </r>
    <r>
      <rPr>
        <sz val="11"/>
        <color theme="1"/>
        <rFont val="Aptos Narrow"/>
        <family val="2"/>
        <scheme val="minor"/>
      </rPr>
      <t xml:space="preserve"> nella barra dei menu.</t>
    </r>
  </si>
  <si>
    <t>non possiamo farlo in excel ONLINE</t>
  </si>
  <si>
    <t>Calcoliamo quanti mattoncini costruiscono in media ogni ora:</t>
  </si>
  <si>
    <r>
      <t>Seleziona "Intestazione e piè di pagina"</t>
    </r>
    <r>
      <rPr>
        <sz val="11"/>
        <color theme="1"/>
        <rFont val="Aptos Narrow"/>
        <family val="2"/>
        <scheme val="minor"/>
      </rPr>
      <t>: Trovi questa opzione nel gruppo "Testo". Una volta cliccato, Excel passa alla modalità di visualizzazione "Layout di stampa".</t>
    </r>
  </si>
  <si>
    <t>Marco: 450 ÷ 1500 = 0,3 mattoncini/ora
Luigi: 280 ÷ 980 = 0,2857 mattoncini/ora
Sara: 350 ÷ 1200 = 0,2917 mattoncini/ora</t>
  </si>
  <si>
    <r>
      <t>Aggiungi l'intestazione o il piè di pagina</t>
    </r>
    <r>
      <rPr>
        <sz val="11"/>
        <color theme="1"/>
        <rFont val="Aptos Narrow"/>
        <family val="2"/>
        <scheme val="minor"/>
      </rPr>
      <t>: Ora, nella parte superiore della pagina, vedrai tre sezioni vuote (sinistra, centro e destra) sia per l'intestazione che per il piè di pagina. Puoi cliccare in una di queste sezioni e scrivere il testo che desideri.</t>
    </r>
  </si>
  <si>
    <t>14. Utilizzare l'anteprima di stampa</t>
  </si>
  <si>
    <t>FILE: STAMPA</t>
  </si>
  <si>
    <t>oppure</t>
  </si>
  <si>
    <t>LAYOUT DI PAGINA: IMPOSTAZIONI PAGINA</t>
  </si>
  <si>
    <t>15. Proteggere un foglio di lavoro con password</t>
  </si>
  <si>
    <t>in REVISIONE: GESTISCI PROTEZIONE</t>
  </si>
  <si>
    <t>Livello Intermedio (21-40)</t>
  </si>
  <si>
    <t>Esercizi più avanzati su formule, funzioni logiche e gestione dei dati.</t>
  </si>
  <si>
    <t>Prospetto 1 
FUNZIONI LOGICHE E DI TESTO</t>
  </si>
  <si>
    <t>STUDENTI</t>
  </si>
  <si>
    <t>MATERIA</t>
  </si>
  <si>
    <t>VOTO</t>
  </si>
  <si>
    <t>Edoardo Rossi</t>
  </si>
  <si>
    <t>Inglese</t>
  </si>
  <si>
    <t>Matematica</t>
  </si>
  <si>
    <t>Francesco Gianni</t>
  </si>
  <si>
    <t>Laura Caldori</t>
  </si>
  <si>
    <t>Giovanna Lisca</t>
  </si>
  <si>
    <t>dato da cercare:</t>
  </si>
  <si>
    <t>1. Usare la funzione SE per determinare se un valore è sopra o sotto una soglia
RISPETTO ALLA MATERIA MATEMATICA</t>
  </si>
  <si>
    <t>2. Usare la funzione E per verificare più condizioni logiche
RISPETTO A MATEMATICA</t>
  </si>
  <si>
    <t>RISPETTO MATEMATICA E INGLESE INSIEME: PROMOSSO O BOCCIATO
rispetto alla media dei voti</t>
  </si>
  <si>
    <t>3. Usare la funzione O per verificare almeno una condizione vera
stessa cosa che abbiamo fatto con E, ma vediamo chi ha anche una sola materia da recuperare</t>
  </si>
  <si>
    <t>4. Applicare la funzione CONCATENA per unire il contenuto di più celle
Mostra voto in base alle materie</t>
  </si>
  <si>
    <t>5. Usare SINISTRA e DESTRA per estrarre parti di testo
estrai Ing da Inglese</t>
  </si>
  <si>
    <t>6. Usare TROVA e LUNGHEZZA per estrarre parti di stringhe
estrai solo i cognomi</t>
  </si>
  <si>
    <t>7. Usare CERCA.VERT per trovare informazioni in una tabella
troviamo la PRIMA OCCORRENZA, perchè stiamo cercando sulla riga</t>
  </si>
  <si>
    <t>8. Usare INDICE e CONFRONTA per estrarre dati in modo dinamico
mettiamo di voler trovare chi è promosso o bocciato in base alla media dei voti</t>
  </si>
  <si>
    <t>estrai solo i nomi</t>
  </si>
  <si>
    <t>prospetto 2</t>
  </si>
  <si>
    <t>FUNZIONI STATISTICHE E ANALISI DATI</t>
  </si>
  <si>
    <t>TASSO MEDIO DI AUMENTO PERSONALIZZATO</t>
  </si>
  <si>
    <t>MEDIA INTERVALLO TASSI</t>
  </si>
  <si>
    <t>DEV.ST</t>
  </si>
  <si>
    <t>Dipendente</t>
  </si>
  <si>
    <t>Reparto</t>
  </si>
  <si>
    <t>Anni Servizio</t>
  </si>
  <si>
    <t>Stipendio</t>
  </si>
  <si>
    <t>Stipendio Iniziale</t>
  </si>
  <si>
    <t>Variazione Percentuale</t>
  </si>
  <si>
    <t>Mario Rossi</t>
  </si>
  <si>
    <t>Vendite</t>
  </si>
  <si>
    <t>Laura Bianchi</t>
  </si>
  <si>
    <t>Marketing</t>
  </si>
  <si>
    <t>Giovanni Verdi</t>
  </si>
  <si>
    <t>IT</t>
  </si>
  <si>
    <t>Elena Neri</t>
  </si>
  <si>
    <t>Risorse Umane</t>
  </si>
  <si>
    <t>Andrea Russo</t>
  </si>
  <si>
    <t>Finanza</t>
  </si>
  <si>
    <t>Chiara Colombo</t>
  </si>
  <si>
    <t>Logistica</t>
  </si>
  <si>
    <t>Marco Esposito</t>
  </si>
  <si>
    <t>Sviluppo</t>
  </si>
  <si>
    <t>Francesca Rizzo</t>
  </si>
  <si>
    <t>Assistenza</t>
  </si>
  <si>
    <t>in rosso l'aumento sotto la media</t>
  </si>
  <si>
    <t>"""= (ValoreFinale - ValoreIniziale) / ValoreIniziale * 100""</t>
  </si>
  <si>
    <t>Applicare la funzione CONTA.SE per contare celle che soddisfano una condizione</t>
  </si>
  <si>
    <t>Applicare la funzione SOMMA.SE per sommare valori in base a un criterio</t>
  </si>
  <si>
    <t>Media di un insieme di dati</t>
  </si>
  <si>
    <t>Max</t>
  </si>
  <si>
    <t>Min</t>
  </si>
  <si>
    <t>Usare SUBTOTALE per calcolare somme dinamiche in una lista filtrata</t>
  </si>
  <si>
    <t>Anni di servizio &gt; 5</t>
  </si>
  <si>
    <t>somma stipendio se anni servizio minore di 5</t>
  </si>
  <si>
    <t>media degli stipendi</t>
  </si>
  <si>
    <t>max stipendi</t>
  </si>
  <si>
    <t>min stipendi</t>
  </si>
  <si>
    <t>11. Creare una tabella e applicare una formattazione automatica</t>
  </si>
  <si>
    <t>12. Creare una tabella pivot per analizzare dati</t>
  </si>
  <si>
    <t>14. Creare un istogramma basato su dati numerici</t>
  </si>
  <si>
    <t>15. Creare un grafico a torta con percentuali</t>
  </si>
  <si>
    <t>(Tutto)</t>
  </si>
  <si>
    <t>(più elementi)</t>
  </si>
  <si>
    <t>Somma di Stipendio Iniziale</t>
  </si>
  <si>
    <t>Somma di Stipendio</t>
  </si>
  <si>
    <t>Totale complessivo</t>
  </si>
  <si>
    <t>RIPRENDIAMO IL NOSTRO PROSPETTO</t>
  </si>
  <si>
    <t>Stipendio Base</t>
  </si>
  <si>
    <t>Bonus</t>
  </si>
  <si>
    <t>Totale Compenso</t>
  </si>
  <si>
    <t>Valutazione Performance</t>
  </si>
  <si>
    <t>Regole Bonus</t>
  </si>
  <si>
    <t>Anni Servizio 1-3: Bonus 5%</t>
  </si>
  <si>
    <t>Anni Servizio 4-6: Bonus 10%</t>
  </si>
  <si>
    <t>Anni Servizio 7+: Bonus 15%</t>
  </si>
  <si>
    <t>Note per gli esercizi</t>
  </si>
  <si>
    <r>
      <rPr>
        <sz val="11"/>
        <color rgb="FF000000"/>
        <rFont val="Aptos Narrow"/>
        <scheme val="minor"/>
      </rPr>
      <t xml:space="preserve">Calcolare </t>
    </r>
    <r>
      <rPr>
        <b/>
        <sz val="11"/>
        <color rgb="FF000000"/>
        <rFont val="Aptos Narrow"/>
        <scheme val="minor"/>
      </rPr>
      <t>bonus</t>
    </r>
    <r>
      <rPr>
        <sz val="11"/>
        <color rgb="FF000000"/>
        <rFont val="Aptos Narrow"/>
        <scheme val="minor"/>
      </rPr>
      <t xml:space="preserve"> in base agli anni di servizio e quindi </t>
    </r>
    <r>
      <rPr>
        <b/>
        <sz val="11"/>
        <color rgb="FF000000"/>
        <rFont val="Aptos Narrow"/>
        <scheme val="minor"/>
      </rPr>
      <t>Totale compenso</t>
    </r>
  </si>
  <si>
    <t>Usare ANNIDAMENTO di funzioni</t>
  </si>
  <si>
    <t>Applicare CERCA.VERT / CERCA.ORIZZ</t>
  </si>
  <si>
    <t xml:space="preserve">Trova Anni di Servizio </t>
  </si>
  <si>
    <t>"""     =     """</t>
  </si>
  <si>
    <t>""=CERCA.VERT(C22;A6:G14;3;FALSO)</t>
  </si>
  <si>
    <t>"Andrea Russo" = C22</t>
  </si>
  <si>
    <t>è il valore che cerchi.</t>
  </si>
  <si>
    <t>A6:G14</t>
  </si>
  <si>
    <t>è la tabella dove cerchi i dati.</t>
  </si>
  <si>
    <t>indica che vuoi il valore della terza colonna colonna (Anni di Servizio).</t>
  </si>
  <si>
    <t>richiede una corrispondenza esatta.</t>
  </si>
  <si>
    <t>Usa INDICE - CONFRONTA</t>
  </si>
  <si>
    <t xml:space="preserve">Trova stipendio base </t>
  </si>
  <si>
    <t>""=INDICE(D7:D14; CONFRONTA("Laura Bianchi"; A7:A14; 0))</t>
  </si>
  <si>
    <t>INDICE(D7:D14)</t>
  </si>
  <si>
    <t>restituisce il valore nella colonna degli stipendi.</t>
  </si>
  <si>
    <t>CONFRONTA("Laura Bianchi"; A7:A14; 0)</t>
  </si>
  <si>
    <t>trova la posizione del nome "Laura Bianchi" nella colonna A.</t>
  </si>
  <si>
    <t>0  = corrispondenza esatta</t>
  </si>
  <si>
    <t>Utilizzare INDIRETTO per riferimenti dinamici</t>
  </si>
  <si>
    <t>1. Riferimenti a Celle Dinamiche</t>
  </si>
  <si>
    <t>Nella cella C29 scrivi il testo "A7".</t>
  </si>
  <si>
    <t>Supponiamo che tu voglia sommare un intervallo di celle specificato dinamicamente:</t>
  </si>
  <si>
    <t>Nella cella F29 scrivi "D7:D14".</t>
  </si>
  <si>
    <t>interessante perchè si può usare per fare riferimento a celle di fogli diversi</t>
  </si>
  <si>
    <t>Foglio2</t>
  </si>
  <si>
    <t>Quando Usare INDIRETTO</t>
  </si>
  <si>
    <t>Se vuoi creare un riferimento dinamico a una cella specifica, usa il contenuto di un’altra cella come riferimento</t>
  </si>
  <si>
    <t>A7</t>
  </si>
  <si>
    <t>D7:D14</t>
  </si>
  <si>
    <t>Nella cella A28 scrivi il nome del foglio, ad esempio "Foglio2"</t>
  </si>
  <si>
    <t>qui specifico la cella che vado a prendere dall'altro foglio</t>
  </si>
  <si>
    <r>
      <t>Analisi Multi-Foglio</t>
    </r>
    <r>
      <rPr>
        <sz val="11"/>
        <color theme="1"/>
        <rFont val="Aptos Narrow"/>
        <family val="2"/>
        <scheme val="minor"/>
      </rPr>
      <t>: Per creare un riepilogo basato su dati presenti in fogli multipli.</t>
    </r>
  </si>
  <si>
    <r>
      <t>Report Dinamici</t>
    </r>
    <r>
      <rPr>
        <sz val="11"/>
        <color theme="1"/>
        <rFont val="Aptos Narrow"/>
        <family val="2"/>
        <scheme val="minor"/>
      </rPr>
      <t>: Per aggiornare automaticamente i riferimenti senza modificare manualmente le formule.</t>
    </r>
  </si>
  <si>
    <r>
      <t>Dati Variabili</t>
    </r>
    <r>
      <rPr>
        <sz val="11"/>
        <color theme="1"/>
        <rFont val="Aptos Narrow"/>
        <family val="2"/>
        <scheme val="minor"/>
      </rPr>
      <t>: Quando gli intervalli o i riferimenti cambiano in base a una selezione o a un input.</t>
    </r>
  </si>
  <si>
    <t>Creare grafici di performance</t>
  </si>
  <si>
    <t>in questo caso cambiamo i dati direttamente, senza impazzire</t>
  </si>
  <si>
    <t>Passaggi per creare il grafico a partire dai valori testuali:</t>
  </si>
  <si>
    <t>1. Inserisci i dati</t>
  </si>
  <si>
    <r>
      <t xml:space="preserve">Supponiamo che tu abbia una colonna con valori testuali (categorie) come "Eccellente", "Buono", "Sufficiente", ecc. In questo esempio, i dati si trovano nella colonna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da </t>
    </r>
    <r>
      <rPr>
        <b/>
        <sz val="11"/>
        <color theme="1"/>
        <rFont val="Aptos Narrow"/>
        <family val="2"/>
        <scheme val="minor"/>
      </rPr>
      <t>A1</t>
    </r>
    <r>
      <rPr>
        <sz val="11"/>
        <color theme="1"/>
        <rFont val="Aptos Narrow"/>
        <family val="2"/>
        <scheme val="minor"/>
      </rPr>
      <t xml:space="preserve"> ad </t>
    </r>
    <r>
      <rPr>
        <b/>
        <sz val="11"/>
        <color theme="1"/>
        <rFont val="Aptos Narrow"/>
        <family val="2"/>
        <scheme val="minor"/>
      </rPr>
      <t>A10</t>
    </r>
    <r>
      <rPr>
        <sz val="11"/>
        <color theme="1"/>
        <rFont val="Aptos Narrow"/>
        <family val="2"/>
        <scheme val="minor"/>
      </rPr>
      <t>.</t>
    </r>
  </si>
  <si>
    <t>2. Crea una tabella con le categorie</t>
  </si>
  <si>
    <r>
      <t xml:space="preserve">Nella colonna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, scrivi tutte le categorie presenti:</t>
    </r>
  </si>
  <si>
    <t>Esempio:</t>
  </si>
  <si>
    <t>B1: "Eccellente"</t>
  </si>
  <si>
    <t>B2: "Buono"</t>
  </si>
  <si>
    <t>B3: "Sufficiente"</t>
  </si>
  <si>
    <t>B4: "Insufficiente"</t>
  </si>
  <si>
    <t>3. Usa la funzione CONTA.SE</t>
  </si>
  <si>
    <r>
      <t xml:space="preserve">Nella colonna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, usa la funzione </t>
    </r>
    <r>
      <rPr>
        <b/>
        <sz val="11"/>
        <color theme="1"/>
        <rFont val="Aptos Narrow"/>
        <family val="2"/>
        <scheme val="minor"/>
      </rPr>
      <t>CONTA.SE</t>
    </r>
    <r>
      <rPr>
        <sz val="11"/>
        <color theme="1"/>
        <rFont val="Aptos Narrow"/>
        <family val="2"/>
        <scheme val="minor"/>
      </rPr>
      <t xml:space="preserve"> per calcolare quante volte ogni categoria appare nella colonna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. Ad esempio, nella cella </t>
    </r>
    <r>
      <rPr>
        <b/>
        <sz val="11"/>
        <color theme="1"/>
        <rFont val="Aptos Narrow"/>
        <family val="2"/>
        <scheme val="minor"/>
      </rPr>
      <t>C1</t>
    </r>
    <r>
      <rPr>
        <sz val="11"/>
        <color theme="1"/>
        <rFont val="Aptos Narrow"/>
        <family val="2"/>
        <scheme val="minor"/>
      </rPr>
      <t>, scrivi:</t>
    </r>
  </si>
  <si>
    <t>excel</t>
  </si>
  <si>
    <t>=CONTA.SE(A1:A10;"Eccellente")</t>
  </si>
  <si>
    <r>
      <t xml:space="preserve">Questa formula conterà quante volte il valore "Eccellente" è presente nella colonna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. Fai lo stesso per tutte le altre categorie.</t>
    </r>
  </si>
  <si>
    <t>4. Verifica i risultati</t>
  </si>
  <si>
    <t>Ora hai una tabella completa con:</t>
  </si>
  <si>
    <r>
      <t xml:space="preserve">Colonna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: Categorie.</t>
    </r>
  </si>
  <si>
    <r>
      <t xml:space="preserve">Colonna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: Conteggi (numero di volte che ogni categoria appare).</t>
    </r>
  </si>
  <si>
    <t>5. Crea il grafico</t>
  </si>
  <si>
    <r>
      <t>Seleziona i dati</t>
    </r>
    <r>
      <rPr>
        <sz val="11"/>
        <color theme="1"/>
        <rFont val="Aptos Narrow"/>
        <family val="2"/>
        <scheme val="minor"/>
      </rPr>
      <t>:</t>
    </r>
  </si>
  <si>
    <r>
      <t xml:space="preserve">Evidenzia le colonne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(categorie e conteggi).</t>
    </r>
  </si>
  <si>
    <r>
      <t>Inserisci il grafico</t>
    </r>
    <r>
      <rPr>
        <sz val="11"/>
        <color theme="1"/>
        <rFont val="Aptos Narrow"/>
        <family val="2"/>
        <scheme val="minor"/>
      </rPr>
      <t>:</t>
    </r>
  </si>
  <si>
    <r>
      <t xml:space="preserve">Vai su </t>
    </r>
    <r>
      <rPr>
        <b/>
        <sz val="11"/>
        <color theme="1"/>
        <rFont val="Aptos Narrow"/>
        <family val="2"/>
        <scheme val="minor"/>
      </rPr>
      <t>Inserisci &gt; Grafico a Barre</t>
    </r>
    <r>
      <rPr>
        <sz val="11"/>
        <color theme="1"/>
        <rFont val="Aptos Narrow"/>
        <family val="2"/>
        <scheme val="minor"/>
      </rPr>
      <t xml:space="preserve"> o </t>
    </r>
    <r>
      <rPr>
        <b/>
        <sz val="11"/>
        <color theme="1"/>
        <rFont val="Aptos Narrow"/>
        <family val="2"/>
        <scheme val="minor"/>
      </rPr>
      <t>Grafico a Torta</t>
    </r>
    <r>
      <rPr>
        <sz val="11"/>
        <color theme="1"/>
        <rFont val="Aptos Narrow"/>
        <family val="2"/>
        <scheme val="minor"/>
      </rPr>
      <t>.</t>
    </r>
  </si>
  <si>
    <t>Scegli il grafico che desideri per rappresentare la distribuzione delle categorie.</t>
  </si>
  <si>
    <r>
      <t>Personalizza il grafico</t>
    </r>
    <r>
      <rPr>
        <sz val="11"/>
        <color theme="1"/>
        <rFont val="Aptos Narrow"/>
        <family val="2"/>
        <scheme val="minor"/>
      </rPr>
      <t>:</t>
    </r>
  </si>
  <si>
    <t>Aggiungi un titolo (es. "Distribuzione delle Performance").</t>
  </si>
  <si>
    <t>Modifica colori o etichette per migliorare la leggibilità.</t>
  </si>
  <si>
    <t>43. Creare mappe condizionali con formattazione</t>
  </si>
  <si>
    <t>45. Usare DEV.ST medio</t>
  </si>
  <si>
    <t>REGIONI</t>
  </si>
  <si>
    <t>POSIZIONE</t>
  </si>
  <si>
    <t>ABITANTI</t>
  </si>
  <si>
    <t>Lombardia</t>
  </si>
  <si>
    <t>Nord</t>
  </si>
  <si>
    <t>Emilia</t>
  </si>
  <si>
    <t>Toscana</t>
  </si>
  <si>
    <t>Centro</t>
  </si>
  <si>
    <t>Lazio</t>
  </si>
  <si>
    <t>Puglia</t>
  </si>
  <si>
    <t>Sud</t>
  </si>
  <si>
    <t>Sicilia</t>
  </si>
  <si>
    <t>Ecco i passaggi step by step:</t>
  </si>
  <si>
    <t>CALCOLO DELLA MEDIA Sommo tutti i numeri e divido per quanti sono: (100000 + 24300 + 30000 + 200000 + 35000 + 15000) ÷ 6 = 67416,66</t>
  </si>
  <si>
    <t>CALCOLO DELLE DIFFERENZE Per ogni numero, calcolo quanto è distante dalla media:</t>
  </si>
  <si>
    <t>100000 è distante 32583,34 dalla media</t>
  </si>
  <si>
    <t>24300 è distante 42883,34 dalla media</t>
  </si>
  <si>
    <t>E così via...</t>
  </si>
  <si>
    <t>ELEVO AL QUADRATO QUESTE DIFFERENZE Questo serve per eliminare i segni negativi e ingrandire le differenze maggiori</t>
  </si>
  <si>
    <t>FACCIO LA MEDIA DI QUESTI QUADRATI</t>
  </si>
  <si>
    <t>PRENDO LA RADICE QUADRATA DEL RISULTATO</t>
  </si>
  <si>
    <t>Questo passaggio finale genera 71690,17831 che vedi!</t>
  </si>
  <si>
    <t>Società</t>
  </si>
  <si>
    <t>Settore</t>
  </si>
  <si>
    <t>Trimestre</t>
  </si>
  <si>
    <t>Fatturato</t>
  </si>
  <si>
    <t>Utile Netto</t>
  </si>
  <si>
    <t>Capitale Investito</t>
  </si>
  <si>
    <t>Rendimento %</t>
  </si>
  <si>
    <t>TechInnovate</t>
  </si>
  <si>
    <t>Tecnologia</t>
  </si>
  <si>
    <t>Q1 2024</t>
  </si>
  <si>
    <t>GreenEnergy</t>
  </si>
  <si>
    <t>Energia</t>
  </si>
  <si>
    <t>MedicalSolutions</t>
  </si>
  <si>
    <t>Sanità</t>
  </si>
  <si>
    <t>FinanceGroup</t>
  </si>
  <si>
    <t>RetailGiant</t>
  </si>
  <si>
    <t>Commercio</t>
  </si>
  <si>
    <t>AutoManufacturing</t>
  </si>
  <si>
    <t>Automotive</t>
  </si>
  <si>
    <t>AgriTech</t>
  </si>
  <si>
    <t>Agricoltura</t>
  </si>
  <si>
    <t>MediaCorp</t>
  </si>
  <si>
    <t>Media</t>
  </si>
  <si>
    <t>Formule e Analisi</t>
  </si>
  <si>
    <t>Calcolare Rendimento % = (Utile Netto / Capitale Investito) * 100</t>
  </si>
  <si>
    <t>Creare dashboard di analisi</t>
  </si>
  <si>
    <t>Usare funzioni avanzate come XLOOKUP</t>
  </si>
  <si>
    <t>Generare grafici interattivi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</si>
</sst>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.0%"/>
  </numFmts>
  <fonts count="10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3.5"/>
      <color theme="1"/>
      <name val="Aptos Narrow"/>
      <family val="2"/>
      <scheme val="minor"/>
    </font>
    <font>
      <sz val="10"/>
      <color theme="1"/>
      <name val="Courier New"/>
      <charset val="1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165" fontId="0" fillId="0" borderId="0" xfId="0" applyNumberFormat="1"/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164" fontId="0" fillId="0" borderId="0" xfId="0" applyNumberFormat="1" applyAlignment="1">
      <alignment wrapText="1"/>
    </xf>
    <xf numFmtId="0" fontId="7" fillId="0" borderId="0" xfId="0" applyFont="1"/>
    <xf numFmtId="10" fontId="0" fillId="0" borderId="0" xfId="0" applyNumberFormat="1"/>
    <xf numFmtId="0" fontId="0" fillId="0" borderId="0" xfId="0" pivotButton="1"/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wrapText="1"/>
    </xf>
    <xf numFmtId="0" fontId="8" fillId="4" borderId="0" xfId="0" applyFont="1" applyFill="1" applyAlignment="1">
      <alignment wrapText="1"/>
    </xf>
  </cellXfs>
  <cellStyles count="1">
    <cellStyle name="Normale" xfId="0" builtinId="0"/>
  </cellStyles>
  <dxfs count="18"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#,##0.00\ &quot;€&quot;"/>
    </dxf>
    <dxf>
      <alignment horizontal="general" vertical="bottom" textRotation="0" wrapText="1" indent="0" justifyLastLine="0" shrinkToFit="0" readingOrder="0"/>
    </dxf>
    <dxf>
      <numFmt numFmtId="164" formatCode="#,##0.00\ &quot;€&quot;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64" formatCode="#,##0.00\ &quot;€&quot;"/>
    </dxf>
    <dxf>
      <numFmt numFmtId="164" formatCode="#,##0.00\ &quot;€&quot;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Foglio2!$D$51</c:f>
              <c:strCache>
                <c:ptCount val="1"/>
                <c:pt idx="0">
                  <c:v>Stipendio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Foglio2!$A$52:$A$59,Foglio2!$B$52:$B$59</c:f>
              <c:multiLvlStrCache>
                <c:ptCount val="8"/>
                <c:lvl>
                  <c:pt idx="0">
                    <c:v>Vendite</c:v>
                  </c:pt>
                  <c:pt idx="1">
                    <c:v>Marketing</c:v>
                  </c:pt>
                  <c:pt idx="2">
                    <c:v>IT</c:v>
                  </c:pt>
                  <c:pt idx="3">
                    <c:v>Risorse Umane</c:v>
                  </c:pt>
                  <c:pt idx="4">
                    <c:v>Finanza</c:v>
                  </c:pt>
                  <c:pt idx="5">
                    <c:v>Logistica</c:v>
                  </c:pt>
                  <c:pt idx="6">
                    <c:v>Sviluppo</c:v>
                  </c:pt>
                  <c:pt idx="7">
                    <c:v>Assistenza</c:v>
                  </c:pt>
                </c:lvl>
                <c:lvl>
                  <c:pt idx="0">
                    <c:v>Mario Rossi</c:v>
                  </c:pt>
                  <c:pt idx="1">
                    <c:v>Laura Bianchi</c:v>
                  </c:pt>
                  <c:pt idx="2">
                    <c:v>Giovanni Verdi</c:v>
                  </c:pt>
                  <c:pt idx="3">
                    <c:v>Elena Neri</c:v>
                  </c:pt>
                  <c:pt idx="4">
                    <c:v>Andrea Russo</c:v>
                  </c:pt>
                  <c:pt idx="5">
                    <c:v>Chiara Colombo</c:v>
                  </c:pt>
                  <c:pt idx="6">
                    <c:v>Marco Esposito</c:v>
                  </c:pt>
                  <c:pt idx="7">
                    <c:v>Francesca Rizzo</c:v>
                  </c:pt>
                </c:lvl>
              </c:multiLvlStrCache>
            </c:multiLvlStrRef>
          </c:cat>
          <c:val>
            <c:numRef>
              <c:f>Foglio2!$D$52:$D$59</c:f>
              <c:numCache>
                <c:formatCode>#,##0.00\ "€"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45000</c:v>
                </c:pt>
                <c:pt idx="3">
                  <c:v>38000</c:v>
                </c:pt>
                <c:pt idx="4">
                  <c:v>42000</c:v>
                </c:pt>
                <c:pt idx="5">
                  <c:v>32000</c:v>
                </c:pt>
                <c:pt idx="6">
                  <c:v>50000</c:v>
                </c:pt>
                <c:pt idx="7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30-4FF9-B803-A685A931662C}"/>
            </c:ext>
          </c:extLst>
        </c:ser>
        <c:ser>
          <c:idx val="2"/>
          <c:order val="1"/>
          <c:tx>
            <c:strRef>
              <c:f>Foglio2!$E$51</c:f>
              <c:strCache>
                <c:ptCount val="1"/>
                <c:pt idx="0">
                  <c:v>Stipendio Iniziale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Foglio2!$A$52:$A$59,Foglio2!$B$52:$B$59</c:f>
              <c:multiLvlStrCache>
                <c:ptCount val="8"/>
                <c:lvl>
                  <c:pt idx="0">
                    <c:v>Vendite</c:v>
                  </c:pt>
                  <c:pt idx="1">
                    <c:v>Marketing</c:v>
                  </c:pt>
                  <c:pt idx="2">
                    <c:v>IT</c:v>
                  </c:pt>
                  <c:pt idx="3">
                    <c:v>Risorse Umane</c:v>
                  </c:pt>
                  <c:pt idx="4">
                    <c:v>Finanza</c:v>
                  </c:pt>
                  <c:pt idx="5">
                    <c:v>Logistica</c:v>
                  </c:pt>
                  <c:pt idx="6">
                    <c:v>Sviluppo</c:v>
                  </c:pt>
                  <c:pt idx="7">
                    <c:v>Assistenza</c:v>
                  </c:pt>
                </c:lvl>
                <c:lvl>
                  <c:pt idx="0">
                    <c:v>Mario Rossi</c:v>
                  </c:pt>
                  <c:pt idx="1">
                    <c:v>Laura Bianchi</c:v>
                  </c:pt>
                  <c:pt idx="2">
                    <c:v>Giovanni Verdi</c:v>
                  </c:pt>
                  <c:pt idx="3">
                    <c:v>Elena Neri</c:v>
                  </c:pt>
                  <c:pt idx="4">
                    <c:v>Andrea Russo</c:v>
                  </c:pt>
                  <c:pt idx="5">
                    <c:v>Chiara Colombo</c:v>
                  </c:pt>
                  <c:pt idx="6">
                    <c:v>Marco Esposito</c:v>
                  </c:pt>
                  <c:pt idx="7">
                    <c:v>Francesca Rizzo</c:v>
                  </c:pt>
                </c:lvl>
              </c:multiLvlStrCache>
            </c:multiLvlStrRef>
          </c:cat>
          <c:val>
            <c:numRef>
              <c:f>Foglio2!$E$52:$E$59</c:f>
              <c:numCache>
                <c:formatCode>#,##0.00\ "€"</c:formatCode>
                <c:ptCount val="8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30-4FF9-B803-A685A9316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5165832"/>
        <c:axId val="121250824"/>
      </c:barChart>
      <c:catAx>
        <c:axId val="202516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0824"/>
        <c:crosses val="autoZero"/>
        <c:auto val="1"/>
        <c:lblAlgn val="ctr"/>
        <c:lblOffset val="100"/>
        <c:noMultiLvlLbl val="0"/>
      </c:catAx>
      <c:valAx>
        <c:axId val="12125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6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3"/>
          <c:order val="0"/>
          <c:tx>
            <c:strRef>
              <c:f>Foglio2!$F$51</c:f>
              <c:strCache>
                <c:ptCount val="1"/>
                <c:pt idx="0">
                  <c:v>Variazione Percentuale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6F-4A67-A7AF-BD1D843CB0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6F-4A67-A7AF-BD1D843CB0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6F-4A67-A7AF-BD1D843CB0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6F-4A67-A7AF-BD1D843CB0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6F-4A67-A7AF-BD1D843CB0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6F-4A67-A7AF-BD1D843CB0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86F-4A67-A7AF-BD1D843CB0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86F-4A67-A7AF-BD1D843CB0EE}"/>
              </c:ext>
            </c:extLst>
          </c:dPt>
          <c:cat>
            <c:multiLvlStrRef>
              <c:f>Foglio2!$A$52:$A$59,Foglio2!$B$52:$B$59</c:f>
              <c:multiLvlStrCache>
                <c:ptCount val="8"/>
                <c:lvl>
                  <c:pt idx="0">
                    <c:v>Vendite</c:v>
                  </c:pt>
                  <c:pt idx="1">
                    <c:v>Marketing</c:v>
                  </c:pt>
                  <c:pt idx="2">
                    <c:v>IT</c:v>
                  </c:pt>
                  <c:pt idx="3">
                    <c:v>Risorse Umane</c:v>
                  </c:pt>
                  <c:pt idx="4">
                    <c:v>Finanza</c:v>
                  </c:pt>
                  <c:pt idx="5">
                    <c:v>Logistica</c:v>
                  </c:pt>
                  <c:pt idx="6">
                    <c:v>Sviluppo</c:v>
                  </c:pt>
                  <c:pt idx="7">
                    <c:v>Assistenza</c:v>
                  </c:pt>
                </c:lvl>
                <c:lvl>
                  <c:pt idx="0">
                    <c:v>Mario Rossi</c:v>
                  </c:pt>
                  <c:pt idx="1">
                    <c:v>Laura Bianchi</c:v>
                  </c:pt>
                  <c:pt idx="2">
                    <c:v>Giovanni Verdi</c:v>
                  </c:pt>
                  <c:pt idx="3">
                    <c:v>Elena Neri</c:v>
                  </c:pt>
                  <c:pt idx="4">
                    <c:v>Andrea Russo</c:v>
                  </c:pt>
                  <c:pt idx="5">
                    <c:v>Chiara Colombo</c:v>
                  </c:pt>
                  <c:pt idx="6">
                    <c:v>Marco Esposito</c:v>
                  </c:pt>
                  <c:pt idx="7">
                    <c:v>Francesca Rizzo</c:v>
                  </c:pt>
                </c:lvl>
              </c:multiLvlStrCache>
            </c:multiLvlStrRef>
          </c:cat>
          <c:val>
            <c:numRef>
              <c:f>Foglio2!$F$52:$F$59</c:f>
              <c:numCache>
                <c:formatCode>0.00%</c:formatCode>
                <c:ptCount val="8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0.26666666666666666</c:v>
                </c:pt>
                <c:pt idx="4">
                  <c:v>0.4</c:v>
                </c:pt>
                <c:pt idx="5">
                  <c:v>6.6666666666666666E-2</c:v>
                </c:pt>
                <c:pt idx="6">
                  <c:v>0.66666666666666663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2C-489A-AF83-F910A15FB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Anni di servizio con variazione percentuale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Foglio2!$C$51</c:f>
              <c:strCache>
                <c:ptCount val="1"/>
                <c:pt idx="0">
                  <c:v>Anni Servizio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Foglio2!$A$52:$A$59,Foglio2!$B$52:$B$59,Foglio2!$E$52:$E$59,Foglio2!$D$52:$D$59</c:f>
              <c:multiLvlStrCache>
                <c:ptCount val="8"/>
                <c:lvl>
                  <c:pt idx="0">
                    <c:v>35.000,00 €</c:v>
                  </c:pt>
                  <c:pt idx="1">
                    <c:v>40.000,00 €</c:v>
                  </c:pt>
                  <c:pt idx="2">
                    <c:v>45.000,00 €</c:v>
                  </c:pt>
                  <c:pt idx="3">
                    <c:v>38.000,00 €</c:v>
                  </c:pt>
                  <c:pt idx="4">
                    <c:v>42.000,00 €</c:v>
                  </c:pt>
                  <c:pt idx="5">
                    <c:v>32.000,00 €</c:v>
                  </c:pt>
                  <c:pt idx="6">
                    <c:v>50.000,00 €</c:v>
                  </c:pt>
                  <c:pt idx="7">
                    <c:v>30.000,00 €</c:v>
                  </c:pt>
                </c:lvl>
                <c:lvl>
                  <c:pt idx="0">
                    <c:v>30.000,00 €</c:v>
                  </c:pt>
                  <c:pt idx="1">
                    <c:v>30.000,00 €</c:v>
                  </c:pt>
                  <c:pt idx="2">
                    <c:v>30.000,00 €</c:v>
                  </c:pt>
                  <c:pt idx="3">
                    <c:v>30.000,00 €</c:v>
                  </c:pt>
                  <c:pt idx="4">
                    <c:v>30.000,00 €</c:v>
                  </c:pt>
                  <c:pt idx="5">
                    <c:v>30.000,00 €</c:v>
                  </c:pt>
                  <c:pt idx="6">
                    <c:v>30.000,00 €</c:v>
                  </c:pt>
                  <c:pt idx="7">
                    <c:v>30.000,00 €</c:v>
                  </c:pt>
                </c:lvl>
                <c:lvl>
                  <c:pt idx="0">
                    <c:v>Vendite</c:v>
                  </c:pt>
                  <c:pt idx="1">
                    <c:v>Marketing</c:v>
                  </c:pt>
                  <c:pt idx="2">
                    <c:v>IT</c:v>
                  </c:pt>
                  <c:pt idx="3">
                    <c:v>Risorse Umane</c:v>
                  </c:pt>
                  <c:pt idx="4">
                    <c:v>Finanza</c:v>
                  </c:pt>
                  <c:pt idx="5">
                    <c:v>Logistica</c:v>
                  </c:pt>
                  <c:pt idx="6">
                    <c:v>Sviluppo</c:v>
                  </c:pt>
                  <c:pt idx="7">
                    <c:v>Assistenza</c:v>
                  </c:pt>
                </c:lvl>
                <c:lvl>
                  <c:pt idx="0">
                    <c:v>Mario Rossi</c:v>
                  </c:pt>
                  <c:pt idx="1">
                    <c:v>Laura Bianchi</c:v>
                  </c:pt>
                  <c:pt idx="2">
                    <c:v>Giovanni Verdi</c:v>
                  </c:pt>
                  <c:pt idx="3">
                    <c:v>Elena Neri</c:v>
                  </c:pt>
                  <c:pt idx="4">
                    <c:v>Andrea Russo</c:v>
                  </c:pt>
                  <c:pt idx="5">
                    <c:v>Chiara Colombo</c:v>
                  </c:pt>
                  <c:pt idx="6">
                    <c:v>Marco Esposito</c:v>
                  </c:pt>
                  <c:pt idx="7">
                    <c:v>Francesca Rizzo</c:v>
                  </c:pt>
                </c:lvl>
              </c:multiLvlStrCache>
            </c:multiLvlStrRef>
          </c:cat>
          <c:val>
            <c:numRef>
              <c:f>Foglio2!$C$52:$C$59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9-4D12-9683-A9399DD6B2EB}"/>
            </c:ext>
          </c:extLst>
        </c:ser>
        <c:ser>
          <c:idx val="3"/>
          <c:order val="1"/>
          <c:tx>
            <c:strRef>
              <c:f>Foglio2!$F$51</c:f>
              <c:strCache>
                <c:ptCount val="1"/>
                <c:pt idx="0">
                  <c:v>Variazione Percentuale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Foglio2!$A$52:$A$59,Foglio2!$B$52:$B$59,Foglio2!$E$52:$E$59,Foglio2!$D$52:$D$59</c:f>
              <c:multiLvlStrCache>
                <c:ptCount val="8"/>
                <c:lvl>
                  <c:pt idx="0">
                    <c:v>35.000,00 €</c:v>
                  </c:pt>
                  <c:pt idx="1">
                    <c:v>40.000,00 €</c:v>
                  </c:pt>
                  <c:pt idx="2">
                    <c:v>45.000,00 €</c:v>
                  </c:pt>
                  <c:pt idx="3">
                    <c:v>38.000,00 €</c:v>
                  </c:pt>
                  <c:pt idx="4">
                    <c:v>42.000,00 €</c:v>
                  </c:pt>
                  <c:pt idx="5">
                    <c:v>32.000,00 €</c:v>
                  </c:pt>
                  <c:pt idx="6">
                    <c:v>50.000,00 €</c:v>
                  </c:pt>
                  <c:pt idx="7">
                    <c:v>30.000,00 €</c:v>
                  </c:pt>
                </c:lvl>
                <c:lvl>
                  <c:pt idx="0">
                    <c:v>30.000,00 €</c:v>
                  </c:pt>
                  <c:pt idx="1">
                    <c:v>30.000,00 €</c:v>
                  </c:pt>
                  <c:pt idx="2">
                    <c:v>30.000,00 €</c:v>
                  </c:pt>
                  <c:pt idx="3">
                    <c:v>30.000,00 €</c:v>
                  </c:pt>
                  <c:pt idx="4">
                    <c:v>30.000,00 €</c:v>
                  </c:pt>
                  <c:pt idx="5">
                    <c:v>30.000,00 €</c:v>
                  </c:pt>
                  <c:pt idx="6">
                    <c:v>30.000,00 €</c:v>
                  </c:pt>
                  <c:pt idx="7">
                    <c:v>30.000,00 €</c:v>
                  </c:pt>
                </c:lvl>
                <c:lvl>
                  <c:pt idx="0">
                    <c:v>Vendite</c:v>
                  </c:pt>
                  <c:pt idx="1">
                    <c:v>Marketing</c:v>
                  </c:pt>
                  <c:pt idx="2">
                    <c:v>IT</c:v>
                  </c:pt>
                  <c:pt idx="3">
                    <c:v>Risorse Umane</c:v>
                  </c:pt>
                  <c:pt idx="4">
                    <c:v>Finanza</c:v>
                  </c:pt>
                  <c:pt idx="5">
                    <c:v>Logistica</c:v>
                  </c:pt>
                  <c:pt idx="6">
                    <c:v>Sviluppo</c:v>
                  </c:pt>
                  <c:pt idx="7">
                    <c:v>Assistenza</c:v>
                  </c:pt>
                </c:lvl>
                <c:lvl>
                  <c:pt idx="0">
                    <c:v>Mario Rossi</c:v>
                  </c:pt>
                  <c:pt idx="1">
                    <c:v>Laura Bianchi</c:v>
                  </c:pt>
                  <c:pt idx="2">
                    <c:v>Giovanni Verdi</c:v>
                  </c:pt>
                  <c:pt idx="3">
                    <c:v>Elena Neri</c:v>
                  </c:pt>
                  <c:pt idx="4">
                    <c:v>Andrea Russo</c:v>
                  </c:pt>
                  <c:pt idx="5">
                    <c:v>Chiara Colombo</c:v>
                  </c:pt>
                  <c:pt idx="6">
                    <c:v>Marco Esposito</c:v>
                  </c:pt>
                  <c:pt idx="7">
                    <c:v>Francesca Rizzo</c:v>
                  </c:pt>
                </c:lvl>
              </c:multiLvlStrCache>
            </c:multiLvlStrRef>
          </c:cat>
          <c:val>
            <c:numRef>
              <c:f>Foglio2!$F$52:$F$59</c:f>
              <c:numCache>
                <c:formatCode>0.00%</c:formatCode>
                <c:ptCount val="8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0.26666666666666666</c:v>
                </c:pt>
                <c:pt idx="4">
                  <c:v>0.4</c:v>
                </c:pt>
                <c:pt idx="5">
                  <c:v>6.6666666666666666E-2</c:v>
                </c:pt>
                <c:pt idx="6">
                  <c:v>0.66666666666666663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D9-4D12-9683-A9399DD6B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4824968"/>
        <c:axId val="814831112"/>
      </c:barChart>
      <c:catAx>
        <c:axId val="814824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31112"/>
        <c:crosses val="autoZero"/>
        <c:auto val="1"/>
        <c:lblAlgn val="ctr"/>
        <c:lblOffset val="100"/>
        <c:noMultiLvlLbl val="0"/>
      </c:catAx>
      <c:valAx>
        <c:axId val="81483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2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Foglio3!$G$6</c:f>
              <c:strCache>
                <c:ptCount val="1"/>
                <c:pt idx="0">
                  <c:v>Valutazione 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Foglio3!$A$7:$A$14</c:f>
              <c:strCache>
                <c:ptCount val="8"/>
                <c:pt idx="0">
                  <c:v>Mario Rossi</c:v>
                </c:pt>
                <c:pt idx="1">
                  <c:v>Laura Bianchi</c:v>
                </c:pt>
                <c:pt idx="2">
                  <c:v>Giovanni Verdi</c:v>
                </c:pt>
                <c:pt idx="3">
                  <c:v>Elena Neri</c:v>
                </c:pt>
                <c:pt idx="4">
                  <c:v>Andrea Russo</c:v>
                </c:pt>
                <c:pt idx="5">
                  <c:v>Chiara Colombo</c:v>
                </c:pt>
                <c:pt idx="6">
                  <c:v>Marco Esposito</c:v>
                </c:pt>
                <c:pt idx="7">
                  <c:v>Francesca Rizzo</c:v>
                </c:pt>
              </c:strCache>
            </c:strRef>
          </c:cat>
          <c:val>
            <c:numRef>
              <c:f>Foglio3!$G$7:$G$14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10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4-48DD-8D0E-216CEC268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19464"/>
        <c:axId val="40048136"/>
      </c:barChart>
      <c:catAx>
        <c:axId val="2561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8136"/>
        <c:crosses val="autoZero"/>
        <c:auto val="1"/>
        <c:lblAlgn val="ctr"/>
        <c:lblOffset val="100"/>
        <c:noMultiLvlLbl val="0"/>
      </c:catAx>
      <c:valAx>
        <c:axId val="4004813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82</xdr:row>
      <xdr:rowOff>133350</xdr:rowOff>
    </xdr:from>
    <xdr:to>
      <xdr:col>3</xdr:col>
      <xdr:colOff>1581150</xdr:colOff>
      <xdr:row>112</xdr:row>
      <xdr:rowOff>114300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FB7E688-626E-026A-383A-FA5E09773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83</xdr:row>
      <xdr:rowOff>66675</xdr:rowOff>
    </xdr:from>
    <xdr:to>
      <xdr:col>6</xdr:col>
      <xdr:colOff>1447800</xdr:colOff>
      <xdr:row>104</xdr:row>
      <xdr:rowOff>114300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E16873C-05FF-0A02-8D56-1DD1404BBCF3}"/>
            </a:ext>
            <a:ext uri="{147F2762-F138-4A5C-976F-8EAC2B608ADB}">
              <a16:predDERef xmlns:a16="http://schemas.microsoft.com/office/drawing/2014/main" pred="{EFB7E688-626E-026A-383A-FA5E09773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942975</xdr:colOff>
      <xdr:row>114</xdr:row>
      <xdr:rowOff>28575</xdr:rowOff>
    </xdr:from>
    <xdr:to>
      <xdr:col>5</xdr:col>
      <xdr:colOff>1285875</xdr:colOff>
      <xdr:row>144</xdr:row>
      <xdr:rowOff>104775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6FA12365-BF34-C173-0D2F-755C81CCEC23}"/>
            </a:ext>
            <a:ext uri="{147F2762-F138-4A5C-976F-8EAC2B608ADB}">
              <a16:predDERef xmlns:a16="http://schemas.microsoft.com/office/drawing/2014/main" pred="{2E16873C-05FF-0A02-8D56-1DD1404BB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35</xdr:row>
      <xdr:rowOff>857250</xdr:rowOff>
    </xdr:from>
    <xdr:to>
      <xdr:col>8</xdr:col>
      <xdr:colOff>1162050</xdr:colOff>
      <xdr:row>44</xdr:row>
      <xdr:rowOff>457200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35CB35E-1E65-72FA-8E7A-D14080D4C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oardo amaddii" id="{604A38EB-12E5-43C9-BE79-9D1E827024FF}" userId="d42042f6c16250af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3.447675115742" createdVersion="8" refreshedVersion="8" minRefreshableVersion="3" recordCount="8" xr:uid="{7D906DB4-20CC-4A47-99E1-AFA2AE5F5567}">
  <cacheSource type="worksheet">
    <worksheetSource name="Tabella1"/>
  </cacheSource>
  <cacheFields count="5">
    <cacheField name="Dipendente" numFmtId="0">
      <sharedItems count="8">
        <s v="Mario Rossi"/>
        <s v="Laura Bianchi"/>
        <s v="Giovanni Verdi"/>
        <s v="Elena Neri"/>
        <s v="Andrea Russo"/>
        <s v="Chiara Colombo"/>
        <s v="Marco Esposito"/>
        <s v="Francesca Rizzo"/>
      </sharedItems>
    </cacheField>
    <cacheField name="Reparto" numFmtId="0">
      <sharedItems count="8">
        <s v="Vendite"/>
        <s v="Marketing"/>
        <s v="IT"/>
        <s v="Risorse Umane"/>
        <s v="Finanza"/>
        <s v="Logistica"/>
        <s v="Sviluppo"/>
        <s v="Assistenza"/>
      </sharedItems>
    </cacheField>
    <cacheField name="Anni Servizio" numFmtId="0">
      <sharedItems containsSemiMixedTypes="0" containsString="0" containsNumber="1" containsInteger="1" minValue="1" maxValue="8" count="8">
        <n v="5"/>
        <n v="3"/>
        <n v="7"/>
        <n v="4"/>
        <n v="6"/>
        <n v="2"/>
        <n v="8"/>
        <n v="1"/>
      </sharedItems>
    </cacheField>
    <cacheField name="Stipendio" numFmtId="164">
      <sharedItems containsSemiMixedTypes="0" containsString="0" containsNumber="1" containsInteger="1" minValue="30000" maxValue="50000"/>
    </cacheField>
    <cacheField name="Stipendio Iniziale" numFmtId="164">
      <sharedItems containsSemiMixedTypes="0" containsString="0" containsNumber="1" containsInteger="1" minValue="30000" maxValue="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n v="35000"/>
    <n v="30000"/>
  </r>
  <r>
    <x v="1"/>
    <x v="1"/>
    <x v="1"/>
    <n v="40000"/>
    <n v="30000"/>
  </r>
  <r>
    <x v="2"/>
    <x v="2"/>
    <x v="2"/>
    <n v="45000"/>
    <n v="30000"/>
  </r>
  <r>
    <x v="3"/>
    <x v="3"/>
    <x v="3"/>
    <n v="38000"/>
    <n v="30000"/>
  </r>
  <r>
    <x v="4"/>
    <x v="4"/>
    <x v="4"/>
    <n v="42000"/>
    <n v="30000"/>
  </r>
  <r>
    <x v="5"/>
    <x v="5"/>
    <x v="5"/>
    <n v="32000"/>
    <n v="30000"/>
  </r>
  <r>
    <x v="6"/>
    <x v="6"/>
    <x v="6"/>
    <n v="50000"/>
    <n v="30000"/>
  </r>
  <r>
    <x v="7"/>
    <x v="7"/>
    <x v="7"/>
    <n v="30000"/>
    <n v="3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B6BA9-D8E9-438A-816A-3B2300ACEF01}" name="Tabella pivot1" cacheId="505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4:C10" firstHeaderRow="0" firstDataRow="1" firstDataCol="1" rowPageCount="2" colPageCount="1"/>
  <pivotFields count="5">
    <pivotField axis="axisRow" compact="0" outline="0" showAll="0">
      <items count="9">
        <item x="4"/>
        <item x="5"/>
        <item x="3"/>
        <item x="7"/>
        <item x="2"/>
        <item x="1"/>
        <item x="6"/>
        <item x="0"/>
        <item t="default"/>
      </items>
    </pivotField>
    <pivotField axis="axisPage" compact="0" outline="0" showAll="0">
      <items count="9">
        <item x="7"/>
        <item x="4"/>
        <item x="2"/>
        <item x="5"/>
        <item x="1"/>
        <item x="3"/>
        <item x="6"/>
        <item x="0"/>
        <item t="default"/>
      </items>
    </pivotField>
    <pivotField axis="axisPage" compact="0" outline="0" multipleItemSelectionAllowed="1" showAll="0">
      <items count="9">
        <item h="1" x="7"/>
        <item x="5"/>
        <item x="1"/>
        <item x="3"/>
        <item x="0"/>
        <item x="4"/>
        <item h="1" x="2"/>
        <item h="1" x="6"/>
        <item t="default"/>
      </items>
    </pivotField>
    <pivotField dataField="1" compact="0" numFmtId="164" outline="0" showAll="0"/>
    <pivotField dataField="1" compact="0" numFmtId="164" outline="0" showAll="0"/>
  </pivotFields>
  <rowFields count="1">
    <field x="0"/>
  </rowFields>
  <rowItems count="6">
    <i>
      <x/>
    </i>
    <i>
      <x v="1"/>
    </i>
    <i>
      <x v="2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2" hier="-1"/>
  </pageFields>
  <dataFields count="2">
    <dataField name="Somma di Stipendio Iniziale" fld="4" baseField="0" baseItem="0" numFmtId="164"/>
    <dataField name="Somma di Stipendio" fld="3" baseField="0" baseItem="0" numFmtId="16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4BF8F-A9C9-4232-88D3-2A4B2ED0F1D8}" name="Tabella1" displayName="Tabella1" ref="A51:F59" totalsRowShown="0" headerRowDxfId="12">
  <autoFilter ref="A51:F59" xr:uid="{1744BF8F-A9C9-4232-88D3-2A4B2ED0F1D8}"/>
  <tableColumns count="6">
    <tableColumn id="1" xr3:uid="{A2D853A7-055F-4AEC-B8CB-1FF65D5E88EA}" name="Dipendente" dataDxfId="11"/>
    <tableColumn id="2" xr3:uid="{8687ADD7-B2C4-4861-9776-CAA70699C5EC}" name="Reparto"/>
    <tableColumn id="3" xr3:uid="{704DE0F1-3FE7-4000-A17F-49A306B3D872}" name="Anni Servizio"/>
    <tableColumn id="4" xr3:uid="{459C95FE-457C-4D6D-98C0-B41E8BAEA065}" name="Stipendio" dataDxfId="10"/>
    <tableColumn id="5" xr3:uid="{B9D090E2-868E-41B2-8091-9ABA6154BECF}" name="Stipendio Iniziale" dataDxfId="9"/>
    <tableColumn id="6" xr3:uid="{90321364-5510-4B48-A32F-C3E46B177BD5}" name="Variazione Percentuale" dataDxfId="8">
      <calculatedColumnFormula xml:space="preserve"> (D52-E52)/E52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DB2692-34E4-49D1-A0EE-887C139710B4}" name="Tabella4" displayName="Tabella4" ref="A6:G14" totalsRowShown="0" headerRowDxfId="7">
  <autoFilter ref="A6:G14" xr:uid="{81DB2692-34E4-49D1-A0EE-887C139710B4}"/>
  <tableColumns count="7">
    <tableColumn id="1" xr3:uid="{A18F2E0D-4BC1-445A-B5B4-8618C0BF9FD3}" name="Dipendente" dataDxfId="6"/>
    <tableColumn id="2" xr3:uid="{9F449177-A75D-4C37-9DDD-9DE4AF5281F5}" name="Reparto"/>
    <tableColumn id="3" xr3:uid="{EFB72920-1DCF-499D-B724-57CBB23F6F30}" name="Anni Servizio"/>
    <tableColumn id="4" xr3:uid="{E0BA06DE-EA43-4FBD-B148-8980DCE85C7D}" name="Stipendio Base" dataDxfId="5"/>
    <tableColumn id="5" xr3:uid="{194F278E-833A-4D2B-9D33-015022BCE1A3}" name="Bonus" dataDxfId="4">
      <calculatedColumnFormula>IF(C7&lt;3,"5%",IF(OR(C7=4,C7=5,C7=6),"10%","15%"))</calculatedColumnFormula>
    </tableColumn>
    <tableColumn id="6" xr3:uid="{56BD3576-7667-42B4-8B7E-94EFE20D462A}" name="Totale Compenso" dataDxfId="3">
      <calculatedColumnFormula>IF(C7&lt;4,D7+(D7*5%),IF(OR(C7=4,C7=5,C7=6),D7+(D7*10%),D7+(D7*15%)))</calculatedColumnFormula>
    </tableColumn>
    <tableColumn id="7" xr3:uid="{479B6DE3-3E59-4B9F-9394-35DD35E53C9B}" name="Valutazione Perform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5-03-26T15:15:45.04" personId="{604A38EB-12E5-43C9-BE79-9D1E827024FF}" id="{DBCBD6D9-3355-4C44-92D0-08246C20A7B7}">
    <text>INCOLLA SPECIALE: SOLO FORMATTAZIONE</text>
  </threadedComment>
  <threadedComment ref="I7" dT="2025-03-26T15:17:18.39" personId="{604A38EB-12E5-43C9-BE79-9D1E827024FF}" id="{48C1CE81-3DF3-4FCC-926D-9D4807710923}">
    <text>FUNZIONE OGGI PER LA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pane ySplit="1" topLeftCell="A25" activePane="bottomLeft" state="frozen"/>
      <selection pane="bottomLeft" activeCell="C62" sqref="C62"/>
    </sheetView>
  </sheetViews>
  <sheetFormatPr defaultRowHeight="15"/>
  <cols>
    <col min="1" max="1" width="36.5703125" bestFit="1" customWidth="1"/>
    <col min="2" max="2" width="20.5703125" customWidth="1"/>
    <col min="3" max="3" width="26.5703125" customWidth="1"/>
    <col min="4" max="5" width="36.5703125" bestFit="1" customWidth="1"/>
    <col min="6" max="6" width="29.140625" customWidth="1"/>
    <col min="7" max="7" width="36.28515625" customWidth="1"/>
    <col min="8" max="8" width="16.140625" customWidth="1"/>
    <col min="9" max="9" width="10.85546875" bestFit="1" customWidth="1"/>
  </cols>
  <sheetData>
    <row r="1" spans="1:9" ht="29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</row>
    <row r="2" spans="1:9">
      <c r="A2" t="s">
        <v>8</v>
      </c>
      <c r="B2" t="s">
        <v>9</v>
      </c>
      <c r="C2">
        <v>1500</v>
      </c>
      <c r="D2" s="2">
        <v>52</v>
      </c>
      <c r="E2">
        <v>450</v>
      </c>
      <c r="F2" s="13">
        <f>E2/SUM($E$2:$E$4)</f>
        <v>0.45918367346938777</v>
      </c>
      <c r="G2" s="13">
        <f>E2/C2</f>
        <v>0.3</v>
      </c>
      <c r="H2" s="2">
        <f>D2*C2</f>
        <v>78000</v>
      </c>
    </row>
    <row r="3" spans="1:9">
      <c r="A3" t="s">
        <v>10</v>
      </c>
      <c r="B3" t="s">
        <v>11</v>
      </c>
      <c r="C3">
        <v>980</v>
      </c>
      <c r="D3" s="2">
        <v>38</v>
      </c>
      <c r="E3">
        <v>180</v>
      </c>
      <c r="F3" s="13">
        <f t="shared" ref="F3:F4" si="0">E3/SUM($E$2:$E$4)</f>
        <v>0.18367346938775511</v>
      </c>
      <c r="G3" s="13">
        <f t="shared" ref="G3:G4" si="1">E3/C3</f>
        <v>0.18367346938775511</v>
      </c>
      <c r="H3" s="2">
        <f t="shared" ref="H3:H4" si="2">D3*C3</f>
        <v>37240</v>
      </c>
    </row>
    <row r="4" spans="1:9">
      <c r="A4" t="s">
        <v>12</v>
      </c>
      <c r="B4" t="s">
        <v>13</v>
      </c>
      <c r="C4">
        <v>1200</v>
      </c>
      <c r="D4" s="2">
        <v>45</v>
      </c>
      <c r="E4">
        <v>350</v>
      </c>
      <c r="F4" s="13">
        <f t="shared" si="0"/>
        <v>0.35714285714285715</v>
      </c>
      <c r="G4" s="13">
        <f t="shared" si="1"/>
        <v>0.29166666666666669</v>
      </c>
      <c r="H4" s="2">
        <f t="shared" si="2"/>
        <v>54000</v>
      </c>
    </row>
    <row r="6" spans="1:9">
      <c r="H6" s="6" t="s">
        <v>14</v>
      </c>
    </row>
    <row r="7" spans="1:9">
      <c r="H7" s="2">
        <f>SUM(H2:H4)</f>
        <v>169240</v>
      </c>
      <c r="I7" s="14">
        <f ca="1">TODAY()</f>
        <v>45743</v>
      </c>
    </row>
    <row r="9" spans="1:9">
      <c r="A9" t="s">
        <v>15</v>
      </c>
    </row>
    <row r="10" spans="1:9">
      <c r="A10" t="s">
        <v>16</v>
      </c>
      <c r="D10" t="s">
        <v>17</v>
      </c>
    </row>
    <row r="12" spans="1:9" ht="29.25">
      <c r="A12" t="s">
        <v>18</v>
      </c>
      <c r="F12" s="7" t="s">
        <v>19</v>
      </c>
      <c r="G12" s="1" t="s">
        <v>20</v>
      </c>
    </row>
    <row r="13" spans="1:9" ht="29.25">
      <c r="A13" s="1" t="s">
        <v>21</v>
      </c>
      <c r="D13" s="1" t="s">
        <v>22</v>
      </c>
      <c r="E13" s="1" t="s">
        <v>23</v>
      </c>
    </row>
    <row r="15" spans="1:9">
      <c r="A15" s="1" t="s">
        <v>24</v>
      </c>
    </row>
    <row r="16" spans="1:9" ht="29.25">
      <c r="A16" s="3" t="s">
        <v>25</v>
      </c>
      <c r="C16" s="4">
        <f>SUM(C2:C4)</f>
        <v>3680</v>
      </c>
    </row>
    <row r="18" spans="1:6">
      <c r="A18" t="s">
        <v>26</v>
      </c>
    </row>
    <row r="19" spans="1:6">
      <c r="A19" t="s">
        <v>27</v>
      </c>
      <c r="C19">
        <f>ROUND(AVERAGE(C2:C4),2)</f>
        <v>1226.67</v>
      </c>
      <c r="D19" t="s">
        <v>28</v>
      </c>
      <c r="E19" t="s">
        <v>29</v>
      </c>
    </row>
    <row r="21" spans="1:6">
      <c r="A21" t="s">
        <v>30</v>
      </c>
    </row>
    <row r="22" spans="1:6" ht="43.5">
      <c r="A22" s="8" t="s">
        <v>31</v>
      </c>
      <c r="B22" s="8"/>
      <c r="C22" s="8"/>
      <c r="D22" s="9" t="s">
        <v>32</v>
      </c>
      <c r="E22" s="9" t="s">
        <v>33</v>
      </c>
    </row>
    <row r="24" spans="1:6">
      <c r="A24" t="s">
        <v>34</v>
      </c>
    </row>
    <row r="25" spans="1:6" ht="29.25">
      <c r="A25" s="1" t="s">
        <v>35</v>
      </c>
      <c r="D25" s="1" t="s">
        <v>36</v>
      </c>
      <c r="E25" s="1" t="s">
        <v>37</v>
      </c>
      <c r="F25" t="s">
        <v>38</v>
      </c>
    </row>
    <row r="27" spans="1:6">
      <c r="A27" t="s">
        <v>39</v>
      </c>
    </row>
    <row r="28" spans="1:6" ht="29.25">
      <c r="A28" s="1" t="s">
        <v>40</v>
      </c>
      <c r="D28" s="1" t="s">
        <v>41</v>
      </c>
    </row>
    <row r="30" spans="1:6">
      <c r="A30" t="s">
        <v>42</v>
      </c>
    </row>
    <row r="31" spans="1:6" ht="57.75">
      <c r="A31" s="9" t="s">
        <v>43</v>
      </c>
      <c r="B31" s="8"/>
      <c r="C31" s="8"/>
      <c r="D31" s="9" t="s">
        <v>44</v>
      </c>
      <c r="E31" s="8" t="s">
        <v>4</v>
      </c>
    </row>
    <row r="32" spans="1:6">
      <c r="E32">
        <v>450</v>
      </c>
    </row>
    <row r="33" spans="1:7">
      <c r="E33">
        <v>280</v>
      </c>
    </row>
    <row r="34" spans="1:7">
      <c r="E34">
        <v>350</v>
      </c>
    </row>
    <row r="36" spans="1:7">
      <c r="A36" t="s">
        <v>45</v>
      </c>
    </row>
    <row r="37" spans="1:7" ht="29.25">
      <c r="A37" s="1" t="s">
        <v>46</v>
      </c>
      <c r="C37" s="1" t="s">
        <v>47</v>
      </c>
      <c r="D37" s="1" t="s">
        <v>48</v>
      </c>
    </row>
    <row r="40" spans="1:7">
      <c r="A40" t="s">
        <v>49</v>
      </c>
    </row>
    <row r="41" spans="1:7" ht="57.75">
      <c r="A41" t="s">
        <v>50</v>
      </c>
      <c r="B41" t="s">
        <v>51</v>
      </c>
      <c r="C41" t="s">
        <v>52</v>
      </c>
      <c r="D41" s="1" t="s">
        <v>53</v>
      </c>
      <c r="F41" s="1" t="s">
        <v>54</v>
      </c>
      <c r="G41" s="1" t="s">
        <v>55</v>
      </c>
    </row>
    <row r="42" spans="1:7" ht="29.25">
      <c r="B42" t="s">
        <v>56</v>
      </c>
      <c r="F42" s="1" t="s">
        <v>57</v>
      </c>
    </row>
    <row r="43" spans="1:7" ht="18">
      <c r="B43" t="s">
        <v>7</v>
      </c>
      <c r="F43" s="10"/>
      <c r="G43" s="1" t="s">
        <v>58</v>
      </c>
    </row>
    <row r="44" spans="1:7">
      <c r="F44" s="1"/>
    </row>
    <row r="45" spans="1:7">
      <c r="F45" s="11"/>
    </row>
    <row r="46" spans="1:7">
      <c r="F46" s="11"/>
      <c r="G46" t="s">
        <v>59</v>
      </c>
    </row>
    <row r="47" spans="1:7">
      <c r="F47" s="12"/>
      <c r="G47" t="s">
        <v>60</v>
      </c>
    </row>
    <row r="48" spans="1:7">
      <c r="F48" s="11"/>
      <c r="G48" t="s">
        <v>61</v>
      </c>
    </row>
    <row r="49" spans="1:7" ht="29.25">
      <c r="A49" s="1" t="s">
        <v>62</v>
      </c>
      <c r="F49" s="1"/>
      <c r="G49" t="s">
        <v>63</v>
      </c>
    </row>
    <row r="50" spans="1:7" ht="29.25">
      <c r="A50" s="1" t="s">
        <v>64</v>
      </c>
      <c r="F50" s="11"/>
      <c r="G50" t="s">
        <v>65</v>
      </c>
    </row>
    <row r="51" spans="1:7" ht="29.25">
      <c r="A51" s="1" t="s">
        <v>66</v>
      </c>
      <c r="C51" s="16" t="s">
        <v>67</v>
      </c>
      <c r="D51" t="s">
        <v>68</v>
      </c>
      <c r="F51" s="11"/>
      <c r="G51" t="s">
        <v>69</v>
      </c>
    </row>
    <row r="52" spans="1:7" ht="101.25">
      <c r="C52" s="16" t="s">
        <v>70</v>
      </c>
      <c r="F52" s="12"/>
      <c r="G52" s="1" t="s">
        <v>71</v>
      </c>
    </row>
    <row r="53" spans="1:7" ht="130.5">
      <c r="C53" s="16" t="s">
        <v>72</v>
      </c>
      <c r="F53" s="11"/>
    </row>
    <row r="54" spans="1:7">
      <c r="F54" s="1"/>
    </row>
    <row r="55" spans="1:7" ht="29.25">
      <c r="A55" s="1" t="s">
        <v>73</v>
      </c>
      <c r="C55" t="s">
        <v>74</v>
      </c>
      <c r="D55" t="s">
        <v>75</v>
      </c>
      <c r="E55" s="1" t="s">
        <v>76</v>
      </c>
      <c r="F55" s="1"/>
      <c r="G55" s="1"/>
    </row>
    <row r="58" spans="1:7" ht="29.25">
      <c r="A58" s="1" t="s">
        <v>77</v>
      </c>
      <c r="C58" s="1" t="s">
        <v>78</v>
      </c>
    </row>
  </sheetData>
  <sortState xmlns:xlrd2="http://schemas.microsoft.com/office/spreadsheetml/2017/richdata2" ref="A2:G4">
    <sortCondition descending="1" ref="A2:A4"/>
  </sortState>
  <conditionalFormatting sqref="E2:E4">
    <cfRule type="cellIs" dxfId="17" priority="3" operator="greaterThan">
      <formula>350</formula>
    </cfRule>
  </conditionalFormatting>
  <conditionalFormatting sqref="F2:F4">
    <cfRule type="cellIs" dxfId="16" priority="2" operator="lessThan">
      <formula>20%</formula>
    </cfRule>
  </conditionalFormatting>
  <conditionalFormatting sqref="G2:G4">
    <cfRule type="cellIs" dxfId="15" priority="1" operator="lessThan">
      <formula>20%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925F-0658-46AE-9129-05C8F8FFBDE7}">
  <dimension ref="A1:K82"/>
  <sheetViews>
    <sheetView workbookViewId="0">
      <selection activeCell="G119" sqref="G119"/>
    </sheetView>
  </sheetViews>
  <sheetFormatPr defaultRowHeight="15"/>
  <cols>
    <col min="1" max="1" width="36.5703125" bestFit="1" customWidth="1"/>
    <col min="2" max="2" width="35.5703125" customWidth="1"/>
    <col min="3" max="3" width="38.85546875" customWidth="1"/>
    <col min="4" max="4" width="24.7109375" customWidth="1"/>
    <col min="5" max="5" width="36.5703125" bestFit="1" customWidth="1"/>
    <col min="6" max="6" width="28.42578125" customWidth="1"/>
    <col min="7" max="7" width="27.28515625" customWidth="1"/>
    <col min="8" max="9" width="39.5703125" customWidth="1"/>
    <col min="10" max="11" width="42" customWidth="1"/>
    <col min="12" max="12" width="42.42578125" customWidth="1"/>
    <col min="13" max="13" width="27.140625" customWidth="1"/>
    <col min="14" max="14" width="41.7109375" customWidth="1"/>
    <col min="15" max="15" width="34" customWidth="1"/>
  </cols>
  <sheetData>
    <row r="1" spans="1:5">
      <c r="A1" s="19" t="s">
        <v>79</v>
      </c>
    </row>
    <row r="2" spans="1:5" s="21" customFormat="1">
      <c r="A2" s="20"/>
    </row>
    <row r="3" spans="1:5" ht="29.25">
      <c r="A3" s="1" t="s">
        <v>80</v>
      </c>
    </row>
    <row r="7" spans="1:5" ht="29.25">
      <c r="A7" s="23" t="s">
        <v>81</v>
      </c>
    </row>
    <row r="9" spans="1:5" ht="140.25" customHeight="1">
      <c r="A9" t="s">
        <v>82</v>
      </c>
      <c r="B9" t="s">
        <v>83</v>
      </c>
      <c r="C9" t="s">
        <v>84</v>
      </c>
      <c r="D9" t="s">
        <v>83</v>
      </c>
      <c r="E9" t="s">
        <v>84</v>
      </c>
    </row>
    <row r="10" spans="1:5">
      <c r="A10" t="s">
        <v>85</v>
      </c>
      <c r="B10" t="s">
        <v>86</v>
      </c>
      <c r="C10">
        <v>7</v>
      </c>
      <c r="D10" t="s">
        <v>87</v>
      </c>
      <c r="E10">
        <v>8.5</v>
      </c>
    </row>
    <row r="11" spans="1:5">
      <c r="A11" t="s">
        <v>88</v>
      </c>
      <c r="B11" t="s">
        <v>86</v>
      </c>
      <c r="C11">
        <v>6</v>
      </c>
      <c r="D11" t="s">
        <v>87</v>
      </c>
      <c r="E11">
        <v>7</v>
      </c>
    </row>
    <row r="12" spans="1:5">
      <c r="A12" t="s">
        <v>89</v>
      </c>
      <c r="B12" t="s">
        <v>86</v>
      </c>
      <c r="C12">
        <v>8</v>
      </c>
      <c r="D12" t="s">
        <v>87</v>
      </c>
      <c r="E12">
        <v>5.5</v>
      </c>
    </row>
    <row r="13" spans="1:5">
      <c r="A13" t="s">
        <v>90</v>
      </c>
      <c r="B13" t="s">
        <v>86</v>
      </c>
      <c r="C13">
        <v>5</v>
      </c>
      <c r="D13" t="s">
        <v>87</v>
      </c>
      <c r="E13">
        <v>6</v>
      </c>
    </row>
    <row r="20" spans="1:9">
      <c r="H20" t="s">
        <v>91</v>
      </c>
    </row>
    <row r="21" spans="1:9">
      <c r="H21" t="s">
        <v>85</v>
      </c>
    </row>
    <row r="25" spans="1:9" s="29" customFormat="1" ht="141" customHeight="1">
      <c r="A25" s="30" t="s">
        <v>92</v>
      </c>
      <c r="B25" s="30" t="s">
        <v>93</v>
      </c>
      <c r="C25" s="30" t="s">
        <v>94</v>
      </c>
      <c r="D25" s="30" t="s">
        <v>95</v>
      </c>
      <c r="E25" s="30" t="s">
        <v>96</v>
      </c>
      <c r="F25" s="30" t="s">
        <v>97</v>
      </c>
      <c r="G25" s="30" t="s">
        <v>98</v>
      </c>
      <c r="H25" s="30" t="s">
        <v>99</v>
      </c>
      <c r="I25" s="30" t="s">
        <v>100</v>
      </c>
    </row>
    <row r="26" spans="1:9">
      <c r="A26" s="1" t="str">
        <f>IF(E10=6,"per un pelo",IF(E10&gt;6,"promosso","bocciato"))</f>
        <v>promosso</v>
      </c>
      <c r="B26" s="1" t="str">
        <f>IF(AND(E10&gt;6,E10&gt;8),"Eccellente","bisogna impegnarisi di più")</f>
        <v>Eccellente</v>
      </c>
      <c r="C26" s="1" t="str">
        <f>IF(AVERAGE(C10,E10)&gt;6,"promosso","bocciato")</f>
        <v>promosso</v>
      </c>
      <c r="D26" s="1" t="str">
        <f>IF(OR(C10&lt;6,E10&lt;6),"devi recuperare","continua così")</f>
        <v>continua così</v>
      </c>
      <c r="E26" t="str">
        <f>_xlfn.CONCAT(B10,":",C10,"  ",D10,":",E10)</f>
        <v>Inglese:7  Matematica:8,5</v>
      </c>
      <c r="F26" t="str">
        <f>LEFT(B10,3)</f>
        <v>Ing</v>
      </c>
      <c r="G26" t="str">
        <f>RIGHT(A10, LEN(A10) - FIND(" ", A10))</f>
        <v>Rossi</v>
      </c>
      <c r="H26" s="1" t="e">
        <f>VLOOKUP(H21,A9:G13,8,FALSE)</f>
        <v>#REF!</v>
      </c>
      <c r="I26" t="str">
        <f>INDEX(C26:C29, MATCH("Edoardo Rossi", A10:A13, 0))</f>
        <v>promosso</v>
      </c>
    </row>
    <row r="27" spans="1:9">
      <c r="A27" s="1" t="str">
        <f>IF(E11=6,"per un pelo",IF(E11&gt;6,"promosso","bocciato"))</f>
        <v>promosso</v>
      </c>
      <c r="B27" s="1" t="str">
        <f>IF(AND(E11&gt;6,E11&gt;8),"Eccellente","bisogna impegnarisi di più")</f>
        <v>bisogna impegnarisi di più</v>
      </c>
      <c r="C27" s="1" t="str">
        <f>IF(AVERAGE(C11,E11)&gt;6,"promosso","bocciato")</f>
        <v>promosso</v>
      </c>
      <c r="D27" s="1" t="str">
        <f>IF(OR(C11&lt;6,E11&lt;6),"devi recuperare","continua così")</f>
        <v>continua così</v>
      </c>
      <c r="E27" t="str">
        <f>_xlfn.CONCAT(B11,":",C11,"  ",D11,":",E11)</f>
        <v>Inglese:6  Matematica:7</v>
      </c>
      <c r="F27" t="str">
        <f>LEFT(B11,3)</f>
        <v>Ing</v>
      </c>
      <c r="G27" t="str">
        <f>RIGHT(A11, LEN(A11) - FIND(" ", A11))</f>
        <v>Gianni</v>
      </c>
      <c r="H27" s="1"/>
    </row>
    <row r="28" spans="1:9">
      <c r="A28" s="1" t="str">
        <f>IF(E12=6,"per un pelo",IF(E12&gt;6,"promosso","bocciato"))</f>
        <v>bocciato</v>
      </c>
      <c r="B28" s="1" t="str">
        <f>IF(AND(E12&gt;6,E12&gt;8),"Eccellente","bisogna impegnarisi di più")</f>
        <v>bisogna impegnarisi di più</v>
      </c>
      <c r="C28" s="1" t="str">
        <f>IF(AVERAGE(C12,E12)&gt;6,"promosso","bocciato")</f>
        <v>promosso</v>
      </c>
      <c r="D28" s="1" t="str">
        <f>IF(OR(C12&lt;6,E12&lt;6),"devi recuperare","continua così")</f>
        <v>devi recuperare</v>
      </c>
      <c r="E28" t="str">
        <f>_xlfn.CONCAT(B12,":",C12,"  ",D12,":",E12)</f>
        <v>Inglese:8  Matematica:5,5</v>
      </c>
      <c r="F28" t="str">
        <f>LEFT(B12,3)</f>
        <v>Ing</v>
      </c>
      <c r="G28" t="str">
        <f>RIGHT(A12, LEN(A12) - FIND(" ", A12))</f>
        <v>Caldori</v>
      </c>
      <c r="H28" s="1"/>
    </row>
    <row r="29" spans="1:9">
      <c r="A29" s="1" t="str">
        <f>IF(E13=6,"per un pelo",IF(E13&gt;6,"promosso","bocciato"))</f>
        <v>per un pelo</v>
      </c>
      <c r="B29" s="1" t="str">
        <f>IF(AND(E13&gt;6,E13&gt;8),"Eccellente","bisogna impegnarisi di più")</f>
        <v>bisogna impegnarisi di più</v>
      </c>
      <c r="C29" s="1" t="str">
        <f>IF(AVERAGE(C13,E13)&gt;6,"promosso","bocciato")</f>
        <v>bocciato</v>
      </c>
      <c r="D29" s="1" t="str">
        <f>IF(OR(C13&lt;6,E13&lt;6),"devi recuperare","continua così")</f>
        <v>devi recuperare</v>
      </c>
      <c r="E29" t="str">
        <f>_xlfn.CONCAT(B13,":",C13,"  ",D13,":",E13)</f>
        <v>Inglese:5  Matematica:6</v>
      </c>
      <c r="F29" t="str">
        <f>LEFT(B13,3)</f>
        <v>Ing</v>
      </c>
      <c r="G29" t="str">
        <f>RIGHT(A13, LEN(A13) - FIND(" ", A13))</f>
        <v>Lisca</v>
      </c>
      <c r="H29" s="1"/>
    </row>
    <row r="32" spans="1:9">
      <c r="G32" t="s">
        <v>101</v>
      </c>
    </row>
    <row r="34" spans="1:7">
      <c r="G34" t="str">
        <f xml:space="preserve"> LEFT(A10, FIND(" ",A10)-1)</f>
        <v>Edoardo</v>
      </c>
    </row>
    <row r="35" spans="1:7">
      <c r="G35" t="str">
        <f xml:space="preserve"> LEFT(A11, FIND(" ",A11)-1)</f>
        <v>Francesco</v>
      </c>
    </row>
    <row r="36" spans="1:7">
      <c r="G36" t="str">
        <f xml:space="preserve"> LEFT(A12, FIND(" ",A12)-1)</f>
        <v>Laura</v>
      </c>
    </row>
    <row r="37" spans="1:7">
      <c r="G37" t="str">
        <f xml:space="preserve"> LEFT(A13, FIND(" ",A13)-1)</f>
        <v>Giovanna</v>
      </c>
    </row>
    <row r="45" spans="1:7">
      <c r="A45" s="23" t="s">
        <v>102</v>
      </c>
    </row>
    <row r="46" spans="1:7">
      <c r="A46" s="23" t="s">
        <v>103</v>
      </c>
    </row>
    <row r="47" spans="1:7">
      <c r="A47" s="1"/>
    </row>
    <row r="48" spans="1:7">
      <c r="A48" s="1"/>
    </row>
    <row r="49" spans="1:11" ht="29.25">
      <c r="A49" s="1"/>
      <c r="H49" s="1" t="s">
        <v>104</v>
      </c>
      <c r="I49" t="s">
        <v>105</v>
      </c>
      <c r="J49" t="s">
        <v>106</v>
      </c>
    </row>
    <row r="50" spans="1:11">
      <c r="A50" s="1"/>
    </row>
    <row r="51" spans="1:11">
      <c r="A51" s="16" t="s">
        <v>107</v>
      </c>
      <c r="B51" s="15" t="s">
        <v>108</v>
      </c>
      <c r="C51" s="15" t="s">
        <v>109</v>
      </c>
      <c r="D51" s="15" t="s">
        <v>110</v>
      </c>
      <c r="E51" s="25" t="s">
        <v>111</v>
      </c>
      <c r="F51" s="15" t="s">
        <v>112</v>
      </c>
    </row>
    <row r="52" spans="1:11">
      <c r="A52" s="1" t="s">
        <v>113</v>
      </c>
      <c r="B52" t="s">
        <v>114</v>
      </c>
      <c r="C52">
        <v>5</v>
      </c>
      <c r="D52" s="2">
        <v>35000</v>
      </c>
      <c r="E52" s="2">
        <v>30000</v>
      </c>
      <c r="F52" s="26">
        <f xml:space="preserve"> (D52-E52)/E52</f>
        <v>0.16666666666666666</v>
      </c>
      <c r="H52" s="2">
        <f>(Tabella1[[#This Row],[Stipendio]]-Tabella1[[#This Row],[Stipendio Iniziale]])/Tabella1[[#This Row],[Anni Servizio]]</f>
        <v>1000</v>
      </c>
      <c r="I52" s="2">
        <f>AVERAGE(H52:H58)</f>
        <v>1996.5986394557824</v>
      </c>
      <c r="J52">
        <f>STDEV(H52:H59)</f>
        <v>1037.594079552742</v>
      </c>
      <c r="K52" t="e">
        <f>STDEV(I52:I59)</f>
        <v>#DIV/0!</v>
      </c>
    </row>
    <row r="53" spans="1:11">
      <c r="A53" s="1" t="s">
        <v>115</v>
      </c>
      <c r="B53" t="s">
        <v>116</v>
      </c>
      <c r="C53">
        <v>3</v>
      </c>
      <c r="D53" s="2">
        <v>40000</v>
      </c>
      <c r="E53" s="2">
        <v>30000</v>
      </c>
      <c r="F53" s="26">
        <f xml:space="preserve"> (D53-E53)/E53</f>
        <v>0.33333333333333331</v>
      </c>
      <c r="H53" s="2">
        <f>(Tabella1[[#This Row],[Stipendio]]-Tabella1[[#This Row],[Stipendio Iniziale]])/Tabella1[[#This Row],[Anni Servizio]]</f>
        <v>3333.3333333333335</v>
      </c>
    </row>
    <row r="54" spans="1:11">
      <c r="A54" s="1" t="s">
        <v>117</v>
      </c>
      <c r="B54" t="s">
        <v>118</v>
      </c>
      <c r="C54">
        <v>7</v>
      </c>
      <c r="D54" s="2">
        <v>45000</v>
      </c>
      <c r="E54" s="2">
        <v>30000</v>
      </c>
      <c r="F54" s="26">
        <f xml:space="preserve"> (D54-E54)/E54</f>
        <v>0.5</v>
      </c>
      <c r="H54" s="2">
        <f>(Tabella1[[#This Row],[Stipendio]]-Tabella1[[#This Row],[Stipendio Iniziale]])/Tabella1[[#This Row],[Anni Servizio]]</f>
        <v>2142.8571428571427</v>
      </c>
    </row>
    <row r="55" spans="1:11">
      <c r="A55" s="1" t="s">
        <v>119</v>
      </c>
      <c r="B55" t="s">
        <v>120</v>
      </c>
      <c r="C55">
        <v>4</v>
      </c>
      <c r="D55" s="2">
        <v>38000</v>
      </c>
      <c r="E55" s="2">
        <v>30000</v>
      </c>
      <c r="F55" s="26">
        <f xml:space="preserve"> (D55-E55)/E55</f>
        <v>0.26666666666666666</v>
      </c>
      <c r="H55" s="2">
        <f>(Tabella1[[#This Row],[Stipendio]]-Tabella1[[#This Row],[Stipendio Iniziale]])/Tabella1[[#This Row],[Anni Servizio]]</f>
        <v>2000</v>
      </c>
    </row>
    <row r="56" spans="1:11">
      <c r="A56" s="1" t="s">
        <v>121</v>
      </c>
      <c r="B56" t="s">
        <v>122</v>
      </c>
      <c r="C56">
        <v>6</v>
      </c>
      <c r="D56" s="2">
        <v>42000</v>
      </c>
      <c r="E56" s="2">
        <v>30000</v>
      </c>
      <c r="F56" s="26">
        <f xml:space="preserve"> (D56-E56)/E56</f>
        <v>0.4</v>
      </c>
      <c r="H56" s="2">
        <f>(Tabella1[[#This Row],[Stipendio]]-Tabella1[[#This Row],[Stipendio Iniziale]])/Tabella1[[#This Row],[Anni Servizio]]</f>
        <v>2000</v>
      </c>
    </row>
    <row r="57" spans="1:11">
      <c r="A57" s="1" t="s">
        <v>123</v>
      </c>
      <c r="B57" t="s">
        <v>124</v>
      </c>
      <c r="C57">
        <v>2</v>
      </c>
      <c r="D57" s="2">
        <v>32000</v>
      </c>
      <c r="E57" s="2">
        <v>30000</v>
      </c>
      <c r="F57" s="26">
        <f xml:space="preserve"> (D57-E57)/E57</f>
        <v>6.6666666666666666E-2</v>
      </c>
      <c r="H57" s="2">
        <f>(Tabella1[[#This Row],[Stipendio]]-Tabella1[[#This Row],[Stipendio Iniziale]])/Tabella1[[#This Row],[Anni Servizio]]</f>
        <v>1000</v>
      </c>
    </row>
    <row r="58" spans="1:11">
      <c r="A58" s="1" t="s">
        <v>125</v>
      </c>
      <c r="B58" t="s">
        <v>126</v>
      </c>
      <c r="C58">
        <v>8</v>
      </c>
      <c r="D58" s="2">
        <v>50000</v>
      </c>
      <c r="E58" s="2">
        <v>30000</v>
      </c>
      <c r="F58" s="26">
        <f xml:space="preserve"> (D58-E58)/E58</f>
        <v>0.66666666666666663</v>
      </c>
      <c r="H58" s="2">
        <f>(Tabella1[[#This Row],[Stipendio]]-Tabella1[[#This Row],[Stipendio Iniziale]])/Tabella1[[#This Row],[Anni Servizio]]</f>
        <v>2500</v>
      </c>
    </row>
    <row r="59" spans="1:11">
      <c r="A59" s="1" t="s">
        <v>127</v>
      </c>
      <c r="B59" t="s">
        <v>128</v>
      </c>
      <c r="C59">
        <v>1</v>
      </c>
      <c r="D59" s="2">
        <v>30000</v>
      </c>
      <c r="E59" s="2">
        <v>30000</v>
      </c>
      <c r="F59" s="26">
        <f xml:space="preserve"> (D59-E59)/E59</f>
        <v>0</v>
      </c>
      <c r="H59" s="2">
        <f>(Tabella1[[#This Row],[Stipendio]]-Tabella1[[#This Row],[Stipendio Iniziale]])/Tabella1[[#This Row],[Anni Servizio]]</f>
        <v>0</v>
      </c>
    </row>
    <row r="60" spans="1:11" ht="21" customHeight="1"/>
    <row r="61" spans="1:11">
      <c r="H61" t="s">
        <v>129</v>
      </c>
    </row>
    <row r="63" spans="1:11" ht="43.5">
      <c r="F63" s="1" t="s">
        <v>130</v>
      </c>
    </row>
    <row r="68" spans="1:7" s="29" customFormat="1" ht="43.5">
      <c r="A68" s="28" t="s">
        <v>131</v>
      </c>
      <c r="B68" s="28" t="s">
        <v>132</v>
      </c>
      <c r="C68" s="29" t="s">
        <v>133</v>
      </c>
      <c r="D68" s="29" t="s">
        <v>134</v>
      </c>
      <c r="E68" s="29" t="s">
        <v>135</v>
      </c>
      <c r="G68" s="28" t="s">
        <v>136</v>
      </c>
    </row>
    <row r="69" spans="1:7">
      <c r="A69" s="1"/>
      <c r="B69" s="1"/>
    </row>
    <row r="70" spans="1:7">
      <c r="A70">
        <f>COUNTIF(C51:C59,"&gt;5")</f>
        <v>3</v>
      </c>
      <c r="B70" s="24">
        <f>SUMIF(C52:C59,"&lt;5",D52:D59)</f>
        <v>140000</v>
      </c>
      <c r="C70" s="2">
        <f>AVERAGE(D52:D59)</f>
        <v>39000</v>
      </c>
      <c r="D70" s="2">
        <f>MAX(D52:D59)</f>
        <v>50000</v>
      </c>
      <c r="E70" s="2">
        <f>MIN(D52:D60)</f>
        <v>30000</v>
      </c>
      <c r="G70">
        <f>SUBTOTAL(9,Tabella1[Stipendio])</f>
        <v>312000</v>
      </c>
    </row>
    <row r="71" spans="1:7" ht="29.25">
      <c r="A71" t="s">
        <v>137</v>
      </c>
      <c r="B71" s="1" t="s">
        <v>138</v>
      </c>
      <c r="C71" t="s">
        <v>139</v>
      </c>
      <c r="D71" t="s">
        <v>140</v>
      </c>
      <c r="E71" t="s">
        <v>141</v>
      </c>
    </row>
    <row r="81" spans="1:9" s="29" customFormat="1" ht="29.25">
      <c r="A81" s="28" t="s">
        <v>142</v>
      </c>
      <c r="B81" s="28" t="s">
        <v>143</v>
      </c>
      <c r="C81" s="28" t="s">
        <v>144</v>
      </c>
      <c r="D81" s="28" t="s">
        <v>145</v>
      </c>
      <c r="E81" s="28"/>
      <c r="G81" s="28"/>
      <c r="I81" s="28"/>
    </row>
    <row r="82" spans="1:9">
      <c r="F82" s="1"/>
    </row>
  </sheetData>
  <conditionalFormatting sqref="D52:D60">
    <cfRule type="cellIs" dxfId="14" priority="2" operator="greaterThan">
      <formula>39000</formula>
    </cfRule>
  </conditionalFormatting>
  <conditionalFormatting sqref="H52:H58">
    <cfRule type="cellIs" dxfId="13" priority="1" operator="lessThan">
      <formula>$I$52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C88A-1872-4D22-AB8B-5E034B220CA2}">
  <dimension ref="A1:C14"/>
  <sheetViews>
    <sheetView workbookViewId="0">
      <selection activeCell="D11" sqref="D11"/>
    </sheetView>
  </sheetViews>
  <sheetFormatPr defaultRowHeight="15"/>
  <cols>
    <col min="1" max="1" width="18" bestFit="1" customWidth="1"/>
    <col min="2" max="2" width="25.42578125" bestFit="1" customWidth="1"/>
    <col min="3" max="4" width="18.5703125" bestFit="1" customWidth="1"/>
    <col min="5" max="9" width="2" bestFit="1" customWidth="1"/>
    <col min="10" max="10" width="18" bestFit="1" customWidth="1"/>
  </cols>
  <sheetData>
    <row r="1" spans="1:3">
      <c r="A1" s="27" t="s">
        <v>108</v>
      </c>
      <c r="B1" t="s">
        <v>146</v>
      </c>
    </row>
    <row r="2" spans="1:3">
      <c r="A2" s="27" t="s">
        <v>109</v>
      </c>
      <c r="B2" t="s">
        <v>147</v>
      </c>
    </row>
    <row r="4" spans="1:3">
      <c r="A4" s="27" t="s">
        <v>107</v>
      </c>
      <c r="B4" t="s">
        <v>148</v>
      </c>
      <c r="C4" t="s">
        <v>149</v>
      </c>
    </row>
    <row r="5" spans="1:3">
      <c r="A5" t="s">
        <v>121</v>
      </c>
      <c r="B5" s="2">
        <v>30000</v>
      </c>
      <c r="C5" s="2">
        <v>42000</v>
      </c>
    </row>
    <row r="6" spans="1:3">
      <c r="A6" t="s">
        <v>123</v>
      </c>
      <c r="B6" s="2">
        <v>30000</v>
      </c>
      <c r="C6" s="2">
        <v>32000</v>
      </c>
    </row>
    <row r="7" spans="1:3">
      <c r="A7" t="s">
        <v>119</v>
      </c>
      <c r="B7" s="2">
        <v>30000</v>
      </c>
      <c r="C7" s="2">
        <v>38000</v>
      </c>
    </row>
    <row r="8" spans="1:3">
      <c r="A8" t="s">
        <v>115</v>
      </c>
      <c r="B8" s="2">
        <v>30000</v>
      </c>
      <c r="C8" s="2">
        <v>40000</v>
      </c>
    </row>
    <row r="9" spans="1:3">
      <c r="A9" t="s">
        <v>113</v>
      </c>
      <c r="B9" s="2">
        <v>30000</v>
      </c>
      <c r="C9" s="2">
        <v>35000</v>
      </c>
    </row>
    <row r="10" spans="1:3">
      <c r="A10" t="s">
        <v>150</v>
      </c>
      <c r="B10" s="2">
        <v>150000</v>
      </c>
      <c r="C10" s="2">
        <v>187000</v>
      </c>
    </row>
    <row r="14" spans="1:3"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FD73-04F2-454F-AD1F-C6FCCEA6207B}">
  <dimension ref="A2:P70"/>
  <sheetViews>
    <sheetView tabSelected="1" workbookViewId="0">
      <selection activeCell="E41" sqref="E41"/>
    </sheetView>
  </sheetViews>
  <sheetFormatPr defaultRowHeight="15"/>
  <cols>
    <col min="1" max="1" width="45.28515625" customWidth="1"/>
    <col min="2" max="2" width="23.140625" customWidth="1"/>
    <col min="3" max="3" width="18" customWidth="1"/>
    <col min="4" max="4" width="19.42578125" customWidth="1"/>
    <col min="5" max="5" width="16.28515625" customWidth="1"/>
    <col min="6" max="6" width="42.28515625" customWidth="1"/>
    <col min="7" max="7" width="25.5703125" customWidth="1"/>
    <col min="8" max="8" width="28" customWidth="1"/>
    <col min="9" max="9" width="21.5703125" customWidth="1"/>
    <col min="10" max="10" width="26.28515625" customWidth="1"/>
    <col min="11" max="11" width="24.28515625" customWidth="1"/>
    <col min="12" max="12" width="28.5703125" customWidth="1"/>
    <col min="13" max="13" width="19" customWidth="1"/>
    <col min="14" max="14" width="14.42578125" customWidth="1"/>
    <col min="15" max="15" width="14" customWidth="1"/>
  </cols>
  <sheetData>
    <row r="2" spans="1:7">
      <c r="A2" s="22" t="s">
        <v>151</v>
      </c>
    </row>
    <row r="5" spans="1:7" ht="31.5">
      <c r="A5" s="17"/>
    </row>
    <row r="6" spans="1:7">
      <c r="A6" s="16" t="s">
        <v>107</v>
      </c>
      <c r="B6" s="15" t="s">
        <v>108</v>
      </c>
      <c r="C6" s="15" t="s">
        <v>109</v>
      </c>
      <c r="D6" s="15" t="s">
        <v>152</v>
      </c>
      <c r="E6" s="15" t="s">
        <v>153</v>
      </c>
      <c r="F6" s="15" t="s">
        <v>154</v>
      </c>
      <c r="G6" s="15" t="s">
        <v>155</v>
      </c>
    </row>
    <row r="7" spans="1:7" ht="57.75">
      <c r="A7" s="1" t="s">
        <v>113</v>
      </c>
      <c r="B7" t="s">
        <v>114</v>
      </c>
      <c r="C7">
        <v>5</v>
      </c>
      <c r="D7" s="2">
        <v>35000</v>
      </c>
      <c r="E7" s="1" t="str">
        <f>IF(C7&lt;3,"5%",IF(OR(C7=4,C7=5,C7=6),"10%","15%"))</f>
        <v>10%</v>
      </c>
      <c r="F7" s="2">
        <f>IF(C7&lt;4,D7+(D7*5%),IF(OR(C7=4,C7=5,C7=6),D7+(D7*10%),D7+(D7*15%)))</f>
        <v>38500</v>
      </c>
      <c r="G7">
        <v>7</v>
      </c>
    </row>
    <row r="8" spans="1:7">
      <c r="A8" s="1" t="s">
        <v>115</v>
      </c>
      <c r="B8" t="s">
        <v>116</v>
      </c>
      <c r="C8">
        <v>3</v>
      </c>
      <c r="D8" s="2">
        <v>40000</v>
      </c>
      <c r="E8" s="1" t="str">
        <f>IF(C8&lt;4,"5%",IF(OR(C8=4,C8=5,C8=6),"10%","15%"))</f>
        <v>5%</v>
      </c>
      <c r="F8" s="2">
        <f>IF(C8&lt;4,D8+(D8*5%),IF(OR(C8=4,C8=5,C8=6),D8+(D8*10%),D8+(D8*15%)))</f>
        <v>42000</v>
      </c>
      <c r="G8">
        <v>9</v>
      </c>
    </row>
    <row r="9" spans="1:7">
      <c r="A9" s="1" t="s">
        <v>117</v>
      </c>
      <c r="B9" t="s">
        <v>118</v>
      </c>
      <c r="C9">
        <v>7</v>
      </c>
      <c r="D9" s="2">
        <v>45000</v>
      </c>
      <c r="E9" s="1" t="str">
        <f>IF(C9&lt;3,"5%",IF(OR(C9=4,C9=5,C9=6),"10%","15%"))</f>
        <v>15%</v>
      </c>
      <c r="F9" s="2">
        <f>IF(C9&lt;4,D9+(D9*5%),IF(OR(C9=4,C9=5,C9=6),D9+(D9*10%),D9+(D9*15%)))</f>
        <v>51750</v>
      </c>
      <c r="G9">
        <v>10</v>
      </c>
    </row>
    <row r="10" spans="1:7">
      <c r="A10" s="1" t="s">
        <v>119</v>
      </c>
      <c r="B10" t="s">
        <v>120</v>
      </c>
      <c r="C10">
        <v>4</v>
      </c>
      <c r="D10" s="2">
        <v>38000</v>
      </c>
      <c r="E10" s="1" t="str">
        <f>IF(C10&lt;3,"5%",IF(OR(C10=4,C10=5,C10=6),"10%","15%"))</f>
        <v>10%</v>
      </c>
      <c r="F10" s="2">
        <f>IF(C10&lt;4,D10+(D10*5%),IF(OR(C10=4,C10=5,C10=6),D10+(D10*10%),D10+(D10*15%)))</f>
        <v>41800</v>
      </c>
      <c r="G10">
        <v>6</v>
      </c>
    </row>
    <row r="11" spans="1:7">
      <c r="A11" s="1" t="s">
        <v>121</v>
      </c>
      <c r="B11" t="s">
        <v>122</v>
      </c>
      <c r="C11">
        <v>6</v>
      </c>
      <c r="D11" s="2">
        <v>42000</v>
      </c>
      <c r="E11" s="1" t="str">
        <f>IF(C11&lt;3,"5%",IF(OR(C11=4,C11=5,C11=6),"10%","15%"))</f>
        <v>10%</v>
      </c>
      <c r="F11" s="2">
        <f>IF(C11&lt;4,D11+(D11*5%),IF(OR(C11=4,C11=5,C11=6),D11+(D11*10%),D11+(D11*15%)))</f>
        <v>46200</v>
      </c>
      <c r="G11">
        <v>7</v>
      </c>
    </row>
    <row r="12" spans="1:7">
      <c r="A12" s="1" t="s">
        <v>123</v>
      </c>
      <c r="B12" t="s">
        <v>124</v>
      </c>
      <c r="C12">
        <v>2</v>
      </c>
      <c r="D12" s="2">
        <v>32000</v>
      </c>
      <c r="E12" s="1" t="str">
        <f>IF(C12&lt;3,"5%",IF(OR(C12=4,C12=5,C12=6),"10%","15%"))</f>
        <v>5%</v>
      </c>
      <c r="F12" s="2">
        <f>IF(C12&lt;4,D12+(D12*5%),IF(OR(C12=4,C12=5,C12=6),D12+(D12*10%),D12+(D12*15%)))</f>
        <v>33600</v>
      </c>
      <c r="G12">
        <v>8</v>
      </c>
    </row>
    <row r="13" spans="1:7" ht="15.75" customHeight="1">
      <c r="A13" s="1" t="s">
        <v>125</v>
      </c>
      <c r="B13" t="s">
        <v>126</v>
      </c>
      <c r="C13">
        <v>8</v>
      </c>
      <c r="D13" s="2">
        <v>50000</v>
      </c>
      <c r="E13" s="1" t="str">
        <f>IF(C13&lt;3,"5%",IF(OR(C13=4,C13=5,C13=6),"10%","15%"))</f>
        <v>15%</v>
      </c>
      <c r="F13" s="2">
        <f>IF(C13&lt;4,D13+(D13*5%),IF(OR(C13=4,C13=5,C13=6),D13+(D13*10%),D13+(D13*15%)))</f>
        <v>57500</v>
      </c>
      <c r="G13">
        <v>10</v>
      </c>
    </row>
    <row r="14" spans="1:7">
      <c r="A14" s="1" t="s">
        <v>127</v>
      </c>
      <c r="B14" t="s">
        <v>128</v>
      </c>
      <c r="C14">
        <v>1</v>
      </c>
      <c r="D14" s="2">
        <v>30000</v>
      </c>
      <c r="E14" s="1" t="str">
        <f>IF(C14&lt;3,"5%",IF(OR(C14=4,C14=5,C14=6),"10%","15%"))</f>
        <v>5%</v>
      </c>
      <c r="F14" s="2">
        <f>IF(C14&lt;4,D14+(D14*5%),IF(OR(C14=4,C14=5,C14=6),D14+(D14*10%),D14+(D14*15%)))</f>
        <v>31500</v>
      </c>
      <c r="G14">
        <v>7.5</v>
      </c>
    </row>
    <row r="15" spans="1:7">
      <c r="A15" s="1"/>
      <c r="D15" s="2"/>
      <c r="E15" s="1"/>
      <c r="F15" s="2"/>
    </row>
    <row r="16" spans="1:7">
      <c r="A16" s="1"/>
      <c r="D16" s="2"/>
      <c r="E16" s="1"/>
      <c r="F16" s="2"/>
    </row>
    <row r="17" spans="1:16" ht="22.5">
      <c r="A17" s="18" t="s">
        <v>156</v>
      </c>
      <c r="E17" s="1"/>
    </row>
    <row r="18" spans="1:16">
      <c r="A18" s="1" t="s">
        <v>157</v>
      </c>
      <c r="E18" s="1"/>
    </row>
    <row r="19" spans="1:16">
      <c r="A19" s="1" t="s">
        <v>158</v>
      </c>
      <c r="E19" s="1"/>
    </row>
    <row r="20" spans="1:16">
      <c r="A20" s="1" t="s">
        <v>159</v>
      </c>
      <c r="E20" s="1"/>
    </row>
    <row r="21" spans="1:16" ht="22.5">
      <c r="A21" s="18" t="s">
        <v>160</v>
      </c>
      <c r="E21" s="1"/>
    </row>
    <row r="22" spans="1:16" ht="29.25">
      <c r="A22" s="34" t="s">
        <v>161</v>
      </c>
      <c r="B22" s="28" t="s">
        <v>162</v>
      </c>
      <c r="E22" s="1"/>
    </row>
    <row r="23" spans="1:16">
      <c r="A23" s="1"/>
      <c r="E23" s="1"/>
    </row>
    <row r="24" spans="1:16">
      <c r="A24" s="1"/>
      <c r="E24" s="1"/>
    </row>
    <row r="25" spans="1:16">
      <c r="A25" s="1"/>
      <c r="E25" s="1"/>
    </row>
    <row r="26" spans="1:16" ht="72.75">
      <c r="A26" s="28" t="s">
        <v>163</v>
      </c>
      <c r="B26" t="s">
        <v>164</v>
      </c>
      <c r="C26" t="s">
        <v>121</v>
      </c>
      <c r="D26" s="31" t="s">
        <v>165</v>
      </c>
      <c r="E26" s="1">
        <f>VLOOKUP(C26,A6:G14,3,FALSE)</f>
        <v>6</v>
      </c>
      <c r="F26" s="1" t="s">
        <v>166</v>
      </c>
      <c r="H26" s="1"/>
      <c r="I26" s="1" t="s">
        <v>167</v>
      </c>
      <c r="J26" s="1" t="s">
        <v>168</v>
      </c>
      <c r="K26" s="1" t="s">
        <v>169</v>
      </c>
      <c r="L26" s="1" t="s">
        <v>170</v>
      </c>
      <c r="M26" s="1">
        <v>3</v>
      </c>
      <c r="N26" s="1" t="s">
        <v>171</v>
      </c>
      <c r="O26" s="1" t="b">
        <v>0</v>
      </c>
      <c r="P26" s="1" t="s">
        <v>172</v>
      </c>
    </row>
    <row r="27" spans="1:16">
      <c r="A27" s="1"/>
      <c r="E27" s="1"/>
      <c r="H27" s="1"/>
    </row>
    <row r="28" spans="1:16">
      <c r="A28" s="1"/>
      <c r="E28" s="1"/>
      <c r="H28" s="1"/>
    </row>
    <row r="29" spans="1:16">
      <c r="A29" s="1"/>
      <c r="E29" s="1"/>
      <c r="H29" s="1"/>
    </row>
    <row r="30" spans="1:16" ht="43.5">
      <c r="A30" s="28" t="s">
        <v>173</v>
      </c>
      <c r="B30" t="s">
        <v>174</v>
      </c>
      <c r="C30" t="s">
        <v>115</v>
      </c>
      <c r="E30" s="24">
        <f>INDEX(D7:D14, MATCH("Laura Bianchi", A7:A14, 0))</f>
        <v>40000</v>
      </c>
      <c r="F30" s="32" t="s">
        <v>175</v>
      </c>
      <c r="H30" s="1" t="s">
        <v>176</v>
      </c>
      <c r="I30" s="1" t="s">
        <v>177</v>
      </c>
      <c r="J30" s="1" t="s">
        <v>178</v>
      </c>
      <c r="K30" s="1" t="s">
        <v>179</v>
      </c>
      <c r="L30" s="1" t="s">
        <v>180</v>
      </c>
    </row>
    <row r="31" spans="1:16">
      <c r="A31" s="1"/>
      <c r="E31" s="1"/>
    </row>
    <row r="34" spans="1:13" ht="87">
      <c r="A34" s="28" t="s">
        <v>181</v>
      </c>
      <c r="B34" s="33" t="s">
        <v>182</v>
      </c>
      <c r="C34" s="1" t="s">
        <v>183</v>
      </c>
      <c r="D34" t="str" cm="1">
        <f t="array" aca="1" ref="D34" ca="1">INDIRECT(C35)</f>
        <v>Mario Rossi</v>
      </c>
      <c r="E34" s="1" t="s">
        <v>184</v>
      </c>
      <c r="F34" t="s">
        <v>185</v>
      </c>
      <c r="G34" s="2">
        <f ca="1">SUM(INDIRECT(F35))</f>
        <v>312000</v>
      </c>
      <c r="H34" s="1"/>
      <c r="I34" s="1" t="s">
        <v>186</v>
      </c>
      <c r="J34" t="s">
        <v>187</v>
      </c>
      <c r="K34" t="str" cm="1">
        <f t="array" aca="1" ref="K34" ca="1">INDIRECT(J34&amp;"!A10")</f>
        <v>Edoardo Rossi</v>
      </c>
      <c r="M34" s="10" t="s">
        <v>188</v>
      </c>
    </row>
    <row r="35" spans="1:13" ht="72.75">
      <c r="B35" s="1" t="s">
        <v>189</v>
      </c>
      <c r="C35" t="s">
        <v>190</v>
      </c>
      <c r="F35" t="s">
        <v>191</v>
      </c>
      <c r="H35" s="1"/>
      <c r="J35" s="1" t="s">
        <v>192</v>
      </c>
      <c r="K35" s="1" t="s">
        <v>193</v>
      </c>
      <c r="M35" s="16" t="s">
        <v>194</v>
      </c>
    </row>
    <row r="36" spans="1:13" ht="101.25">
      <c r="M36" s="16" t="s">
        <v>195</v>
      </c>
    </row>
    <row r="37" spans="1:13" ht="87">
      <c r="M37" s="16" t="s">
        <v>196</v>
      </c>
    </row>
    <row r="41" spans="1:13" ht="57.75">
      <c r="A41" s="28" t="s">
        <v>197</v>
      </c>
      <c r="C41" s="1" t="s">
        <v>198</v>
      </c>
    </row>
    <row r="43" spans="1:13" ht="34.5">
      <c r="A43" s="10" t="s">
        <v>199</v>
      </c>
      <c r="C43" s="1"/>
    </row>
    <row r="44" spans="1:13" ht="15.75">
      <c r="A44" s="33" t="s">
        <v>200</v>
      </c>
      <c r="C44" s="1"/>
    </row>
    <row r="45" spans="1:13" ht="57.75">
      <c r="A45" s="1" t="s">
        <v>201</v>
      </c>
      <c r="C45" s="1"/>
    </row>
    <row r="46" spans="1:13" ht="15.75">
      <c r="A46" s="33" t="s">
        <v>202</v>
      </c>
      <c r="C46" s="1"/>
    </row>
    <row r="47" spans="1:13">
      <c r="A47" s="1" t="s">
        <v>203</v>
      </c>
      <c r="C47" s="1"/>
    </row>
    <row r="48" spans="1:13">
      <c r="A48" s="1" t="s">
        <v>204</v>
      </c>
      <c r="C48" s="1"/>
    </row>
    <row r="49" spans="1:3">
      <c r="A49" s="1"/>
      <c r="B49" t="s">
        <v>205</v>
      </c>
      <c r="C49" s="1"/>
    </row>
    <row r="50" spans="1:3">
      <c r="A50" s="1"/>
      <c r="B50" t="s">
        <v>206</v>
      </c>
      <c r="C50" s="1"/>
    </row>
    <row r="51" spans="1:3">
      <c r="A51" s="1"/>
      <c r="B51" t="s">
        <v>207</v>
      </c>
      <c r="C51" s="1"/>
    </row>
    <row r="52" spans="1:3">
      <c r="A52" s="1"/>
      <c r="B52" t="s">
        <v>208</v>
      </c>
      <c r="C52" s="1"/>
    </row>
    <row r="53" spans="1:3" ht="15.75">
      <c r="A53" s="33" t="s">
        <v>209</v>
      </c>
      <c r="C53" s="1"/>
    </row>
    <row r="54" spans="1:3" ht="43.5">
      <c r="A54" s="1" t="s">
        <v>210</v>
      </c>
      <c r="C54" s="1"/>
    </row>
    <row r="55" spans="1:3">
      <c r="A55" s="1" t="s">
        <v>211</v>
      </c>
      <c r="C55" s="1"/>
    </row>
    <row r="56" spans="1:3">
      <c r="A56" s="12" t="s">
        <v>212</v>
      </c>
      <c r="C56" s="1"/>
    </row>
    <row r="57" spans="1:3" ht="49.5">
      <c r="A57" s="11" t="s">
        <v>213</v>
      </c>
      <c r="C57" s="1"/>
    </row>
    <row r="58" spans="1:3" ht="15.75">
      <c r="A58" s="33" t="s">
        <v>214</v>
      </c>
      <c r="C58" s="1"/>
    </row>
    <row r="59" spans="1:3">
      <c r="A59" s="1" t="s">
        <v>215</v>
      </c>
      <c r="C59" s="1"/>
    </row>
    <row r="60" spans="1:3">
      <c r="A60" s="1" t="s">
        <v>216</v>
      </c>
      <c r="C60" s="1"/>
    </row>
    <row r="61" spans="1:3" ht="29.25">
      <c r="A61" s="1" t="s">
        <v>217</v>
      </c>
      <c r="C61" s="1"/>
    </row>
    <row r="62" spans="1:3" ht="17.25">
      <c r="A62" s="10" t="s">
        <v>218</v>
      </c>
      <c r="C62" s="1"/>
    </row>
    <row r="63" spans="1:3">
      <c r="A63" s="1">
        <v>1</v>
      </c>
      <c r="B63" s="15" t="s">
        <v>219</v>
      </c>
      <c r="C63" s="1"/>
    </row>
    <row r="64" spans="1:3" ht="57.75">
      <c r="A64" s="1"/>
      <c r="C64" s="1" t="s">
        <v>220</v>
      </c>
    </row>
    <row r="65" spans="1:3">
      <c r="A65" s="1">
        <v>2</v>
      </c>
      <c r="B65" s="15" t="s">
        <v>221</v>
      </c>
      <c r="C65" s="1"/>
    </row>
    <row r="66" spans="1:3" ht="43.5">
      <c r="A66" s="1"/>
      <c r="C66" s="1" t="s">
        <v>222</v>
      </c>
    </row>
    <row r="67" spans="1:3" ht="72.75">
      <c r="A67" s="1"/>
      <c r="C67" s="1" t="s">
        <v>223</v>
      </c>
    </row>
    <row r="68" spans="1:3">
      <c r="A68" s="1">
        <v>3</v>
      </c>
      <c r="B68" s="15" t="s">
        <v>224</v>
      </c>
      <c r="C68" s="1"/>
    </row>
    <row r="69" spans="1:3" ht="57.75">
      <c r="A69" s="1"/>
      <c r="C69" s="1" t="s">
        <v>225</v>
      </c>
    </row>
    <row r="70" spans="1:3" ht="57.75">
      <c r="A70" s="1"/>
      <c r="C70" s="1" t="s">
        <v>226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61DE-2293-4C02-A9F1-22351CAD45E3}">
  <dimension ref="A1:G56"/>
  <sheetViews>
    <sheetView workbookViewId="0">
      <selection activeCell="A35" sqref="A35"/>
    </sheetView>
  </sheetViews>
  <sheetFormatPr defaultRowHeight="15"/>
  <cols>
    <col min="1" max="5" width="36.5703125" bestFit="1" customWidth="1"/>
    <col min="6" max="6" width="16.42578125" bestFit="1" customWidth="1"/>
    <col min="7" max="7" width="23.28515625" bestFit="1" customWidth="1"/>
  </cols>
  <sheetData>
    <row r="1" spans="1:7" ht="29.25">
      <c r="A1" s="1" t="s">
        <v>227</v>
      </c>
      <c r="B1" s="1" t="s">
        <v>228</v>
      </c>
    </row>
    <row r="2" spans="1:7">
      <c r="A2" s="16"/>
      <c r="B2" s="15"/>
      <c r="C2" s="15"/>
      <c r="D2" s="15"/>
      <c r="E2" s="15"/>
      <c r="F2" s="15"/>
      <c r="G2" s="15"/>
    </row>
    <row r="3" spans="1:7">
      <c r="A3" s="1"/>
      <c r="D3" s="2"/>
    </row>
    <row r="4" spans="1:7">
      <c r="A4" s="1"/>
      <c r="D4" s="2"/>
    </row>
    <row r="5" spans="1:7">
      <c r="A5" s="1"/>
      <c r="D5" s="2"/>
    </row>
    <row r="6" spans="1:7">
      <c r="A6" s="1"/>
      <c r="D6" s="2"/>
    </row>
    <row r="7" spans="1:7">
      <c r="A7" s="1" t="s">
        <v>229</v>
      </c>
      <c r="B7" t="s">
        <v>230</v>
      </c>
      <c r="C7" t="s">
        <v>231</v>
      </c>
      <c r="D7" s="2"/>
    </row>
    <row r="8" spans="1:7">
      <c r="A8" s="7" t="s">
        <v>232</v>
      </c>
      <c r="B8" t="s">
        <v>233</v>
      </c>
      <c r="C8">
        <v>100000</v>
      </c>
      <c r="D8" s="2"/>
    </row>
    <row r="9" spans="1:7">
      <c r="A9" s="7" t="s">
        <v>234</v>
      </c>
      <c r="B9" t="s">
        <v>233</v>
      </c>
      <c r="C9">
        <v>24300</v>
      </c>
      <c r="D9" s="2"/>
    </row>
    <row r="10" spans="1:7">
      <c r="A10" s="1" t="s">
        <v>235</v>
      </c>
      <c r="B10" t="s">
        <v>236</v>
      </c>
      <c r="C10">
        <v>30000</v>
      </c>
      <c r="D10" s="2"/>
    </row>
    <row r="11" spans="1:7">
      <c r="A11" s="1" t="s">
        <v>237</v>
      </c>
      <c r="B11" t="s">
        <v>236</v>
      </c>
      <c r="C11">
        <v>200000</v>
      </c>
    </row>
    <row r="12" spans="1:7">
      <c r="A12" s="1" t="s">
        <v>238</v>
      </c>
      <c r="B12" t="s">
        <v>239</v>
      </c>
      <c r="C12">
        <v>35000</v>
      </c>
    </row>
    <row r="13" spans="1:7">
      <c r="A13" s="1" t="s">
        <v>240</v>
      </c>
      <c r="B13" t="s">
        <v>239</v>
      </c>
      <c r="C13">
        <v>15000</v>
      </c>
    </row>
    <row r="14" spans="1:7" ht="24">
      <c r="A14" s="18"/>
    </row>
    <row r="15" spans="1:7">
      <c r="A15" s="1"/>
    </row>
    <row r="16" spans="1:7">
      <c r="A16" s="1"/>
      <c r="C16">
        <f>STDEV(C8:C13)</f>
        <v>71690.17831381553</v>
      </c>
    </row>
    <row r="17" spans="1:3">
      <c r="A17" s="1"/>
      <c r="B17" s="1" t="s">
        <v>241</v>
      </c>
      <c r="C17" s="1"/>
    </row>
    <row r="18" spans="1:3" ht="57.75">
      <c r="A18" s="1"/>
      <c r="B18" s="1">
        <v>1</v>
      </c>
      <c r="C18" s="1" t="s">
        <v>242</v>
      </c>
    </row>
    <row r="19" spans="1:3" ht="43.5">
      <c r="B19" s="1">
        <v>2</v>
      </c>
      <c r="C19" s="1" t="s">
        <v>243</v>
      </c>
    </row>
    <row r="20" spans="1:3">
      <c r="B20" s="1" t="s">
        <v>244</v>
      </c>
      <c r="C20" s="1"/>
    </row>
    <row r="21" spans="1:3">
      <c r="B21" s="1" t="s">
        <v>245</v>
      </c>
      <c r="C21" s="1"/>
    </row>
    <row r="22" spans="1:3">
      <c r="B22" s="1" t="s">
        <v>246</v>
      </c>
      <c r="C22" s="1"/>
    </row>
    <row r="23" spans="1:3" ht="57.75">
      <c r="B23" s="1">
        <v>3</v>
      </c>
      <c r="C23" s="1" t="s">
        <v>247</v>
      </c>
    </row>
    <row r="24" spans="1:3">
      <c r="B24" s="1">
        <v>4</v>
      </c>
      <c r="C24" s="1" t="s">
        <v>248</v>
      </c>
    </row>
    <row r="25" spans="1:3" ht="29.25">
      <c r="B25" s="1">
        <v>5</v>
      </c>
      <c r="C25" s="1" t="s">
        <v>249</v>
      </c>
    </row>
    <row r="26" spans="1:3" ht="29.25">
      <c r="B26" s="1" t="s">
        <v>250</v>
      </c>
      <c r="C26" s="1"/>
    </row>
    <row r="34" spans="1:7">
      <c r="A34" s="1"/>
      <c r="B34" s="1"/>
      <c r="C34" s="1"/>
    </row>
    <row r="36" spans="1:7">
      <c r="A36" s="1"/>
      <c r="B36" s="1"/>
      <c r="C36" s="1"/>
    </row>
    <row r="43" spans="1:7">
      <c r="A43" s="16" t="s">
        <v>251</v>
      </c>
      <c r="B43" s="15" t="s">
        <v>252</v>
      </c>
      <c r="C43" s="15" t="s">
        <v>253</v>
      </c>
      <c r="D43" s="15" t="s">
        <v>254</v>
      </c>
      <c r="E43" s="15" t="s">
        <v>255</v>
      </c>
      <c r="F43" s="15" t="s">
        <v>256</v>
      </c>
      <c r="G43" s="15" t="s">
        <v>257</v>
      </c>
    </row>
    <row r="44" spans="1:7">
      <c r="A44" s="1" t="s">
        <v>258</v>
      </c>
      <c r="B44" t="s">
        <v>259</v>
      </c>
      <c r="C44" t="s">
        <v>260</v>
      </c>
      <c r="D44">
        <v>5000000</v>
      </c>
      <c r="E44">
        <v>750000</v>
      </c>
      <c r="F44">
        <v>2000000</v>
      </c>
    </row>
    <row r="45" spans="1:7">
      <c r="A45" s="1" t="s">
        <v>261</v>
      </c>
      <c r="B45" t="s">
        <v>262</v>
      </c>
      <c r="C45" t="s">
        <v>260</v>
      </c>
      <c r="D45">
        <v>3500000</v>
      </c>
      <c r="E45">
        <v>350000</v>
      </c>
      <c r="F45">
        <v>1500000</v>
      </c>
    </row>
    <row r="46" spans="1:7">
      <c r="A46" s="1" t="s">
        <v>263</v>
      </c>
      <c r="B46" t="s">
        <v>264</v>
      </c>
      <c r="C46" t="s">
        <v>260</v>
      </c>
      <c r="D46">
        <v>4200000</v>
      </c>
      <c r="E46">
        <v>630000</v>
      </c>
      <c r="F46">
        <v>1800000</v>
      </c>
    </row>
    <row r="47" spans="1:7">
      <c r="A47" s="1" t="s">
        <v>265</v>
      </c>
      <c r="B47" t="s">
        <v>122</v>
      </c>
      <c r="C47" t="s">
        <v>260</v>
      </c>
      <c r="D47">
        <v>6000000</v>
      </c>
      <c r="E47">
        <v>900000</v>
      </c>
      <c r="F47">
        <v>2500000</v>
      </c>
    </row>
    <row r="48" spans="1:7">
      <c r="A48" s="1" t="s">
        <v>266</v>
      </c>
      <c r="B48" t="s">
        <v>267</v>
      </c>
      <c r="C48" t="s">
        <v>260</v>
      </c>
      <c r="D48">
        <v>7500000</v>
      </c>
      <c r="E48">
        <v>450000</v>
      </c>
      <c r="F48">
        <v>3000000</v>
      </c>
    </row>
    <row r="49" spans="1:6">
      <c r="A49" s="1" t="s">
        <v>268</v>
      </c>
      <c r="B49" t="s">
        <v>269</v>
      </c>
      <c r="C49" t="s">
        <v>260</v>
      </c>
      <c r="D49">
        <v>4800000</v>
      </c>
      <c r="E49">
        <v>480000</v>
      </c>
      <c r="F49">
        <v>2200000</v>
      </c>
    </row>
    <row r="50" spans="1:6">
      <c r="A50" s="1" t="s">
        <v>270</v>
      </c>
      <c r="B50" t="s">
        <v>271</v>
      </c>
      <c r="C50" t="s">
        <v>260</v>
      </c>
      <c r="D50">
        <v>2500000</v>
      </c>
      <c r="E50">
        <v>250000</v>
      </c>
      <c r="F50">
        <v>1000000</v>
      </c>
    </row>
    <row r="51" spans="1:6">
      <c r="A51" s="1" t="s">
        <v>272</v>
      </c>
      <c r="B51" t="s">
        <v>273</v>
      </c>
      <c r="C51" t="s">
        <v>260</v>
      </c>
      <c r="D51">
        <v>3200000</v>
      </c>
      <c r="E51">
        <v>160000</v>
      </c>
      <c r="F51">
        <v>1300000</v>
      </c>
    </row>
    <row r="52" spans="1:6" ht="22.5">
      <c r="A52" s="18" t="s">
        <v>274</v>
      </c>
    </row>
    <row r="53" spans="1:6" ht="29.25">
      <c r="A53" s="1" t="s">
        <v>275</v>
      </c>
    </row>
    <row r="54" spans="1:6">
      <c r="A54" s="1" t="s">
        <v>276</v>
      </c>
    </row>
    <row r="55" spans="1:6">
      <c r="A55" s="1" t="s">
        <v>277</v>
      </c>
    </row>
    <row r="56" spans="1:6">
      <c r="A56" s="1" t="s">
        <v>278</v>
      </c>
    </row>
  </sheetData>
  <conditionalFormatting sqref="C8:C13">
    <cfRule type="cellIs" dxfId="2" priority="3" operator="greaterThan">
      <formula>30000</formula>
    </cfRule>
  </conditionalFormatting>
  <conditionalFormatting sqref="C8:C13">
    <cfRule type="cellIs" dxfId="1" priority="2" operator="lessThan">
      <formula>29999</formula>
    </cfRule>
  </conditionalFormatting>
  <conditionalFormatting sqref="C8:C13">
    <cfRule type="cellIs" dxfId="0" priority="1" operator="equal">
      <formula>30000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2025-03-26T11:15:35Z</dcterms:created>
  <dcterms:modified xsi:type="dcterms:W3CDTF">2025-03-27T16:31:16Z</dcterms:modified>
  <cp:category/>
  <cp:contentStatus/>
</cp:coreProperties>
</file>