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e_bessette_exeter_ac_uk/Documents/PhD_EdouardMicrosporidia/Thesis/Chapter3_Protist parasites survey/"/>
    </mc:Choice>
  </mc:AlternateContent>
  <xr:revisionPtr revIDLastSave="580" documentId="11_1226EB9A674C4C84580216C5DEAB5416C07D4889" xr6:coauthVersionLast="47" xr6:coauthVersionMax="47" xr10:uidLastSave="{DADB99BF-0FCA-40C0-991E-CDF851B6039B}"/>
  <bookViews>
    <workbookView xWindow="-110" yWindow="-110" windowWidth="19420" windowHeight="10560" activeTab="2" xr2:uid="{00000000-000D-0000-FFFF-FFFF00000000}"/>
  </bookViews>
  <sheets>
    <sheet name="Sheet1" sheetId="1" r:id="rId1"/>
    <sheet name="Run_Metrics" sheetId="5" r:id="rId2"/>
    <sheet name="Primers_Metrics" sheetId="2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2" i="1"/>
  <c r="Q5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2" i="1"/>
  <c r="Q3" i="1"/>
  <c r="U38" i="1"/>
  <c r="O40" i="1"/>
  <c r="U40" i="1"/>
  <c r="O32" i="1"/>
  <c r="S32" i="1"/>
  <c r="U32" i="1"/>
  <c r="O30" i="1"/>
  <c r="S30" i="1"/>
  <c r="U30" i="1"/>
  <c r="U22" i="1"/>
  <c r="U21" i="1"/>
  <c r="S21" i="1"/>
  <c r="O21" i="1"/>
  <c r="O19" i="1"/>
  <c r="U19" i="1"/>
  <c r="S40" i="1"/>
  <c r="O38" i="1"/>
  <c r="S38" i="1"/>
  <c r="S19" i="1"/>
  <c r="U10" i="1"/>
  <c r="S10" i="1"/>
  <c r="O10" i="1"/>
  <c r="S7" i="1"/>
  <c r="U7" i="1"/>
  <c r="O7" i="1"/>
  <c r="U3" i="1"/>
  <c r="O3" i="1"/>
  <c r="S3" i="1"/>
  <c r="E19" i="20"/>
  <c r="E20" i="20"/>
  <c r="E21" i="20"/>
  <c r="E22" i="20"/>
  <c r="E23" i="20"/>
  <c r="E24" i="20"/>
  <c r="E25" i="20"/>
  <c r="E26" i="20"/>
  <c r="E27" i="20"/>
  <c r="E28" i="20"/>
  <c r="E29" i="20"/>
  <c r="E18" i="20"/>
  <c r="O24" i="1"/>
  <c r="G5" i="5"/>
  <c r="G4" i="5"/>
  <c r="G3" i="5"/>
  <c r="G2" i="5"/>
  <c r="Z76" i="1" l="1"/>
  <c r="Z67" i="1"/>
  <c r="Z66" i="1"/>
  <c r="Z65" i="1"/>
  <c r="Z68" i="1"/>
  <c r="Z70" i="1"/>
  <c r="Z58" i="1"/>
  <c r="Z57" i="1"/>
  <c r="Z62" i="1"/>
  <c r="Z60" i="1"/>
  <c r="Z61" i="1"/>
  <c r="Z77" i="1"/>
  <c r="Z75" i="1"/>
  <c r="Z64" i="1"/>
  <c r="Z74" i="1"/>
  <c r="Z72" i="1"/>
  <c r="Z71" i="1"/>
  <c r="Z39" i="1"/>
  <c r="Z12" i="1"/>
  <c r="Z46" i="1"/>
  <c r="Z37" i="1"/>
  <c r="Z31" i="1"/>
  <c r="Z33" i="1"/>
  <c r="Z44" i="1"/>
  <c r="Z20" i="1"/>
  <c r="Z22" i="1"/>
  <c r="Z53" i="1"/>
  <c r="Z14" i="1"/>
  <c r="Z8" i="1"/>
  <c r="Z11" i="1"/>
  <c r="Z35" i="1"/>
  <c r="Z4" i="1"/>
  <c r="S69" i="1" l="1"/>
  <c r="S67" i="1"/>
  <c r="S66" i="1"/>
  <c r="S65" i="1"/>
  <c r="S68" i="1"/>
  <c r="U67" i="1"/>
  <c r="AA67" i="1" s="1"/>
  <c r="U68" i="1"/>
  <c r="AA68" i="1" s="1"/>
  <c r="O68" i="1"/>
  <c r="U66" i="1"/>
  <c r="AA66" i="1" s="1"/>
  <c r="O66" i="1"/>
  <c r="U61" i="1"/>
  <c r="AA61" i="1" s="1"/>
  <c r="O61" i="1"/>
  <c r="S61" i="1"/>
  <c r="U72" i="1"/>
  <c r="AA72" i="1" s="1"/>
  <c r="U73" i="1"/>
  <c r="U74" i="1"/>
  <c r="AA74" i="1" s="1"/>
  <c r="U63" i="1"/>
  <c r="U64" i="1"/>
  <c r="AA64" i="1" s="1"/>
  <c r="U75" i="1"/>
  <c r="AA75" i="1" s="1"/>
  <c r="U77" i="1"/>
  <c r="AA77" i="1" s="1"/>
  <c r="U59" i="1"/>
  <c r="U60" i="1"/>
  <c r="AA60" i="1" s="1"/>
  <c r="U62" i="1"/>
  <c r="AA62" i="1" s="1"/>
  <c r="U57" i="1"/>
  <c r="AA57" i="1" s="1"/>
  <c r="U58" i="1"/>
  <c r="AA58" i="1" s="1"/>
  <c r="U70" i="1"/>
  <c r="AA70" i="1" s="1"/>
  <c r="U65" i="1"/>
  <c r="AA65" i="1" s="1"/>
  <c r="U69" i="1"/>
  <c r="U76" i="1"/>
  <c r="AA76" i="1" s="1"/>
  <c r="U71" i="1"/>
  <c r="AA71" i="1" s="1"/>
  <c r="S73" i="1"/>
  <c r="O72" i="1"/>
  <c r="O73" i="1"/>
  <c r="O74" i="1"/>
  <c r="O63" i="1"/>
  <c r="O64" i="1"/>
  <c r="O75" i="1"/>
  <c r="O77" i="1"/>
  <c r="O59" i="1"/>
  <c r="O60" i="1"/>
  <c r="O62" i="1"/>
  <c r="O57" i="1"/>
  <c r="O58" i="1"/>
  <c r="O70" i="1"/>
  <c r="O65" i="1"/>
  <c r="O67" i="1"/>
  <c r="O69" i="1"/>
  <c r="O76" i="1"/>
  <c r="S72" i="1"/>
  <c r="S74" i="1"/>
  <c r="S63" i="1"/>
  <c r="S64" i="1"/>
  <c r="S75" i="1"/>
  <c r="S77" i="1"/>
  <c r="S59" i="1"/>
  <c r="S60" i="1"/>
  <c r="S62" i="1"/>
  <c r="S57" i="1"/>
  <c r="S58" i="1"/>
  <c r="S70" i="1"/>
  <c r="S76" i="1"/>
  <c r="O71" i="1"/>
  <c r="S71" i="1"/>
  <c r="O39" i="1"/>
  <c r="U12" i="1"/>
  <c r="AA12" i="1" s="1"/>
  <c r="U39" i="1"/>
  <c r="AA39" i="1" s="1"/>
  <c r="U41" i="1"/>
  <c r="U49" i="1"/>
  <c r="U50" i="1"/>
  <c r="S39" i="1"/>
  <c r="S41" i="1"/>
  <c r="S49" i="1"/>
  <c r="S50" i="1"/>
  <c r="S23" i="1"/>
  <c r="S25" i="1"/>
  <c r="S4" i="1"/>
  <c r="S2" i="1"/>
  <c r="S27" i="1"/>
  <c r="S35" i="1"/>
  <c r="S34" i="1"/>
  <c r="S36" i="1"/>
  <c r="S6" i="1"/>
  <c r="S11" i="1"/>
  <c r="S8" i="1"/>
  <c r="S9" i="1"/>
  <c r="S15" i="1"/>
  <c r="S16" i="1"/>
  <c r="S13" i="1"/>
  <c r="S14" i="1"/>
  <c r="S56" i="1"/>
  <c r="S48" i="1"/>
  <c r="S53" i="1"/>
  <c r="S52" i="1"/>
  <c r="S54" i="1"/>
  <c r="S22" i="1"/>
  <c r="S20" i="1"/>
  <c r="S17" i="1"/>
  <c r="S18" i="1"/>
  <c r="S28" i="1"/>
  <c r="S44" i="1"/>
  <c r="S42" i="1"/>
  <c r="S45" i="1"/>
  <c r="S33" i="1"/>
  <c r="S31" i="1"/>
  <c r="S29" i="1"/>
  <c r="S37" i="1"/>
  <c r="S47" i="1"/>
  <c r="S46" i="1"/>
  <c r="S12" i="1"/>
  <c r="S24" i="1"/>
  <c r="O23" i="1"/>
  <c r="O25" i="1"/>
  <c r="O4" i="1"/>
  <c r="O5" i="1"/>
  <c r="O2" i="1"/>
  <c r="O27" i="1"/>
  <c r="O35" i="1"/>
  <c r="O34" i="1"/>
  <c r="O36" i="1"/>
  <c r="O6" i="1"/>
  <c r="O11" i="1"/>
  <c r="O8" i="1"/>
  <c r="O9" i="1"/>
  <c r="O15" i="1"/>
  <c r="O16" i="1"/>
  <c r="O13" i="1"/>
  <c r="O14" i="1"/>
  <c r="O56" i="1"/>
  <c r="O48" i="1"/>
  <c r="O53" i="1"/>
  <c r="O52" i="1"/>
  <c r="O54" i="1"/>
  <c r="O26" i="1"/>
  <c r="O22" i="1"/>
  <c r="O20" i="1"/>
  <c r="O17" i="1"/>
  <c r="O18" i="1"/>
  <c r="O28" i="1"/>
  <c r="O44" i="1"/>
  <c r="O42" i="1"/>
  <c r="O45" i="1"/>
  <c r="O33" i="1"/>
  <c r="O31" i="1"/>
  <c r="O29" i="1"/>
  <c r="O37" i="1"/>
  <c r="O47" i="1"/>
  <c r="O46" i="1"/>
  <c r="O12" i="1"/>
  <c r="O41" i="1"/>
  <c r="O43" i="1"/>
  <c r="O49" i="1"/>
  <c r="O50" i="1"/>
  <c r="O51" i="1"/>
  <c r="O55" i="1"/>
  <c r="U13" i="1" l="1"/>
  <c r="U14" i="1"/>
  <c r="AA14" i="1" s="1"/>
  <c r="U15" i="1"/>
  <c r="U16" i="1"/>
  <c r="U56" i="1"/>
  <c r="U48" i="1"/>
  <c r="U53" i="1"/>
  <c r="AA53" i="1" s="1"/>
  <c r="U52" i="1"/>
  <c r="U54" i="1"/>
  <c r="AA22" i="1"/>
  <c r="U20" i="1"/>
  <c r="AA20" i="1" s="1"/>
  <c r="U17" i="1"/>
  <c r="U18" i="1"/>
  <c r="U28" i="1"/>
  <c r="U44" i="1"/>
  <c r="AA44" i="1" s="1"/>
  <c r="U42" i="1"/>
  <c r="U45" i="1"/>
  <c r="U33" i="1"/>
  <c r="AA33" i="1" s="1"/>
  <c r="U31" i="1"/>
  <c r="AA31" i="1" s="1"/>
  <c r="U29" i="1"/>
  <c r="U37" i="1"/>
  <c r="AA37" i="1" s="1"/>
  <c r="U47" i="1"/>
  <c r="U46" i="1"/>
  <c r="AA46" i="1" s="1"/>
  <c r="U9" i="1"/>
  <c r="U6" i="1" l="1"/>
  <c r="U11" i="1"/>
  <c r="AA11" i="1" s="1"/>
  <c r="U8" i="1"/>
  <c r="AA8" i="1" s="1"/>
  <c r="U27" i="1"/>
  <c r="U34" i="1"/>
  <c r="U36" i="1"/>
  <c r="U35" i="1"/>
  <c r="AA35" i="1" s="1"/>
  <c r="U4" i="1"/>
  <c r="AA4" i="1" s="1"/>
  <c r="U2" i="1"/>
  <c r="U23" i="1"/>
  <c r="U24" i="1"/>
  <c r="U25" i="1"/>
</calcChain>
</file>

<file path=xl/sharedStrings.xml><?xml version="1.0" encoding="utf-8"?>
<sst xmlns="http://schemas.openxmlformats.org/spreadsheetml/2006/main" count="1062" uniqueCount="347">
  <si>
    <t>Nanopore_Run</t>
  </si>
  <si>
    <t>Nanopore_Run_Date</t>
  </si>
  <si>
    <t>Barcode_ID</t>
  </si>
  <si>
    <t>Reads count</t>
  </si>
  <si>
    <t>Average_barcode_score</t>
  </si>
  <si>
    <t>Ref</t>
  </si>
  <si>
    <t>Host</t>
  </si>
  <si>
    <t>Primers</t>
  </si>
  <si>
    <t>Amplicon</t>
  </si>
  <si>
    <t>Primer_forward</t>
  </si>
  <si>
    <t>Primer_reverse</t>
  </si>
  <si>
    <t>Target_parasite</t>
  </si>
  <si>
    <t>Amplicons_size</t>
  </si>
  <si>
    <t>Cutadapt_Metrics_Total_Reads</t>
  </si>
  <si>
    <t>Percentage_cutadapt_of_total_reads</t>
  </si>
  <si>
    <t>Amplicon_consensus</t>
  </si>
  <si>
    <t>Supported_by_x_reads</t>
  </si>
  <si>
    <t>Percentage_of_supported_reads_cutadapt_reads</t>
  </si>
  <si>
    <t>Sequence</t>
  </si>
  <si>
    <t>Sequence_length</t>
  </si>
  <si>
    <t>Blastn_Upper_Taxon</t>
  </si>
  <si>
    <t>Seq_RC_Yes_No</t>
  </si>
  <si>
    <t>Correct_seq_if_RC</t>
  </si>
  <si>
    <t>Column1</t>
  </si>
  <si>
    <t>Column2</t>
  </si>
  <si>
    <t>Gb</t>
  </si>
  <si>
    <t>Gryllus bimaculatus</t>
  </si>
  <si>
    <t>GregRC / iLSUr</t>
  </si>
  <si>
    <t>Long - Nested</t>
  </si>
  <si>
    <t>GAAGAAGTCGTAACACG</t>
  </si>
  <si>
    <t>ACCTGTCTCACGACGGTCTAAAC</t>
  </si>
  <si>
    <t>Gregarines</t>
  </si>
  <si>
    <t>&gt;consensus_cl_id_0_total_supporting_reads_4</t>
  </si>
  <si>
    <t>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</t>
  </si>
  <si>
    <t>Uncultured fungus/eukaryote</t>
  </si>
  <si>
    <t>NA</t>
  </si>
  <si>
    <t>Yes</t>
  </si>
  <si>
    <t>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</t>
  </si>
  <si>
    <t>Alphitobius diaperinus</t>
  </si>
  <si>
    <t>AmRC / iLSUr</t>
  </si>
  <si>
    <t>GTGATGCCCTTAGAYRTCTTGG</t>
  </si>
  <si>
    <t>Amoebozoa</t>
  </si>
  <si>
    <t>Pb</t>
  </si>
  <si>
    <t>Pieris brassicae</t>
  </si>
  <si>
    <t>CM-V5RC / iLSUr</t>
  </si>
  <si>
    <t>GAGTGGAKTGTGCTGNTTA</t>
  </si>
  <si>
    <t>Microsporidia</t>
  </si>
  <si>
    <t>&gt;consensus_cl_id_0_total_supporting_reads_1</t>
  </si>
  <si>
    <t>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</t>
  </si>
  <si>
    <t>Zoophthora radicans  </t>
  </si>
  <si>
    <t>Fungi incertae sedis</t>
  </si>
  <si>
    <t>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</t>
  </si>
  <si>
    <t>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</t>
  </si>
  <si>
    <t>Gregarinasina</t>
  </si>
  <si>
    <t>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</t>
  </si>
  <si>
    <t>KinetRC / iLSUr</t>
  </si>
  <si>
    <t>AGCTGTAGGTGAACCTGCAGAAGGATC</t>
  </si>
  <si>
    <t>Kinetoplastids</t>
  </si>
  <si>
    <t>Ga</t>
  </si>
  <si>
    <t>Gryllus assimilis</t>
  </si>
  <si>
    <t>&gt;consensus_cl_id_0_total_supporting_reads_6</t>
  </si>
  <si>
    <t>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</t>
  </si>
  <si>
    <t>No</t>
  </si>
  <si>
    <t>UnonMet Pb</t>
  </si>
  <si>
    <t>UnonMet</t>
  </si>
  <si>
    <t>CGGTAAYTCCAGCTCYV</t>
  </si>
  <si>
    <t>CTTTAARTTTCASYCTTGCG</t>
  </si>
  <si>
    <t>Non metazoa</t>
  </si>
  <si>
    <t>&gt;consensus_cl_id_3_total_supporting_reads_17</t>
  </si>
  <si>
    <t>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</t>
  </si>
  <si>
    <t>Pandora nouryi</t>
  </si>
  <si>
    <t>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</t>
  </si>
  <si>
    <t>Gm</t>
  </si>
  <si>
    <t>Galleria mellonella</t>
  </si>
  <si>
    <t>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</t>
  </si>
  <si>
    <t>Debaryomyces hansenii</t>
  </si>
  <si>
    <t>Fungi</t>
  </si>
  <si>
    <t>&gt;consensus_cl_id_0_total_supporting_reads_2</t>
  </si>
  <si>
    <t>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</t>
  </si>
  <si>
    <t>Heterocapsaceae environmental sample</t>
  </si>
  <si>
    <t>Alveolata</t>
  </si>
  <si>
    <t>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</t>
  </si>
  <si>
    <t>Kinet</t>
  </si>
  <si>
    <t>CTGCCAGTAGTCATATGCTTGTTTCAAGGA</t>
  </si>
  <si>
    <t>GATCCTTCTGCAGGTTCACCTACAGCT</t>
  </si>
  <si>
    <t>&gt;consensus_cl_id_0_total_supporting_reads_5</t>
  </si>
  <si>
    <t>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</t>
  </si>
  <si>
    <t>Am</t>
  </si>
  <si>
    <t>GAATTGACGGAAGGGCACAC</t>
  </si>
  <si>
    <t>CCAAGAYRTCTAAGGGCATCAC</t>
  </si>
  <si>
    <t>&gt;consensus_cl_id_3_total_supporting_reads_56</t>
  </si>
  <si>
    <t>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</t>
  </si>
  <si>
    <t>Hypercompe scribonia</t>
  </si>
  <si>
    <t>Insect</t>
  </si>
  <si>
    <t>Ad</t>
  </si>
  <si>
    <t>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</t>
  </si>
  <si>
    <t>&gt;consensus_cl_id_0_total_supporting_reads_104</t>
  </si>
  <si>
    <t>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</t>
  </si>
  <si>
    <t>Lapara coniferarum</t>
  </si>
  <si>
    <t>As</t>
  </si>
  <si>
    <t>Aphomia sociella</t>
  </si>
  <si>
    <t>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</t>
  </si>
  <si>
    <t>Naganishia albida</t>
  </si>
  <si>
    <t>&gt;consensus_cl_id_1_total_supporting_reads_2</t>
  </si>
  <si>
    <t>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</t>
  </si>
  <si>
    <t>Gregarina sp.</t>
  </si>
  <si>
    <t>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</t>
  </si>
  <si>
    <t>&gt;consensus_cl_id_1_total_supporting_reads_8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</si>
  <si>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</t>
  </si>
  <si>
    <t xml:space="preserve">GregF / GregR </t>
  </si>
  <si>
    <t>CCCTTAGATRRYCTGGGCTGC</t>
  </si>
  <si>
    <t>CGTGTTACGACTTCTTC</t>
  </si>
  <si>
    <t>&gt;consensus_cl_id_1_total_supporting_reads_11</t>
  </si>
  <si>
    <t>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</t>
  </si>
  <si>
    <t>Uncultured eukaryote rRNA</t>
  </si>
  <si>
    <t>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</t>
  </si>
  <si>
    <t>&gt;consensus_cl_id_6_total_supporting_reads_104</t>
  </si>
  <si>
    <t>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</t>
  </si>
  <si>
    <t>V1F / CM-V5R</t>
  </si>
  <si>
    <t>CACCAGGTTGATTCTGCCTGAC</t>
  </si>
  <si>
    <t>TAANCAGCACAMTCCACTC</t>
  </si>
  <si>
    <t>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</t>
  </si>
  <si>
    <t>Lichtheimia hyalospora</t>
  </si>
  <si>
    <t>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</t>
  </si>
  <si>
    <t>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</t>
  </si>
  <si>
    <t>Leidyana erratica</t>
  </si>
  <si>
    <t>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</t>
  </si>
  <si>
    <t>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</t>
  </si>
  <si>
    <t>Pseudomonas aeruginosa </t>
  </si>
  <si>
    <t>Bacteria</t>
  </si>
  <si>
    <t>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</t>
  </si>
  <si>
    <t>Stenophora cattiensis</t>
  </si>
  <si>
    <t>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</t>
  </si>
  <si>
    <t>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</t>
  </si>
  <si>
    <t>&gt;consensus_cl_id_5_total_supporting_reads_19</t>
  </si>
  <si>
    <t>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</t>
  </si>
  <si>
    <t>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</t>
  </si>
  <si>
    <t>&gt;consensus_cl_id_4_total_supporting_reads_84</t>
  </si>
  <si>
    <t>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</t>
  </si>
  <si>
    <t>UnonMet Gb</t>
  </si>
  <si>
    <t>&gt;consensus_cl_id_6_total_supporting_reads_18</t>
  </si>
  <si>
    <t>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</t>
  </si>
  <si>
    <t>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</t>
  </si>
  <si>
    <t>Gs</t>
  </si>
  <si>
    <t>Gryllus sigillatus</t>
  </si>
  <si>
    <t>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</t>
  </si>
  <si>
    <t>&gt;consensus_cl_id_0_total_supporting_reads_3</t>
  </si>
  <si>
    <t>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</t>
  </si>
  <si>
    <t>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</t>
  </si>
  <si>
    <t>&gt;consensus_cl_id_7_total_supporting_reads_7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</si>
  <si>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</t>
  </si>
  <si>
    <t>&gt;consensus_cl_id_0_total_supporting_reads_7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</si>
  <si>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</t>
  </si>
  <si>
    <t>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</si>
  <si>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&gt;consensus_cl_id_2_total_supporting_reads_29</t>
  </si>
  <si>
    <t>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</t>
  </si>
  <si>
    <t>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</t>
  </si>
  <si>
    <t>&gt;consensus_cl_id_10_total_supporting_reads_62</t>
  </si>
  <si>
    <t>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</t>
  </si>
  <si>
    <t>UnonMet Ga</t>
  </si>
  <si>
    <t>&gt;consensus_cl_id_12_total_supporting_reads_29</t>
  </si>
  <si>
    <t>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</t>
  </si>
  <si>
    <t>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</t>
  </si>
  <si>
    <t>UnonMet Gm</t>
  </si>
  <si>
    <t>&gt;consensus_cl_id_11_total_supporting_reads_79</t>
  </si>
  <si>
    <t>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</t>
  </si>
  <si>
    <t>Hyphopichia burtonii</t>
  </si>
  <si>
    <t>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</t>
  </si>
  <si>
    <t>Citrobacter sp. Y3</t>
  </si>
  <si>
    <t>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</t>
  </si>
  <si>
    <t>Serratia liquefaciens</t>
  </si>
  <si>
    <t>&gt;consensus_cl_id_1_total_supporting_reads_3</t>
  </si>
  <si>
    <t>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</t>
  </si>
  <si>
    <t>Heterocapsaceae environmental sample</t>
  </si>
  <si>
    <t>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</si>
  <si>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</t>
  </si>
  <si>
    <t>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</si>
  <si>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&gt;consensus_cl_id_1_total_supporting_reads_9</t>
  </si>
  <si>
    <t>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</t>
  </si>
  <si>
    <t>&gt;consensus_cl_id_1_total_supporting_reads_24</t>
  </si>
  <si>
    <t>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</t>
  </si>
  <si>
    <t>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</t>
  </si>
  <si>
    <t>&gt;consensus_cl_id_14_total_supporting_reads_116</t>
  </si>
  <si>
    <t>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</t>
  </si>
  <si>
    <t>Diarsia rubi</t>
  </si>
  <si>
    <t>Sg</t>
  </si>
  <si>
    <t>Schistocerca gregaria</t>
  </si>
  <si>
    <t>&gt;consensus_cl_id_18_total_supporting_reads_69</t>
  </si>
  <si>
    <t>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</t>
  </si>
  <si>
    <t>Gb G</t>
  </si>
  <si>
    <t>&gt;consensus_cl_id_64_total_supporting_reads_81</t>
  </si>
  <si>
    <t>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</t>
  </si>
  <si>
    <t>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</t>
  </si>
  <si>
    <t>Gb V1f</t>
  </si>
  <si>
    <t>V1f / 530R</t>
  </si>
  <si>
    <t>CCGCGGCKGCTGGCAC</t>
  </si>
  <si>
    <t>&gt;consensus_cl_id_33_total_supporting_reads_172</t>
  </si>
  <si>
    <t>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</t>
  </si>
  <si>
    <t>Pleistophoridae sp. YST-2017a</t>
  </si>
  <si>
    <t>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</t>
  </si>
  <si>
    <t>Gb DK 18S</t>
  </si>
  <si>
    <t>18S</t>
  </si>
  <si>
    <t>CGGTAATTCCAGCTCCAAT</t>
  </si>
  <si>
    <t>TGACTTGCGCTTACTAGGG</t>
  </si>
  <si>
    <t>&gt;consensus_cl_id_3_total_supporting_reads_3</t>
  </si>
  <si>
    <t>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</t>
  </si>
  <si>
    <t>Kodamaea sagamina</t>
  </si>
  <si>
    <t>Gb DK V1f</t>
  </si>
  <si>
    <t>&gt;consensus_cl_id_9_total_supporting_reads_69</t>
  </si>
  <si>
    <t>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</t>
  </si>
  <si>
    <t>Globulispora mitoportans</t>
  </si>
  <si>
    <t>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</t>
  </si>
  <si>
    <t>&gt;consensus_cl_id_84_total_supporting_reads_80</t>
  </si>
  <si>
    <t>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</t>
  </si>
  <si>
    <t>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</t>
  </si>
  <si>
    <t>Gb DK G</t>
  </si>
  <si>
    <t>&gt;consensus_cl_id_0_total_supporting_reads_114</t>
  </si>
  <si>
    <t>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</t>
  </si>
  <si>
    <t>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</t>
  </si>
  <si>
    <t>Bd WL1</t>
  </si>
  <si>
    <t>Blaptica dubia</t>
  </si>
  <si>
    <t>WL1 / EukP3</t>
  </si>
  <si>
    <t>GCGCTACCTGGTTGATCCTGCC</t>
  </si>
  <si>
    <t>GACGGGCGGTGTGTAC</t>
  </si>
  <si>
    <t>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</t>
  </si>
  <si>
    <t>Bd  G</t>
  </si>
  <si>
    <t>&gt;consensus_cl_id_28_total_supporting_reads_195</t>
  </si>
  <si>
    <t>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</t>
  </si>
  <si>
    <t>Blabericola haasi</t>
  </si>
  <si>
    <t>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</t>
  </si>
  <si>
    <t>Ga DK G</t>
  </si>
  <si>
    <t>&gt;consensus_cl_id_4_total_supporting_reads_1</t>
  </si>
  <si>
    <t>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</t>
  </si>
  <si>
    <t>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</t>
  </si>
  <si>
    <t>T Ga WL</t>
  </si>
  <si>
    <t>Alphitobius diaperinus gregarine</t>
  </si>
  <si>
    <t>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</t>
  </si>
  <si>
    <t>Gregarina ormierei</t>
  </si>
  <si>
    <t>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</t>
  </si>
  <si>
    <t xml:space="preserve">Ga DK G </t>
  </si>
  <si>
    <t>&gt;consensus_cl_id_916_total_supporting_reads_99</t>
  </si>
  <si>
    <t>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</t>
  </si>
  <si>
    <t>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</t>
  </si>
  <si>
    <t>T Ga G</t>
  </si>
  <si>
    <t>&gt;consensus_cl_id_4_total_supporting_reads_100</t>
  </si>
  <si>
    <t>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</t>
  </si>
  <si>
    <t>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</t>
  </si>
  <si>
    <t>T Ga 18S</t>
  </si>
  <si>
    <t>&gt;consensus_cl_id_213_total_supporting_reads_117</t>
  </si>
  <si>
    <t>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</t>
  </si>
  <si>
    <t>Ga DK V1f</t>
  </si>
  <si>
    <t>&gt;consensus_cl_id_5_total_supporting_reads_205</t>
  </si>
  <si>
    <t>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</t>
  </si>
  <si>
    <t>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</t>
  </si>
  <si>
    <t>T Lg U</t>
  </si>
  <si>
    <t>Acheta domesticus gregarine</t>
  </si>
  <si>
    <t>&gt;consensus_cl_id_3_total_supporting_reads_130</t>
  </si>
  <si>
    <t>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</t>
  </si>
  <si>
    <t>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</t>
  </si>
  <si>
    <t>T Lg G</t>
  </si>
  <si>
    <t>&gt;consensus_cl_id_10_total_supporting_reads_235</t>
  </si>
  <si>
    <t>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</t>
  </si>
  <si>
    <t>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</t>
  </si>
  <si>
    <t>T Lg 18S</t>
  </si>
  <si>
    <t>&gt;consensus_cl_id_35_total_supporting_reads_275</t>
  </si>
  <si>
    <t>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</t>
  </si>
  <si>
    <t>Tetrapisispora phaffii</t>
  </si>
  <si>
    <t>T Lg WL1</t>
  </si>
  <si>
    <t>&gt;consensus_cl_id_0_total_supporting_reads_279</t>
  </si>
  <si>
    <t>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</t>
  </si>
  <si>
    <t>Gregarina sp. IF-2020a</t>
  </si>
  <si>
    <t>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</t>
  </si>
  <si>
    <t>Tm G</t>
  </si>
  <si>
    <t>Tenebrio molitor</t>
  </si>
  <si>
    <t>&gt;consensus_cl_id_17_total_supporting_reads_290</t>
  </si>
  <si>
    <t>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</t>
  </si>
  <si>
    <t>Gregarina niphandrodes</t>
  </si>
  <si>
    <t>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</t>
  </si>
  <si>
    <t>Ga G</t>
  </si>
  <si>
    <t>&gt;consensus_cl_id_2087_total_supporting_reads_45</t>
  </si>
  <si>
    <t>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</t>
  </si>
  <si>
    <t>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</t>
  </si>
  <si>
    <t>Ad G</t>
  </si>
  <si>
    <t>Acheta domesticus</t>
  </si>
  <si>
    <t>&gt;consensus_cl_id_14_total_supporting_reads_284</t>
  </si>
  <si>
    <t>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</t>
  </si>
  <si>
    <t>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</t>
  </si>
  <si>
    <t>V1F / V5R</t>
  </si>
  <si>
    <t>Nanopore Run</t>
  </si>
  <si>
    <t>Host pool</t>
  </si>
  <si>
    <t>Average barcode score</t>
  </si>
  <si>
    <t>Gryllus assimilis*</t>
  </si>
  <si>
    <t>Alphitobius diaperinus gregarine*</t>
  </si>
  <si>
    <t>Targeted group</t>
  </si>
  <si>
    <t>Primer Set</t>
  </si>
  <si>
    <t>Average % of Cutadapt reads*</t>
  </si>
  <si>
    <t>Gregarine</t>
  </si>
  <si>
    <r>
      <t xml:space="preserve">Micro </t>
    </r>
    <r>
      <rPr>
        <b/>
        <sz val="9"/>
        <color rgb="FF000000"/>
        <rFont val="Symbol"/>
        <family val="1"/>
        <charset val="2"/>
      </rPr>
      <t>-</t>
    </r>
    <r>
      <rPr>
        <b/>
        <sz val="9"/>
        <color rgb="FF000000"/>
        <rFont val="Times New Roman"/>
        <family val="1"/>
      </rPr>
      <t xml:space="preserve"> sporidia</t>
    </r>
  </si>
  <si>
    <t>1-18S-GRF / 1222-18S-GRR</t>
  </si>
  <si>
    <t>0.01 % (9/74208)</t>
  </si>
  <si>
    <t>0.01 % (15/297976)</t>
  </si>
  <si>
    <t>3.20 % (43952/1737266)</t>
  </si>
  <si>
    <t>GregR_RC / iLSUr</t>
  </si>
  <si>
    <t>10.72 % (58/4306)</t>
  </si>
  <si>
    <t>AmoebozoaF / AmoebozoaR</t>
  </si>
  <si>
    <t>25.34 % (2182/8191)</t>
  </si>
  <si>
    <t>AmoebozoaR_RC / iLSUr</t>
  </si>
  <si>
    <t>0.16 % (11/6013)</t>
  </si>
  <si>
    <t>Kinetoplastea</t>
  </si>
  <si>
    <t>Kineto14F / kineto2026R</t>
  </si>
  <si>
    <t>1.36 % (72/5101)</t>
  </si>
  <si>
    <t>kineto2026R_RC / iLSUr</t>
  </si>
  <si>
    <t>0.19 % (14/5167)</t>
  </si>
  <si>
    <t>V1F / 530R</t>
  </si>
  <si>
    <t>8.54 % (26670/381570)</t>
  </si>
  <si>
    <t>0.25 % (5/2306)</t>
  </si>
  <si>
    <t>V5R_RC / iLSUr</t>
  </si>
  <si>
    <t>1.35 % (3/2332)</t>
  </si>
  <si>
    <t>Non-metazoa</t>
  </si>
  <si>
    <t>574*f / UNonMet DB</t>
  </si>
  <si>
    <t>21.97 % (595/3433)</t>
  </si>
  <si>
    <t xml:space="preserve">Total reads </t>
  </si>
  <si>
    <t xml:space="preserve">Primer reads </t>
  </si>
  <si>
    <r>
      <t xml:space="preserve">Relative amplifi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cation (%)</t>
    </r>
  </si>
  <si>
    <r>
      <t xml:space="preserve">Micro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sporidia</t>
    </r>
  </si>
  <si>
    <t>Short</t>
  </si>
  <si>
    <t>Blastn_NCBI_taxon</t>
  </si>
  <si>
    <t>GregF / iLSUr</t>
  </si>
  <si>
    <t>KinetF / iLSUr</t>
  </si>
  <si>
    <t>GGTAACTGCTTCGTTCAGTTGCACGTGTGCTAAAGTTAAACGGGCAACCCAAACGGAATCGACAGCACCTGATCCTTCTGCAGGTTCACCTACGGAAACCTTGTTACGACTTTTACTTCCTCTAAATGACCAAGTTTGACCAGCTTTTCGGTTCCAAGATGGAGTTGCCCCCTTCTTTAAACCAATCCGGAGGCCTCACTAAGCCATTCAATCAGTAGTAGCGACGGGCGGTGTGTACAAAGGGCAGGGACGTAATCAACGCAAGCTGATGACTTGCGCTTACTAGGAATTCCTCGTTGAAGAACAATAATTACAATGCTCTATCCCCAGCACGACGGAGTTTCACAAGATTTCCCAGACCTCTCGGCCAAGGTTAATACTCGTTGGCTCCGTCAGTGTAGCGCGCGTGCGGCCCAGAACGTCTAAGGGCATCACAGACCTGTTATTGCCTCAAACTTCCATCGACTTGAAATCGATAGTCCCTCTAAGAAGTGACACCACCAGCAAAAGCTAACGCTCACAAGTAGGTTAAGGTCTCGTTCGTTATCGCAATTAAGCAGACAAATCACTCCACCAACTAAGAACGGCCATGCACCTACCCACAAAATCAGAAGAGCTCTCAATCTGTCAATCCTTATTGTGTCTGGACCTGGTGAGTTTCACCGTGTTGAGTCAAGTCGTACCAGGCTCCACTCCTGGTGGTGCCCTTCCGTCAATTCCTTTAAGTTTCAGCCTTGCGACCTCCTCCCCCAGAGCCAAAGACTTTGATTTCTCGTAAGGTGCCGAGTACGTCAAAAGAGCAGCGCGATCCTAGTCGGCATAGTTTATGGTTAAGACTACGACGGTATCTGATAAATGTGATCCCCTAACTTTCGTTCTTGATTAATGAAAACGTCCTTGGCAAATGCTTTCGCAGTAGTTGGTCTTCAGGTGATAAAATTTCACCTCGACAACTGAATACTGATGCCCCGACCGTCCCTATTAATCATTACGATGGTCCTAGAAACCAACAAAATAGAACCATAACGTCCTATTCTATTATTCCATGCTAATATATTCGAGCAAAGGCCTGCTTTGAACACTCTAATTTTTCAAAGTAAAAATCCTGGTTCGCCAAACACCACAAAGGGCGAAAGGTTGTGAAGGCTCGGTTGGGTCCAGTACTCGCCAAAAGGCGGACCGGCCAACCAAGCCCAAGGTTCAACTACGAGCTTGCTCACAACAACTTTAATATGCAGCTGTTGGAGCTGGAATTACCGCGGCTGCTGGCACCAGACTTGCCCTCCAATTGTTCCTCGTTAAGGTATTTACATTGTACTCATTCCAATTACAGACCCGAAAGGGCTGTATCGATTGTTGTGTCACTACCTCCCCGTGTCGGGATTGGGTAATTTGCGCGCCTGCTGCCTTCCTTGGATGGTAGCCGTTTCTCAGGCTCCCTCTCCGGAATCGAACCTTATTCCCCGTTGCCGATGAAAACCATGGTATTTTTCTCCTACCATCAGAAGATGATAAGGGCCGAAATTTGAATGAACCATCGCCAGCACAAGGCCACTGCGATTCGAGGATTATTATGAATATCAAAGAGCTCCGAAAAGCATTGATTTTTTATCTAATAAATACATCCCTTCCAAACAGTCAGGATTTTAGCATGTATTAGCTCTAGAATTACCACGTTATCAAGTAGTAAAGGTACTATCAAATAAACGATAACTGATTTAATGAGCCATTCGCAGTTTCACTGTATCGGTATACCGCCCGTATGCATGGCTTAATCTTTGAAACAAGCATATGACTACTGGCAGCCCTTAGATGGCCTGGGCTGCACGTGCGCTACAATGACGGAGTCAGCGAGCTCTACCCTACTCCGTACGGAGCAGGAAATCTGTGGCTCCGTCGTGAAATAGGGATTGACCTTTGCAATTATGGGTCATGAACGAGGAATTCAAAAACAGGACAAGTCATCACCTTGTGCTGATTACGTCCCTGCCCTTTGTACACACCGCCCGTCACTTCAACCCAGGTCGGATTGATCGTAGTCCAGCAGACTTGCCCTTCTTTATTCTACATCTAGCTCTTCGTGAGGAAATGTTGTGAGCCTTATCATCTAGAGGATGAAATCATATTGTATCCATAGGTGAACCTGCGGATGGATCATTCCTGTTTAAACAACAATAACCTAAGCGCTCAATGTTAATAACATGACTTAAATCATTGAATAATGAGAATTAAAAACTCTCAGCGATGGATGACTCGACTCTCACACCGAGGAAGGACGCAGCAAACCGCGATAAGCAGTATGACTTGCGAAATTTCGTGATTCACCAGATCTCTGAACGCAAAGGTACTTCTGGCCTCGGCCGCAGATATGTTTGGCTCGGTATCGTATAGATTTCTCCAATCGAATTTCGATTGAATGGATGACATACAGTATCTTCATCACTGGCTAAATGATGCTACCTGTAGAACTCATACAGTGAAATGTTGGTATTACATTAGGCTTCATCAAATCATGATCCGAGCTCAAGCAAGGCTACCCGCTGAATTTAAGCATATAATTAAGCGGAGGAAAAGAAACCAACTGGGATTCCCGTGATAATTGGCGAGCAGAAGTGGGAAGAGCCCGCGATGTTAATCCGTTTCTGACGGAGTTGTGCATCGGAGTTATAGCTATTGAAACTGGGAAGAAGATGCCTGGAAAGGCACGCCAGAGAAGGTGACGGCCCTGTTCTTATTCCAGCCATTCTCAAGTACAGCTTTAATCTAATGAGTCACGCTCTTTGGGAGTAGAGCGCAAAATGGGTGGTAACCTCCATCCACGGCTAGATAACGGTAGTCGATAGCAAACAAGTACGTAGAGGAAGAGAGTTGAAAAGCACTTCCCGAAAGGAGAGTTAAAATACCTGAAATCGCTGAGGGAAAGCGGCTGTCCGTGACCCAATGTTTGAGAGATTTCTCATTGCATTACTCGACATCACTTCCGTATGTTATGACTTGTTGTCGCTTCGGCTATAACTTTGTTCTTAGCATCGAAGTGTGTTACGCCTTTGCAAGTTGTCGAGGTAATGTACGGAACTGACCCGTCTTGAAACTGGATAAAGTTAAACAGTGCGAGTGTAAGGTGTCAAACCCAGACGCGTAGTGAAAGCAAAAGCTGTGAATTACAGTAACCCCAGCAGCCGACTCTGAAGTTCGAGCCTGAGCATTTTCGTTTAGACCCGAAAGATGGTGACCTATACCTGAGTTGGGTGAAGCCAGGGGAAACCCTGGAAGAAACGGAAGCTCGTAGCGGACACTGACGTGCAAATCGTTCGTCAAACTTGGGGCATAGGAGGGCGAAAGACCCAATCGAACCATCTAGTAGCTGGTTCCTCCGAAGTTTCCCTCAGGATAGCTGGAAGTTAATGATCAGTTAGATCCGGTAAATTGAATAGTGAGGAGCCTCGGGGGCATCACCATCCTCGACCTATTCTCCAAACTGCAAATGGGTTTTTCTTTTCATTCAGTTGGCTCGATGAATGTCACTTCTTAGTGGGCCAGTTTTGGTAAGCAGAACTGGCGATGAGGATGCTCCTAACGTTTGGTTAAGGCGCTCAACACTCGCTGATCCAGACACCATAAAGGTGTTGGTTCATTGAAACGGGGCAGTGGTCATGGAAGTTGAAATCCGCTAAGGAGTGTGTAATAACTCACCTGCCGGAAGCCTGGATAAGCCCTGAAAATGGATAGCGCTCAAGCGGGCGGCCGATACCAAATGAATCAATGGAAATTAGCATTGACGTGTAGGAGGCGTGGGGGTTGCTGAGAGGCTTAGTTGTGAAACTAGCTGGAGCAGCCTCTAGTGCAGATGTAACGTGGTAATGCCAATTAATCAAATGAGAACACGAGTGACCGAAGTGGATAAGGGTTCCGGGAGAACAGCAATTGTCCTCAGGTTAGTGAAGCCCTAAAGGAAAGCTTACTCCTTCAGAGTGAGGCTTCGCCTCTTGACCTGAAAGGGAAAAGGCCCAAATTCCTTTACTAGTTGGTGGGGTTGTGGTAACACAACTGAACTTGGGTTACCAGGAGAAGCCTAGAACGTTATCTTGCTCTTTGACAACACCACTCCTTTGAATCGGCTTGTCTGGAGAAGGATGGAAAGTGGCATAGTTTCTTACACCTGTTGGAAATCGGTGCCTTCCTATTGGCCTTTGAAACCCCAAAGGATGTTACTCCACTTTCCTAGCCATTACCCTAAACCGCATCAGGTCTCCTAGGTTCGCAGCCTCTGGTCGATAGAATAAGGCGGATGAGGGAAGTCGTAGGTGGATCTCGGCCTTTGGAAAAGGATTGGCTCTGAGGGCCGAGCTTTCAGGGCCTAGTGACGGTTCATCGTTCTCGCTTTTCTTGGAGTGGGTTTACTCGCTTTAGGAGTTGCAACGAGCGGTGGCCTACGCTAGGAGCTTCGGCTATCTGTTAATACTAACCGGCTAACTCAGAACTGGTACGGACAAGAGGAATCTGACTGTTTAATTAAAACAAAACGTACGACAAGCAGCAACGCTTTTTTACGCAATGTGATTTCTGCCCAGTGCTCTGAATGTCATTGCGATGAAATTTAACAAGCGCGGGTAAACTTGGCAGGAGTAACTATGACTCTCTTAAGGTAGCCAAATGCCTCGTCATTTTAATTAGTGACGCGCATGAACGGATCAACGAGATTCCTACTGTCCCCATCCGCCATCTAGCGAAACCACAGCAAGGGGAACGGGCTTGGCAAAATAAGCGGGGAAAAGAAGACCCTGATGACGACTCTAGTCTGACTTTGTGGAGTGACTTGGGGGGTGTAGCATACGTGGGAGCTTTGGCGACAGTGAAATACCACGACCTCCACTGTGGCTCTACTTACTCTGTCACAACGAATCACGTTTTCTTACGTGTTCTAGATTTAAAGGTTCTCTTACCGATGTATCAGAGGACATATTCAGATGGGGAGTTTGGCTGGGGCAGCATCTATGGCTTCTGGCGCAGATGCCTAGGTTGACTCAGAGAGAACAGAAATCTCGTAGACTGAAAGGGGAAAAGTCGGCGCGGTCATTCCAGTGCGAATACGAACTGCGAAAGCATGGCCTATCGATCCTTTAAAGTCCAGAAAGGTTCTGGCTAGAGGTGACAGAAAAGTTACCACAGGAATAACTGGCTTGTGGCAGCCAAACGTTCATAGCGACATTTGCTTTTTGATCCTTCGATGTCAGCTCTTCCATATCATTTGAGACATAGAAGTAAAATATGGATTGCCAGCAAAGGGGAACGTGAGCTGGGTTTTAACCGTCGTGAGACAGGTCATAGATGGTCTGGGCTGTTTCCCTTTCGACTATGGATCTTATCACTCACGAAATTCTGACTCCCAGAGATGAATGGATGGCATTCGGAGTTTATCTGAATTCAGTAACCCGAGATGGGCCCTAGTCCAAACGAAGTGCTCTACCTCCATCATTCTTACTCTGAGGCTAGCCCTAAAGCTATTTCCCGGAGAGAACCAATATACTCCAAGTTCGTTTGGAAGAGATTTCTCCGCTACCCACCTCATCCCCGCACTTTTCAACGTACGTGGGTTCAGTCCTCCAGTGCGTTTTACCGCGCAGCTCCTTCAGACGCGGGTAGATCACATGGTTTCGGGTCTACGACCACTTACTCATTCGCCCTATTCAGACTCGCTTTCGCTGCAGCTCCATCTTTCAACAACCTCGCAAGTAATCGTAACTCGCCGGTTCATTCTACAAAAGGCACGCTATCACCCATTAACAGCGGACTCCTAACTTGTTGTAGGCACACGGTTTCAGGATCTATTTCACTCCTTCCGGGAGTGCTTTTCACCTTTCCCTCACGGTACTGGTTCACTATCGGTCACTAGGGAGTATTTAGCCTTGGGAAGTGGTCCTCCCGGATTCCGACGGAATTCCTCGTGTTCCTGCCGTACTCCAGGATCCTCCTAGGTGCCAGTCAAATTGTCTACGGGGCTTTTACCCTTTCTAGCAGACCTTTCCAGAGTCCTTCGACTATCTCCCTGAACTACCATATCAGATCCCTACAACCCCAAGAGGCAAGCCTCTTGGTTTGGGCTTTTCCGTTTCATCCGCCGCTACTCAGGGAATCGATTTTCTTTCTCTTCCTGCAGGTACTTAGATGTTTCAGTTCTCTGCGTCTACACACTCTAATCAGCTATGTATTCACTGAAAAGTAACATCCTATAAAAATTGCTGGGTTTCCCCATTCGGAAATCTCCAGTCAAAAACACTTACAGCTCCCCGAAGCATATCAGTGGTAGTCCCGTCCTTCATCAATCCTGAGCTGCCAAGGCATCCACCGTGCGCCCTTATTCATAACCTTATCTTGACTTTCGTCAAAGGGTGCACCACTAATTCCCATGAGCGATCATGTTCTTTAGTAATAAATAAATTGAACTTATTAAAAACTCATTCAGCACGCGATTGTTCTCGGTTTGTTTAAATTATTGTTTCTATATCAGTTTTTCGTAGACGATTTGAGTAAACCTCTCAAAACTGAACGAATAAAAGCAAGCCTGTGTAGTTTCCGTAACGTTCATCTTAGATATGACTGATTCCTTAGAAGGAGGTGATCCAGCCGCACCTTCCGATACGGCTACCTTATTACGGCTTCTTACAATCATCTATCCCACCTTAGGCGGCTGGCTCCAAAAGAGTTACACACCGACTTCGGGTGTTACAAACTCTCGTGGTGTGACGGGCGGTGTGTACAAAACCCGGGAACGTATTCACCGCGGCGTGCTGATCCGCGATTACTAGCGATTCCGGCTTCATGTAGGCGAGTTGCAGCCTACAATCCGAACTGAGAGAAGCTTTAAGAGATTAGCTTACTCTCGCGGTTCGCAACTCGTTGTACCATCCGTTGTAGCACGTGTATGGCCCAAGGTCATCT</t>
  </si>
  <si>
    <t>Debaryomyces sp.</t>
  </si>
  <si>
    <t>ACGTGCGCTACAATGACGGAGTCAGTGAGTTCCACCTCTACTCCGTACGGAGCGGGAAATCTTGTGAAACTCCGTCGTGATAGGGATTGACCTTGCAATTATGGGTCATGAACGAGGAATTCTAGCAAGGACAAGTCATCACCTTGTGCTGATTACGTCCCTGCCTTTGTACACACCGCCCGTCGCTTCAACCGATTGGATGATCCGGCAAATTACATGGACTTACGTAGCTGCTTTGTTCTACATCGCTCTTCGTGAGGGAATGCAGTCAACAATTTAGAGGATGAAGAAGTCGTGACATGGTATCTCGTAGGTGAACCTGCGGATGGATCATTCCTGTTTAAACAACAACCAACCTAAGCACTCAATGTTAATACATGACTTAAATCATTGAATAATGAGAATTAAAACTCTGCAGCGATGGATGACTCGACTCTCACACCGAGGAAGGACGCAGCAAACCGCGATGCAGTCATGACTTGCGAAATTTCATCTCATCAGATCTCTTGAACGCAAAGGTACTTCTGGCTCGGCCTGAAGTATGTTTGGCTCGGTATCGTTTAGATTTCTCCAATCACTTTCGATTGAATGGATGACATACAGTGTCCTTTACGGGTTACTGGCTAAATGATGCTACCTGGTGGAACTCTACAGTGAACGTTGAGGTACTACAGTAGGCTTCTCAAATCATGATCCGAGCTCAAGAAGGCTACCCGCTGAATTTAAGCATATAATTAAGCGGAGGAAAAGAAACCAACTGGGATTCCTGTAGTAGTGGCGAACGAAGTGGGGAGCTCCGCGATGTTAATCCGTTTCTGACGGAGTTGTGCATCGAGGTTATAGCTATTGAGAATCGGGAAGAAGATGCCTGGAAGCGCACGCCAGAGAAGCGTGACAACCCGTTCTTATTCCAGCCATTCCGGCACAGCTTTAATCTAATGAGTCACGCTCTTTGGGAGTAGAGCGCAAAATGGGTGGTAAACTCCATCCACGGCTAGATAACGGTGAGAGATCGATAGCAAACAAGTACCGTGAGGGAAAGCGAAAGCATTTCGAAAGGAGAGTCAAAATACCTGAAATCGCTGAGGGGGAAGCGGCTGTCCGTGACCCAATGTTTGAGAGATTTCTCTCATTACATTACCCGACATCACTTCCGTATGTTATGACTTGTTGTCGCTTCGGCTATAACTTTGTTCTTAACATCGAGAAGTGTGGACGCCTTTGCAAAGCTGCCGAGAGTGGCATGTACAGACGACCCGTCTTGAAACACGGACCAAGGAGTTAAACGAAAGTGCGAGTGTAAGTGCGTCAAACCCAGACGCGTAGTGAAAGCAAAAGCTGTGAATTAACAATGCCGCAGCCGACTCTTGAAGTTCGAGCCTGAGCATTTCGTTTAGACCCTAAGATGGTGACCTATACCTGAGTTGGGTGTGCCAGGGGAAACCCTGGTAGCTCGTAGCGATACTGACGCGTGCATCGTTCGTCAAACTTGGGCATAGGGGCGAAAGACTAATCGAACCATCTAGTAGCTGGTTCCCTCCGAAGTTCCTCAGGATACAGTTAATGATCAGTTAGATCCGGTAAAGCGAATGATTAGAGGCCCGGGGCATCCCGCCCCCGACCCATCCTCAAACTTTAATGGCTTGCTACCTTTGCTCATTCAGTTAGCTCGGTAGATGAATGATACTTTCTAGTGGGCCAGTTTTGTAAGGCAGAACTGGCGATGAGGGATGCTCCTCACGTCTGGTTAAGGCGCTCAACACTCGCTGATCAGACACCATAAAAGGTGTTGGTTCATTGAAACAGCAGGGCGGAGGTCATGGAAGTTGAAATCCGCTAAGGAGTGTGTAATAACTCTTCTGCCGAATGGACCAGCTCTGAAAATGGATAGCGCCCAAGCGGGTGGTCGATACTAGACCGTCAATGAATTAAGCATGGCGTGTAGGTGGGCGTGGGGGTTGCTGAGAAGGCTTCGATGTGAATTTGCTGGAGCAGCCTCTAGTGCAGATCTTGGTGGTAGTAGCAATTAATCTAATGAGAACTTTGATGACCGGCGGATAAGGGTTCCGGGAGAACAGCAATTGTCCTCGGGTTAGTCGGCCCTAAAGGAAAGCTTACTCCTTCAGAGTGAGGCTTCGCCTCTTGACCTGAAAGGGAAAAGGCTCCAAATCCTTTACTTAGTTGGTGGGGTTGTGGTAACACAACTGAACTTGGGTTGCCAGGGGAGGAGCCCTGGGGAGCGTTATCTTGCTTTCGACAGCACCACTCCTTTGAATCGGCTTGTCTGGAGAAAAGGATGAAAAGTTGGCATAGTTTCTTACACCTGTTGGAAATCCGGTGCGCTTCTTATTGGCCCTCGAAACCCCAAGGATGTTTACTCCACTTTCTAGTGCGCACCTTAAACCGCATCAGGTCTCCTAGGTTCGCAGCCTCTGGTCGATAGAATAAGGCGGATGAGGGAAGTCGGCAATTAGATCTGTACCTTTGAGAAAGGATTGGCTCTGAGGGCCGAGCTTTCAGGCCTAGTGACAGTTCATCGTTCTCGCTTTTTCTTGGAGCGGGTTCACTCGTGGGTGTAGCAATGAGCGGTGTCCTACTCTAGGAGCTTCGGCTATCCTGTTGGCATTAACCGGCTAACTCAGAACTGGTACGGACAAGAGGAATCTGATTGTTTGACTAAATCAAGGCATTGTGACAAGCGGCAACGCTTTACGCAATGCGATTTCTGCCCAGTGCTCTGAATGTCATTGCGATGAAATTCGCCCAAGCGCGGGGTAAACGGCGGGAGTAATTTACACTCTTGGGTAGCCAAATGCCTCGTCATTTAATTAGTGACGCGCATGAATGGATCAACGAGATTTCCTACTGTCCCCATCCGCCATCTAGCGAAACCACAGCCAAGGGAACGGGCTTGGCAAAAAACAAGCGGGGAAAGAAGACCCTGTTGAGCTTGACTCTAGTCTGACTTTGTGGAGGACTGGGGGTGTAGCATACGTGGGAGCTTCGGCGACAGTGAAATACCACGACCTCCACTGTCGCTCTACTTACTCGTCACAACGAATCACGTTTTCTTACGTGTTCTAGATTTAAGGCTTTTACCGATCGTATCAGAGGACATATTCAGATGGGGAGCTTTGCTGGGGGCGGCACATCTGCTAAACTGCAACGCAGATGCCCCAAGGTTGACTCAGAGAGAATAGAAATCTCTCGTAGACTGAAAGGGGAAAAGTCAGCTTGATTCTGATTTCCAGTGCGAATATGAACTGCGAAAGCATGGCCTATCGATCCTTTAAGTCCAGAAAGGTTCTGGCTAGAGGTGACAGAAAAGTTACCACAGGGATAACGGCTGGTGGCAGCCAAGCGTTCATCTGACGATGCTTTTTGATCCTTCGATGTCGCTCTTCCTATCATTGAGACGCAGAAGTCTCAAAATGTCGGATTGTTCACCCGCTAATAGGAACGTGAGCTGGGTTTAGACTGTCGTGAGACAGGTCAAGACATCTAAGGGCATGTCGACCGTTATGTAGCTCGTCTGTTTAACCTCTTCATAGCTCGGAACGCTAAACAAGATAACGTTGGCTAGTTAGTAGGTCGAGGTCTCATCCATATCGGAATTAACCAGACAAGTCACCTCACCGACTTTTCAAGAAACGGCCATGCACCACCACCCATAGAATCGAGAAAGAACTCTCAATCTGTCAATCATGACTATGTCCGGGCCTGGTGAGGTTCCCGCGTTGAGTCACCTTGCCGCAGGCTCCACTCCTGGTGGTGCCCCGCCCGTCAATTCAGGTGCTGTCGATTCCGTTTGTAGTCGTCTGTTTAACCTTTAGCAATACGTAACTGA</t>
  </si>
  <si>
    <t>CCAGCTCACGTTCCCTATTAGCGGGTGAACAATCCGACATTTGAGACTTCTGCGTCTCAATGATAGGAAGAGCCGACATCGAAGGATCAAAAAGCAACGCGTCGCTATGAACGCTTGGCTGCCACAAGCCAGTTATCCCTGTAGTAGCGCTTTTCTGTCACCTCCTGGCCAGAACCTTTCTGGACTTAAAGGATCGATAGGCCATGCTTTCGCAGTTCGTATTCGCACTGGAAATCGAGAATCAAGCTGACTTTTCCCTTTCCGTCACGAGAGATTTCTGTTCTCTCCTGGAAGTCAACCTTAGGGCATCTGCGTTGCAGTTTAGCAGATGTGCCGCCCCAGCCAAACTCCCCATCTGAATATGTCCTCTGATACGATCGGTAAGAGAACCTTAAATCTAGAACACGTAAAAGAAAACGTGATTCGTTGTGACAAGTAAGTAAAGGCGACAGTGAAGTCGTGGTATTTCACTGTCGCCAAAGCTCCCACGTATGCTACACCCCCCAAGTCACTCCACAAAGTCGAACTGAAGTCAAGCTCAACAGGGTCTTCTTTCCCCGCTTATTTTGTAAGCCCGTTCCCTTGGCTGTGGTTTCGCTAGATGGCGGATAGGGGACAGTAGGAATCTCGTTGATCCATTCATGCGTCACTAATTAAATGACGAGGCATTTGGCTACTGTAAAGTCGCGTTGCTCCGCCGTTTGCACACGCGCTTGAGCGAATTTCATCGCAATGACATTCAGAACAGGCAGAAATCACATTGCGTAAAAAGCGTTGCCGCTTGTCGCAATGCTTTGTTTTAATTAAACAGTCAGATTCACTCTTGTCCGTACCAGTTCTGAGTTAGCCGGTTAATGCCAACAGGATAGCCGAAGCTCCTAGCGTAGGCCACCGCTCGTTGCAACTCCCAAAGCGAGTAAACCCACTCAAGAAAAGCGCGAGAACGATGAACTGTCACTAGGCCCCACAAGCTCGGCCCTCAGAGCCAATCCTTTTTCCAAAGGTACAGATCTAATTTGCCGACTTCCCTCATCCGCCTTATTCTATCGACCGAAGGCTGCGAACCTAGGAGACCTGATGCGGTTTAAGTACGGCTAGAAAGTGGAGTAAATATCCTTGGGGTTTCAGGCAATAGAAGCGCACCGGATTCCAACATTGTAAGAAACTATGCCAACTTTTCATCCTTTTCTCCGAACAAGCCGATTCAAAGGAGTGGTGTTGTCAAAGAGCAAAGATAACGCTCCCCAGGGCTTCTCCTGGCGGCCCAAGTTCAGTTGTGTTACCACAACCCCACCAACTAGTAAAGGAATTTGGGCCTTTTTCCTTTCAGGTCAAGAGGCGAAGCCTCACTCTGAAGGAGTAAGCTTTTCCTTTAGGGCCGACTAACCCGAGTTAATTGCTGTTCTCCCGGAACCGCCTTATCCACTTCGGTCATCAAAGTTCTTTGATTAATTGCTACTACCACCAAGATCTGCTAGAGGCTGCTCCAGCTAGTTTCACAACTAAGCCTTCTCCAGCAACCCCGCCCTCCTACACGTCAATGCTAATTTCATTGACGGTTTGGTATCGGCCGCCCGCTTGAGCGCTATCCATTTTAAGGGCTGGTCCATTCGGCAGGTGAGTTATTACACACTCCTTAGCGGATTTCAACTTCCACTTTGACCACCGCCCCTGCTGTTTCAATGAACCAACACCTTTTATGGTGTCTGATCAGCGAGTGTTGAGCGCCTTAACCAAACGTTGGGAGCATCCCTCATCGCCAGTTCTGCTTACCAAACTGGCCCACTAAGAAGTATCATTCATCTACCGAGCTATTGAATTAGCAAGGTGGCAAACCCCATTTAAAGTTTGAGAAATTAGGTCGAGGGCGGGATGCCCCCGAGGCCTCTATCGTGCTTTTACGGATCTAACTGATCATTAACTTCCAGCTATCCTGAGGAAAACTTCGGAGGAACCAGCTACTAGATGGTTCGATTAGTCTTTCGCCCCTATGCCCAAGTTTGACAGCAGATTTGCACGTCAGTATCGCTACGAGCTTCCACCAGGGTTTCCCCTGGCTTCACCCAACTCAGGTATAGGTCACCATCTTTCGGGTCTAAAACGAAAATGCTCAGGCTCGAGCAAAGAGTCGGCTGCTGTTGCATTGTAATTCACAGCTTTCACTACGCGTCTGGGTTTGACACCCCTACGCACTCGCACTTTCGTTTAACTCCTTGGGTAATCATTTCAGACGGGTCGTCTGTACATACTCTCGACAACTTGCAAAGGCGTACCACACTTCTCGATGTTAAGAACAAAGTTATAGCCGAAGCGACAACAAGTCATAACATACGGAAGTGATGTCGAGTAATGTAATGAGAGAAATCTCTCAAACATTGGGTCACGGACAGCCGCTTCCCCTCAGCGATTTCAGGTATTTTTAACTCTCCTTTTTCAGTAGCACTAAACTTTCCTACGGTACTTGTTTTGCTATCGATCTCTCACCGTGCGCATCTAGCCGTGGATGGAGGTTACCACCCATTTTGCGCTCTGCTCCCAAAGAGCGTGACTCGTCCGATTAAAGCTGTACTTGAGAATGGCTGGAATAAGAACAGGGCTGTCACCTTCTCACGGCGTACCTTTCCAGGCATCTTCTTCCCAGTTTCTCAATAGCTATAACCTCGATGCACAACTCCGTCAGAAACGGATTAACATCGCGGGCTCTTCCACTTCGTTCGCCACTACCGGGAATCCCGATTTGGTTTCTTTTCCTCCGCTTGGTCTGTCTTAAATTCAGCAGGTAGCCTTGAGCTCGGATCATGATTTGAGAAGCCTACTGTAATTACCTCAACATTTCACTGTATGAGTTCTTACGGGTAGCATCATTTAGCCAGTGACGTAAAGGTGCTGTATGTCATCCATTCAGTCAAAGTGGTGGAGAAATCTATACGATACCGAGCCAACATAGCACAGGCCGAGGCCAGAGGTACCTTTGCGTTCAGAGATCTGGTGAATCACGAAATTTCGCAAGTCATACTGCCCCATCGCGGTTTACTGCGTCCTTCCTCGGTGTGAGAGTCGAGTCATCCATCGCTGAAGTTTTTAATTCTCATTATTCAATGATTTAAGTCATGTTATTAACATTGAGTGCTTAGGTTGGTTTGTTGTTTAAACAGGAATGATCCATCCGCAGGTTCACCTACGGATACCGTGTTACAGCTTCTTCATCATCTAGATGATAAGGCTCACAACATTTCCTCGCGAAGAGCGATGTGATAAACGGCTACGTAAGTCCATGTAATTGCAGATCATCCAATCAGTTGAAGCGACCCAGGCGGTGTGTACAAAGGGGCAGGGACGTAATCGGCACAAGGTGATGACTTGTCCTTACTAGGAATTCCTCGTTCATGACCCATAGTACGGAGTCAATCCCTATCACGACGGAGTTTCACAAGATTTCCCGCTCCGTACGGAATTAGGGTGAGCTCGCGTGACTCCGTCATTGTAGCGCACGATGCAGCCAGGCCATCTAAGGGCATCACAGACCTGTTATAGGCTCGAACTTCCTTGTGATAGTCTCACAAAGTCCTCTAAGAAGCCAATCGCTTGCAGAAGTAAACGAAAGGCTAGTTAGTAGGTCGGTCTCGTCCGTTATCGGAATTAACCAGACAGATCACCTCACCGACTAAGAACGGCCATGCACCACCACCCATAGAATCGAGAAAGAACTCTCAATCTGTCAATCATGACTATGTCCGGGCCTGGTAGAGGTTCCCGCGTTTGAGTCAAATTAAGCCGCAGGCTCCACTCCTAGTGAACGCCCTTCCGTCAATTCCTTTAAGTTTCAGCCTTGCGACCATACTCCCCCAGGGCGAGACTTAGATTTCTCTTGGAGTGCCGAAGAGTCGTATTTGTGCAGCCTCCGATCCTCAGTCGGCATGGTTTATAGTTGGGACTACGACGGTATCTAAGCGTCTTCGATCCCCAACTTTCGTCCTTGATTAACAGGCACTTTTCCGGGCAAATGCTTTCACTTGTTTTGTCTTTTGGTCTGGGCGTGCTCTCGCCGCTGGTGCCTATGTGTGTATAAACGTGCACCTTCACATCCCACCCAACAAGGAAGTCACAGTCCTATATTATTTCTTCATACCATTCTTCGCTATAGCCTGGTTAGAGCACTCAATTTACTCAAAATATGAAACGGTACAATAGCTCTCCCACAAATTCCGAAGCAAGTACAGCTAACGAAAATTCGAATAGGCATCTCAAAGTTGGGCCATCCTTCTGGACGCTATTGCAGCAATTTTAATACTATTAGGCTGAAATTACCGCATGCTGGCACCTGAGCACCCCTCAACCGGTACTCGCAACTCGTTGCCTGCATCATTGTCCCAAGGCAAGGTCTGGAGTTGCTATTTCTAGATCCCTACCTCCCGTATCCAGTTGAGTAGTGCACGCCTGCCGCTGTCGCCGTCTTGTGCTTCGTCTCTCAGCTCCCCTCTCGAATCGAACCCCTAATTTCCCCCATTCCATGAAAATGCAGCCTCGTGACACAACTACCTATAAACCCCGAGAACTGTCGGTCAACTCGAACAAACTATCGCAAGATGCGATCACTCAGTCCATTATAGTCACAAGAACGAGTTAAAAACCTGGATGGGTTTCAAATACTAATGAATACACCTTCTAAGAAGTCGGGTGTTTTTGCATATGTAATAAATTCTATGGATATCCATTTGGTAGCCAGATCTTCGTGTGGAATTATAACTGTTGTAATGAGCTATTCATGGTTGCCGTATAAAAACTTATACTTAGGCACATAACCAATCTTGAAAGCAAGCATATGACTACTGGCAGCCTTAGATGGTCTGGAGGCTGCCCACATGAAAATCGCTCAGCCAGGTGTGCATCAGCACTTGTAAACTGACGGATATGCCATGAGCAGCGCAAAAAACCCACAGAAAGCGGTATTCCGTTGGTTAACCATATGGCAGGATGTTTTCAATATATGCTGATACGGCAATTACCTGCTATCAGGATGCATTAAAACTGCGACGTTGAGCACTTTAAAGTTCTTCGCCAATTGCCAGGAACAGAACATTACTACGCGCAATAACATGCAAGCCGGGTTTATATGTCTATTCGCTCACAGTGATGAAGATATCCGTAAAACGGGTAAGGTAAAGCGCACGCCGCCTAAACGCAATACCCCGCATAGCCATTCCACCAGCATCTGTCCGACGTTTTATTCGTCTTGCATGTTTCATGCTTAAAATTCCTCGCTGCTTATCACCATTACCGCGGCTGCAGGCCAATGCATTCAATTCCTGAAGAAGAAAAAATGGATATGCAAAACCACGCCTGGCGCAGTTTAAAACCGTATGCGTAAATTCGTAGTCAGAAGCACGTGCGTAATTCATCACCGTTATCCAGCGAAAAATGCCTGGAAAATGATGCTGCGGTCGCAGTGAAAAAATGATCCAGGCGACTCAGTTGGGCATGGCATATCACCGTCAATTAGGCGGTTCAGCGCACCAGCACCTGCGGCAGAAGATAAAGTACGAATATCCTGTTATCCACAGCGCAATCAGCGCGCAGTCCGGCAGCCCGAACATCACCAGCAGAATCACCAGTGGGTCAATTCGTTCCACCAGTACCAGCCCTGCATCTCCAGCAACAGAGATTACCCAGAGTGCTTCAAAGTGGGCTGATGCTGATTTTAGCGTCCGAACCGCTTCAACCATATCGGCAAGTTACCATATAGTTACAAACCCTTTCCCATGTCGCCCGGTCCCGGATGATTATCTATTCCGGCGATCATCTTCTATGGACGATCTTGTACGCCGTATCGCCGCCCCGTGAACCTTCTGCAGTTAAATTCCCGCTGCTCTATTCAACCAATGAATTAAAACACAGGCACTCACCCATTAATGATCCAGGCGATAAAATGTACTTTTTATTATCCCTAACGACATTAATTAATGACACAATTACCATACACGGTAATTTAACTTAAGGTAAATTCGCTGTTATATAACTAGAAAAATACGCCTCCAGAGAAAAGTACATAAAATTAAAACATGCAAGTAAACCTTATAACTATTAAGATAACAACACACCAATAGTTAGCGAGTGAATTAGCACCAAGCCCATTAATTAGAGTAAACAGGCTCTTCTTCGTTATC</t>
  </si>
  <si>
    <t>Uncultured soil eukaryote</t>
  </si>
  <si>
    <t>GATAACGAAGAAGAGCCTGTTTACTCTAATTAATGGGCTTGGTGCTAATTCACTCGCTAACTATTGGTGTGTTGTTATCTTAATAGTTATAAGGTTTACTTGCATGTTTTAATTTTATGTACTTTTCTCTGGAGGCGTATTTTTCTAGTTATATAACAGCGAATTTACCTTAAGTTAAATTACCGTGTATGGTAATTGTGTCATTAATTAATGTCGTTAGGGATAATAAAAAGTACATTTTATCGCCTGGATCATTAATGGGTGAGTGCCTGTGTTTTAATTCATTGGTTGAATAGAGCAGCGGGAATTTAACTGCAGAAGGTTCACGGGGCGGCGATACGGCGTACAAGATCGTCCATAGAAGATGATCGCCGGAATAGATAATCATCCGGGACCGGGCGACATGGGAAAGGGTTTGTAACTATATGGTAACTTGCCGATATGGTTGAAGCGGTTCGGACGCTAAAATCAGCATCAGCCCACTTTGAAGCACTCTGGGTAATCTCTGTTGCTGGAGATGCAGGGCTGGTACTGGTGGAACGAATTGACCCACTGGTGATTCTGCTGGTGATGTTCGGGCTGCCGGACTGCGCGCTGATTGCGCTGTGGATAACAGGATATTCGTACTTTATCTTCTGCCGCAGGTGCTGGTGCGCTGAACCGCCTAATTGACGGTGATATGCCATGCCCAACTGAGTCGCCTGGATCATTTTTTCACTGCGACCGCAGCATCATTTTCCAGGCATTTTTCGCTGGATAACGGTGATGAATTACGCACGTGCTTCTGACTACGAATTTACGCATACGGTTTTAAACTGCGCCAGGCGTGGTTTTGCATATCCATTTTTTCTTCTTCAGGAATTGAATGCATTGGCCTGCAGCCGCGGTAATGGTGATAAGCAGCGAGGAATTTTAAGCATGAAACATGCAAGACGAATAAAACGTCGGACAGATGCTGGTGGAATGGCTATGCGGGGTATTGCGTTTAGGCGGCGTGCGCTTTACCTTACCCGTTTTACGGATATCTTCATCACTGTGAGCGAATAGACATATAAACCCGGCTTGCATGTTATTGCGCGTAGTAATGTTCTGTTCCTGGCAATTGGCGAAGAACTTTAAAGTGCTCAACGTCGCAGTTTTAATGCATCCTGATAGCAGGTAATTGCCGTATCAGCATATATTGAAAACATCCTGCCATATGGTTAACCAACGGAATACCGCTTTCTGTGGGTTTTTTGCGCTGCTCATGGCATATCCGTCAGTTTACAAGTGCTGATGCACACCTGGCTGAGCGATTTTCATGTGGGCAGCCTCCAGACCATCTAAGGCTGCCAGTAGTCATATGCTTGCTTTCAAGATTGGTTATGTGCCTAAGTATAAGTTTTTATACGGCAACCATGAATAGCTCATTACAACAGTTATAATTCCACACGAAGATCTGGCTACCAAATGGATATCCATAGAATTTATTACATATGCAAAAACACCCGACTTCTTAGAAGGTGTATTCATTAGTATTTGAAACCCATCCAGGTTTTTAACTCGTTCTTGTGACTATAATGGACTGAGTGATCGCATCTTGCGATAGTTTGTTCGAGTTGACCGACAGTTCTCGGGGTTTATAGGTAGTTGTGTCACGAGGCTGCATTTTCATGGAATGGGGGAAATTAGGGGTTCGATTCGAGAGGGGAGCTGAGAGACGAAGCACAAGACGGCGACAGCGGCAGGCGTGCACTACTCAACTGGATACGGGAGGTAGGGATCTAGAAATAGCAACTCCAGACCTTGCCTTGGGACAATGATGCAGGCAACGAGTTGCGAGTACCGGTTGAGGGGTGCTCAGGTGCCAGCATGCGGTAATTTCAGCCTAATAGTATTAAAATTGCTGCAATAGCGTCCAGAAGGATGGCCCAACTTTGAGATGCCTATTCGAATTTTCGTTAGCTGTACTTGCTTCGGAATTTGTGGGAGAGCTATTGTACCGTTTCATATTTTGAGTAAATTGAGTGCTCTAACCAGGCTATAGCGAAGAATGGTATGAAGAAATAATATAGGACTGTGACTTCCTTGTTGGGTGGGATGTGAAGGTGCACGTTTATACACACATAGGCACCAGCGGCGAGAGCACGCCCAGACCAAAAGACAAAACAAGTGAAAGCATTTGCCCGGAAAAGTGCCTGTTAATCAAGGACGAAAGTTGGGGATCGAAGACGCTTAGATACCGTCGTAGTCCCAACTATAAACCATGCCGACTGAGGATCGGAGGCTGCACAAATACGACTCTTCGGCACTCCAAGAGAAATCTAAGTCTCGCCCTGGGGGAGTATGGTCGCAAGGCTGAAACTTAAAGGAATTGACGGAAGGGCGTTCACTAGGAGTGGAGCCTGCGGCTTAATTTGACTCAAACGCGGGAACCTCTACCAGGCCCGGACATAGTCATGATTGACAGATTGAGAGTTCTTTCTCGATTCTATGGGTGGTGGTGCATGGCCGTTCTTAGTCGGTGAGGTGATCTGTCTGGTTAATTCCGATAACGGACGAGACCGACCTACTAACTAGCCTTTCGTTTACTTCTGCAAGCGATTGGCTTCTTAGAGGACTTTGTGAGACTATCACAAGGAAGTTCGAGCCTATAACAGGTCTGTGATGCCCTTAGATGGCCTGGCTGCATCGTGCGCTACAATGACGGAGTCACGCGAGCTCACCCTAATTCCGTACGGAGCGGGAAATCTTGTGAAACTCCGTCGTGATAGGGATTGACTCCGTACTATGGGTCATGAACGAGGAATTCCTAGTAAGGACAAGTCATCACCTTGTGCCGATTACGTCCCTGCCCCTTTGTACACACCGCCTGGGTCGCTTCAACTGATTGGATGATCTGCAATTACATGGACTTACGTAGCCGTTTATCACATCGCTCTTCGCGAGGAAATGTTGTGAGCCTTATCATCTAGATGATGAAGAAGCTGTAACACGGTATCCGTAGGTGAACCTGCGGATGGATCATTCCTGTTTAAACAACAAACCAACCTAAGCACTCAATGTTAATAACATGACTTAAATCATTGAATAATGAGAATTAAAAACTTCAGCGATGGATGACTCGACTCTCACACCGAGGAAGGACGCAGTAAACCGCGATGGGGCAGTATGACTTGCGAAATTTCGTGATTCACCAGATCTCTGAACGCAAAGGTACCTCTGGCCTCGGCCTGTGCTATGTTGGCTCGGTATCGTATAGATTTCTCCACCACTTTGACTGAATGGATGACATACAGCACCTTTACGTCACTGGCTAAATGATGCTACCCGTAAGAACTCATACAGTGAAATGTTGAGGTAATTACAGTAGGCTTCTCAAATCATGATCCGAGCTCAAGGCTACCTGCTGAATTTAAGACAGACCAAGCGGAGGAAAAGAAACCAAATCGGGATTCCCGGTAGTGGCGAACGAAGTGGAAGAGCCCGCGATGTTAATCCGTTTCTGACGGAGTTGTGCATCGAGGTTATAGCTATTGAGAAACTGGGAAGAAGATGCCTGGAAAGGTACGCCGTGAGAAGGTGACAGCCCTGTTCTTATTCCAGCCATTCTCAAGTACAGCTTTAATCGGACGAGTCACGCTCTTTGGGAGCAGAGCGCAAAATGGGTGGTAACCTCCATCCACGGCTAGATGCGCACGGTGAGAGATCGATAGCAAAACAAGTACCGTAGGAAAGTTTAGTGCTACTGAAAAAGGAGAGTTAAAAATACCTGAAATCGCTGAGGGGAAGCGGCTGTCCGTGACCCAATGTTTGAGAGATTTCTCTCATTACATTACTCGACATCACTTCCGTATGTTATGACTTGTTGTCGCTTCGGCTATAACTTTGTTCTTAACATCGAGAAGTGTGGTACGCCTTTGCAAGTTGTCGAGAGTATGTACAGACGACCCGTCTGAAATGATTACCCAAGGAGTTAAACGAAAGTGCGAGTGCGTAGGGGTGTCAAACCCAGACGCGTAGTGAAAGCTGTGAATTACAATGCAACAGCAGCCGACTCTTTGCTCGAGCCTGAGCATTTTCGTTTTAGACCCGAAAGATGGTGACCTATACCTGAGTTGGGTGAAGCCAGGGGAAACCCTGGTGGAAGCTCGTAGCGATACTGACGTGCAAATCTGCTGTCAAACTTGGGCATAGGGGCGAAAGACTAATCGAACCATCTAGTAGCTGGTTCCTCCGAAGTTTTCCTCAGGATAGCTGGAAGTTAATGATCAGTTAGATCCGTAAAAGCACGATAGAGGCCTCGGGGGCATCCCGCCCTCGACCTAATTTCTCAAACTTTAAATGGGGTTTGCCACCTTGCTAATTCAATAGCTCGGTAGATGAATGATACTTCTTAGTGGGCCAGTTTGGTAAGCAGAACTGGCGATGAGGGATGCTCCCAACGTTTGGTTAAGGCGCTCAACACTCGCTGATCAGACACCATAAAAGGTGTTGGTTCATTGAAACAGCAGGGGCGGTGGTCAAAGTGGAAGTTGAAATCCGCTAAGGAGTGTGTAATAACTCACCTGCCGAATGGACCAGCCCTTAAAATGGATAGCGCTCAAGCGGGCGGCCGATACCAAACCGTCAATGAAATTAGCATTGACGTGTAGGAGGGCGGGGTTGCTGGAGAAGGCTTAGTTGTGAAACTAGCTGGAGCAGCCTCTAGCAGATCTTGGTGGTAGTAGCAATTAATCAAAGAACTTTGATGACCGAAGTGGATAAGGCGGTTCCGGGAGAACAGCAATTAACTCGGGTTAGTCGGCCCTAAAGGAAAAGCTTACTCCTTCAGAGTGAGGCTTCGCCTCTTGACCTGAAAGGAAAAAGGCCCAAATTCCTTTACTAGTTGGTGGGGTTGTGGTAACACAACTGAACTTGGGCCGCCAGGAGAAGCCCTGGGGAGCGTTATCTTTGCTCTTTGACAACACCACTCCTTTGAATCGGCTTGTTCGGAGAAAAGGATGAAAAGTTGGCATAGTTTCTTACAATGTTGGAATCCGGTGCGCTTCTATTGCCTGAAACCCCAAGGATATTTACTCCACTTTCTAGCCGTACTTAAACCGCATCAGGTCTCCTAGGTTCGCAGCCTTCGGTCGATAGAATAAGGCGGATGAGGGAAGTCGGCAAATTAGATCTGTACCTTTGGAAAAAGGATTGGCTCTGAGGGCCGAGCTTGTGGGGCCTAGTGACAGTTCATCGTTCTCGCGCTTTTCTTGAGTGGGTTTACTCGCTTTGGGAGTTGCAACGAGCGGTGGCCTACGCTAGGAGCTTCGGCTATCCTGTTGGCATTAACCGGCTAACTCAGAACTGGTACGGACAAGAGTGAATCTGACTGTTTAATTAAAACAAAGCATTGCGACAAGCGGCAACGCTTTTTACGCAATGTGATTTCTGCCTGTTCTGAATGTCATTGCGATGAAATTCGCTCAAGCGCGTGTGCAAACGGCGGAGCAACGCGACTTTACAGTAGCCAAATGCCTCGTCATTTAATTAGTGACGCATGAATGGATCAACGAGATTCCTACTGTCCCCTATCCGCCATCTAGCGAAACCACAGCCAAGGGAACGGGCTTACAAAATAAGCGGGGAAAGAAGACCCTGTTGAGCTTGACTTCAGTTCGACTTTGTGGAGTGACTTGGGGGGTGTAGCATACGTGGGAGCTTTGGCGACAGTGAAATACCACGACTTCACTGTCGCCTTTACTTACTTGTCACAACGAATCACGTTTTCTTTTACGTGTTCTAGATTTAAGGTTCTCTTACCGATCGTATCAGAGGACATATTCAGATGGGGAGTTTGGCTGGGGCGGCACATCTGCTAAACTGCAACGCAGATGCCCTAAGGTTGACTTCCAGGAGAGAACAGAAATCTCTCGTGACGGAAAGGGAAAAGTCAGCTTGATTCTCGATTTCCAGTGCGAATACGAACTGCGAAAGCATGGCCTATCGATCCTTTAAGTCCAGAAAGGTTCTGGCCAGGAGGTGACAGAAAAGCGCTACTACAGGGATAACTGGCTTGTGGCAGCCAAGCGTTCATAGCGACGCGTTGCTTTTTGATCCTTCGATGTCGGCTCTTCCTATCATTGAGACGCAGAAGTCTCAAATGTCGGATTGTTCACCCGCTAATAGGGAACGTGAGCTGG</t>
  </si>
  <si>
    <t>CCAGCTCACGTTCCCTATTAGCGGGTGAACAATCCGACATTTTGAGACTTCTGCGTCTCAATGATAGGAAGAGCCGACATCGAAGGATCAAAAAGCAACGTCGCTATGAACGCTTGGCTGCCACAAGCCAGTTATCCCTGTGGTAACTTTTCTGTCACCTCTAGCCAGAACCTTTCTGGACTTAAAGGATCGATAGGCCATGCTTTCGCGGATTCGTATTCGCGCAAATCAGAATCAAGCTGACTTTTTCCCTTTCAGTCTACGAGAGATTTCTGTTCTCTCTGAGTCAACCTTAGGGCATCTGCGTTGCAGTTTAGCAGATGTGCCGCCCCAGCCAAACTCCCCATCTGAATATGTCCTCTGATACGATCGGTAAGAGACCTTAAATCTAGAACACGTAGAAAACGTGATTCGTTGTGACAGGAATAAGTAGAGCGACAGTGGAGGTCGTGGTATTTCACTGTCGCCAAAGCTCCCGCGTATGCTACACCCCCAAGTCACTCCACAAAGTCAGACTAGAGTCAAGCTCAGCAGGGTCTTCTTTCCCCGCTTATTTTGCCAAGCCCGTTCCCTTGGCTGTGGTTTCGCTAGATGGCGGATGGGGACAGTAGGAATCTCGTTGATCCATTCATGCGCGTCACTAATTAAATGACGAGGCATTTGGCTACCAAGAGAGTCATAGTTACTCCCGCCGTTTACCCGCGCTTGGGCGAATTTCATCGCAATGACATTCAGGCACTGGGCGAAAATCACATTGCGTAAAAAGCGTTGCCGCTGGTCGCAATGCTTTGTTTTAATTAAACAGTGGATTCCTCTTGTCCGTACCAGTTCTGAGTTAGCCGGTTAATGCCAACAGGATAGCCGAAGCTCCTAGCGTAGGCCACCGCTCGTTGCAACTCCCAAAGCGAGTAAACCCACTCCAAGAAAAGCGAGAACGATGAACTGTCACTAGGCCCTGAAAGCTCGGCCCTCAGAGCCAATCCTTTTTCCAAGGTACAGATCTAATTTGCCGACTTCCCTCAT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AGCCTCACTCTGAAGAGTAAGCTTTTCCTTTAGGGCCGACTAACCCGAGGACAATTGCTGTTCTCCCGGAACCCTTATCCACTTCGGTCATCAAAGTTCTCATTTGATTAATTGCTACTACCACCAAGATCTGCACTAGAGGCTGCTCCAGCTAGTTTCACAACTAAGCCTTCTCAGCAACCCCCACGCCCTCCTACACGTCAATGCTAATTTCATTGACGGTTTGGTATCGGCCGCCCGCTTGAGCGCTATCCATTTTCAGGGCTGGTCCATTCGGCAGGTGAGTTATTACACTCCTTAGCGGATTTCAACTTCCATGACCACCGCCCTGCTGTTTCAATGAACCAACACCTTTTATGTTGTCTGATCAGCGAGTGTTGAGCGCCTTAACCAAACGTTAGGAGCATCCTCATCGCCAGTTCTGCTTACCAAAACTGGCCCACTAAGAAGTATCATTCATCTACCGAGCTAACTGAATTAGCAAGGTAGCAAACCCATTAAAGTTTGAGAATAGGTCGAGGGCGGGATGCCCCGAGCCTCTAATCATTCGCTTTACCGGATCTAACTGATCATTAACTTCCAGCTATCCTGAGGGAAACTTCGGAGGGAACCAGCTACTAGATGGTTCGATTAGTCTTTCGCCCCTATGCCCAAGTTTGACGAACGATTTGCACGTCAGTATCGCTACGAGCTTCCACCAGGGTTTCCCCTGGCTTCACCCAACTCAGGTATAGGTCACCATCTTTCGGGTCTAAACGAAAATGCTCAGGCTCGAACTTCAGAGTCGGCTGCTGTTGCATTGTAATTCACAGCTTTTGCTTTCACTACGCGTCTGGGTTTGACACCCTTACACTCGCACTTTCGTTTAACTCCTTGGTCCGTGTTTCAAGACGGGTCGTCTGTACATGCCACTCTCGACAACTTGCAAAAGGCGTACCACACTTCTCGATGTTAAGAACAAAGTTATAGCCGAAGCGACCAACAAGTCATAACATACGGAAGTGATGTCGGTAATGTAATGAGAGAAATCTCTCAAACATTGGGTCACGGACAGCCGCTTCCCCCTCAGCGATTTCAGGTATTTTAACTCTCCTTTCGAAGTGCTTTTCAACTTTCCCTCACGGTACTTGTTTGCATCGATCTCTCACCGTTATCTAGCCGTGGATGGAGGTTACCACCCATTTTGCGCTCTACTCCCAAAGAGCGTGACTCATTAGATTAAAGCTGTACTTGAGAATGGCTGGAATAAGAACAGGGCTGTCACCTTCTCTGGCGTGCCTTTCCAGGCATCTTCTTCCCAGTTTCTCAATAGCTATAACCTCGATGCACAACTCCGTCAGAAACGGATTAACATCGCGGGCTCTTCCCACTTCGTTCGCCACTACTACGGGAATCCCAGTTGGTTTCTTTTCCTCCGCTTAATTATATGCTTAAATTCAGCGGGTAGCCTTGCGAGCTCGGATCATGATTTGAGAAGCCTGCACCGTAATTACCTCAACATTTCACTGTATGAGTTCTTGCAGGTAGCATCATTTAGCCAGTGACGTAAAGGACACTGTATGTCATCCATTCAATCGAAATTGATTGGAGAAATCTATACGATACCGAGCCAAACATACTTCAGGCCGAGGCCAGAAGTACCTTTGCGTTCAGAGATCTGGTGAATCACGAAATTTCGCAAGTCATACTGCTTATCGCGGTTGCTGCGTCCTTCCTCGGTGTGAGAGTCGAGTCATCCATCGCTGAGAGTTTTAATTCTCATTATTCAATGATTTAAGTCATGTTATTAACATTGAGTGCTTAGGTTGGTTGTTGTTTAAACAGGAATGATCCATCCGCAGGTTCACCTACGGATACCGTGTTACGACTTCTTCATCCTCTAGATGATAAGGCTCACAACATTTCCTGCGAAGAGCGATGTAGAACAAAGCAGCTACGTAAGTCCATGTAATTTGCCGGATCATCCAATCGGTTGAAGCGACGGGCGGTGTGTACAAGGGCAGGGACGTAATCAGCACAAGGTGATGACTTGTCCTTACTAGGAATTCCTCGTTCATGACCCATAATTGCAAAGGTCAATCCCTATCACGACGGAGTTTCACAAGATTTCCCGCTCCGTACGGAGTAGGGTAGAGCTCGCTGACTCCGTCATTGTAGCGCACGTGCAGCCCAGACCATCTAAGGGACGTAAAGCGGAATACATTAGCATGGAATAATAAAATAGGACGTGTGATTCTATTTTGTTGGTTTTTAGAATTACCGTAATGATTAATAGGAACAGTTGGGGGCATTTGTATTCAGTAGCTAGAGGTGAAATTCTTGGATTTACTGAACAAATACTGCGAAAGCATTTGCAAGGATGTTTTCATTAATAAAGGACGAAGGTTAGGGGATCGAAAATGATTAGATACCGTTGTAGTCTTAACAGTAAACTATGCCGACTAGGGATCGGATGATGTTATATTATTGACTCATTCGGCACCTTGCGAGAAATCAAAAGTTTTTGGGTTCTGGGGGGAGTATGGTCGCA</t>
  </si>
  <si>
    <t>&gt;consensus_cl_id_2_total_supporting_reads_3</t>
  </si>
  <si>
    <t>TGCGACCATACTCCCCCCAGAACCCAAAAACTTTTGATTTCTCGCAAGGTGCCGAATGAGTCAATAATATAACATCATCCGATCCCTAGTCGGCATAGTTTACTGTTAAGACTACAACGGTATCTAATCATTTTCGATCCCCTAACCTTCGTCCTTTATTAATGAAAACATCCTTGCAAATGCTTTCGCAGTATTTGTTCAGTAAATCCAAGAATTTCACCTCTAGCTACTGAATACAAATGCCCCCAACTGTTCCTATTAATCATTACGGTAATTCTAAAAACCAACAAAATAGAATCACACGTCCTATTTTATTATTCCATGCTAATGTATTCCGCTTTACGTCCCTTAGATGGTCTGGGCTGCACGTGCGCTACAATGACGGAGTCAGCGAGCTCTACCCTACTCCGTACGGAGCGGGAAATCTTGTGAAACTCCGTCGTGATAGGGATTGACCTTTGCAATTATGGGTCATGAACGAGGAATTCCTAGTAAGGACAAGTCATCACCTTGTGCTGATTACGTCCCTGCCCTTGTACACACCGCCCGTCGCTTCAACCGATTGGATGATCCGGCAAATTACATGGACTTACGTAGCTGCTTTGTTCTACATCGCTCTTCGCAGGAAATGTTGTGAGCCTTATCATCTAGAGGATGAAGAAGTCGTAACACGGTATCCGTAGGTGAACCTGCGGATGGATCATTCCTGTTTAAACAACAACCAACCTAAGCACTCAATGTTAATAACATGACTTAAATCATTGAATAATGAGAATTAAAACTCTCAGCGATGGATGACTCGACTCTCACACCGAGGAAGGACGCAGCAACCGCGATAAGCAGTATGACTTGCGAAATTTCGTGATTCACCAGATCTCTGAACGCAAAGGTACTTCTGGCCTCGGCCTGAAGTATGTTTGGCTCGGTATCGTATAGATTTCTCCAATCAATTTCGATTGAATGGATGACATACAGTGTCCTTTACGTCACTGGCTAAATGATGCTACCTGCAAGAACTCATACAGTGAAATGTTGAGGTAATTACGGTGCAGGCTTCTCAAATCATGATCCGAGCTC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GCAAACAAGTACCGTGAGGGAAAGTTGAAAAGCACTTCGAAAGGAGAGTTAAAATACCTGAAATCGCTGAGGGGGAAGCGGCTGTCCGTGACCCAATGTTTGAGAGATTTCTCTCATTACATTACCGACATCACTTCCGTATGTTATGACTTGTTGGTCGCTTCGGCTATAACTTTGTTCTTAACATCGAGAAGTGTGGTACGCCTTTTGCAAGTTGTCGAGAGTGGCATGTACAGACGACCCGTCTTGAAACACGGACCAAGGAGTTAAACGAAAGTGCGAGTGTAAGGGTGTCAAACCCAGACGCGTAGTGAAAGCAAAAGCTGTGAATTACAATGCAACAGCAGCCGACTCTGAAGTTCGAGCCTGAGCATTTTCGTTTAGACCCGAAAGATGGTGACCTATACCTGAGTTGGGTGAAGCCAGGGGAAACCCTGGTGGAAGCTCGTAGCGATACTGACGTGCAAATCGTTCGTCAAACTTGGGCATAGGGGCGAAAGACTAATCGAACCATCTAGTAGCTGGTTCCCTCCGAAGTTTCCCTCAGGATAGCTGGAAGTTAATGATCAGTTAGATCCGGTAAAGCGAATGATTAGAGGCTCGGGGCATCCCGCCCTCGACCTATTCTCAAACTTTAATGGGTTTGCTACCTTGCTAATTCAGTTAGCTCGGTAGATGAATGATACTTCTTAGTGGGCCAGTTTTGGTAAGCAGAACTGGCGATGAGGATGCTCCTAACGTTTGGTTAAGGCGCTCAACACTCGCTGATCAGACAACATAAAAGGTGTTGGTTCATTGAAACAGCAGGGCGGTGGTCATGGAAGTTGAAATCCGCTAAGGAGTGTAATAACTCACCTGCCGAATGGACCAGCCCTGAAAATGGATAGCGCTCAAGCGGGCGGCCGATACCAAACCGTCAATGAAATTAGCATTGACGTGTAGGAGGGCGTGGGGGTTGCTGAGAAGGCTTAGTTGTGAAACTAGCTGGAGCAGCCTCTAGTGCAGATCTTGGTGGTAGTAGCAATTAATCAAATGAGAACTTTGATGACCGAAGTGGATAAGGGTTCCGGGAGAACAGCAATTGTCCTCGGGTTAGTCGGCCCTAAAGGAAAAGCTTACTCTTCAGAGTGAGGCT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ATGAGGGAAGTCGGCAAATTAGATCTGTACCTTGGAAAAAGGATTGGCTCTGAGGGCCGAGCTTTCAGGGCCTAGTGACAGTTCATCGTTCTCGCTTTTCTTGGAGTGGGTTTACTCGCTTTGGGAGTTGCAACGAGCGGTGGCCTACGCTAGGAGCTTCGGCTATCCTGTTGGCATTAACCGGCTAACTCAGAACTGGTACGGACAAGAGGAATCCACTGTTTAATTAAAACAAAGCATTGCGACCAGCGGCAACGCTTTTTACGCAATGTGATTTTCGCCCAGTGCCTGAATGTCATTGCGATGAAATTCGCCCAAGCGCGGGTAAACGGCGGGAGTAACTATGACTCTCTTGGTAGCCAAATGCCTCGTCATTTAATTAGTGACGCGCATGAATGGATCAACGAGATTCCTACTGTCCCCATCCGCCATCTAGCGAAACCACAGCCAAGGGAACGGGCTTGGCAAAATAAGCGGGGAAAGAAGACCCTGCTGAGCTTGACTCTAGTCTGACTTTGTGGAGTGACTTGGGGGTGTAGCATACGCGGGAGCTTTGGCGACAGTGAAATACCACGACCTCCACTGTCGCTCTACTTATTCCTGTCACAACGAATCACGTTTTCTACGTGTTCTAGATTTAAGGTCTCTTACCGATCGTATCAGAGGACATATTCAGATGGGGAGTTTGGCTGGGGCGGCACATCTGCTAAACTGCAACGCAGATGCCCTAAGGTTGACTCAGAGAGAACAGAAATCTCTCGTAGACTGAAAGGGAAAAAGTCAGCTTGATTCTGATTTGCGCGAATACGAATCCGCGAAAGCATGGCCTATCGATCCTTTAAGTCCAGAAAGGTTCTGGCTAGAGGTGACAGAAAAGTTACCACAGGGATAACTGGCTTGTGGCAGCCAAGCGTTCATAGCGACGTTGCTTTTTGATCCTTCGATGTCGGCTCTTCCTATCATTGAGACGCAGAAGTCTCAAAATGTCGGATTGTTCACCCGCTAATAGGGAACGTGAGCTGG</t>
  </si>
  <si>
    <t>TTAAGCCATGCAAGTTCAAGTATGTTTTTATACGGCAAAACTGCGAATAGCTCATTACAACAGTTATAATTTACACGAAGATCATTACCAAATGGATATCCATGGTAATTCTGGAGCTTAATACGTAAAAACACCCGACTTCGCAGAAGGTGGCACTTCATTAGCATTGGAACCATCCAGGCTGACCTGTTCTGGTGATCATAATGACCGAGCGGATCGCATCTTGCGACAGTTCGTTCGAGTTTGACCCATTTAGCTCCTGCTCATAGGGTATTACCTACTGAGGCTGTGACGGGTAACGGGGAATTAGGGTTCGATTCCGGAGAGGGAGCCTGAGAGACGGCTACCACATTCAAGGACAGCAGGCGCGCAAATTACTCAATCCCGATACGGGAGGTAGTGATCAGAAATAGCAACTCAGGACCTTCGGTTCTGTGGATTGCATGAGCGGAAAGCAAGTTCTATTTTATGAGTACTCTATTGGAGGGTAAACAAAAGCAGTAGCCGCGGTAATTCCAGCTCCAATAGCGCATATTAAAATTACGGCAGTTAAAGCGTCCGTAGTTGGATTTCGTCCAAATCGGAGAGACGCCTGTCTGACTTCGTGTTAGTCAGTGCACTTTCTGTTTCGGACTCGGGTGGGATAGCTCGGCTGTACTGCTCTGTTACTTGAGCAAATTGGCGCTCCAAATCAGGCTATAGCTTAAACAGCTCATGGCATGGACAATAGGACTGTGATCCTCCTTGTTGGTGACGTGGAACACAAGTAATGGCTGATATTGGCTACGGGGGCATCTGTACTTGCTGGAGAGAGGTGAAATTCTAAGACCCAGCAAAGACAAACAAGTGAAAAGCATCGCTCAGTGTGTGCCTGTTAATTAAGGACGAAAGTTAGATCGAAGACGCTTAGATACCGTCGTAGTCCCAACTATAAAAACCAGCGACTGAGGATCGGAGGCTGTACAAATACGACTCCTTCGGCACCCAAGAGAAACGGCCCTGGCCCTGGGGGAGTATGGCCGCAAGGCTGAAACTTAAAGGAATTGACGGAAGGGCACCACTAGGAGTGGAGCCTGCGGCTTAATTTGATCAACGCGGGGAACCTCACCAGGCCCGGACATAGTCATGATTGACAGATTGAGAGTTCTTTCTCGATTCTATGGTGGTGGTGCATGGCCGTTCTTAGTCGGTGAGGTGACTTGTCTGGTTAATTCCGATAACGGACGACCTCGACCTACTAACTAGCCTTCTGCTACTTCTGTAAGCGATTGGCTTTTAGAGGACTTTGTGAGACTATCACAAGGAAGTTCAAGCCTATAACAGGTCTGTGATGCCCTCAGATGGCCTGGGCTGCCGCGGTACAATGACGGAGTCAGCGAGCTCTACCCTAATTCGTACGGAGCGGGAAATCTTGTGAAACTCCGTCGTGATAGGGATTGACCTTCGCGGGTAATATGGGTCATGAACGAGGTCTTAGTAAGGACAAGTCATCACCTTGTGCTGATTACGCCCCTCGCCTTTGTACACACTGCCCGTCGCTTCAACTGATTGGATGATCCGGCAAATTACATGGACTTACGTAGTTGCTTTGTTCTACATCGCTCTTCGTGAGGAAATGTTGTGAGCCTTATCATCTAGAGGATGAAGAAGTTTCTAAATACTGTATCCGTAGGTGAACCTGCGGATGGATCATTCCTGTTTAAACAACAACCAACCTAAGTACTCAATGTTAATAACATGACTTAAATCATTGAATGAGAATTAAAAACTCTCAGCGATGGATGACTCGACTTCACACCGAGGAAGGACGCAGCAAACCGCGATAAGCAGTATGACTTGCGAAATTTCGTGATTCACCAGATCTCTGAACGCAATACTTCTGGCCTCGGCCTGGCGGTGTTTGGCTCGGTATCGGCAGATTTCTCTCCAATCAATTTCGATTGAATGGATGACATACAGTGTCCTTTACGTCACCGGCTAAATGATGCTACCTGTAAGAACTCATACATAGTGAAATGTTGAGGTAATTAAGGTAGGCTTCTCAAATCATGATCCGAGCCTGCGAAGGCTACCCGCTGAATTTAAGCATATAATTAAGCGGGAGGAAAAGAAACCAACTGGGATCAGTAGTGGCGAACTAGTGAAGAGCCCGCGATGTTAATCCGTTTCTGACGGAGTTGTGCATCGAGGTTATAGCTACTGAGAAACTGGGAAGAAGGGCTCGAAAGGCACGCCAGAGAAGGTGACAGCCCTGTTTTATTCCAGCCATTCTCAAGTACAGCTTATCTAATGAGTCAGCTCTTTGGGAGTAGAGCGCAAAATGGGTGGTAACTCCATCCACGGCTAGATAACGGTGAGAGATCGATGGCAAACAAGCACACCGTGAGGGAAAGTTGAAAGCACTTCTGAAAGGAGTTAAAATACCTGAAATCGCTGAGGGGGAAGCGGCTGTCCGTGACCCAATGTTTGAGAGATTCTCTCATTACATTACCTTCGACATCACTTCCGTATGCGTTATGACGTTGCTGCTTCGGCTATAACTTTGTTCTTAACATCGAGAAGTGTGGTACGCTCTGTGTTGTCGAGAGTGGTACGTACAGACGACCCGTCTTTGAAACACGGACCAAGGAGTTAAACGAAAAGTGCGAGTGTAAGTGCGTCAAACCCAGACGCGTAGTGAAAGCAAAAGCTGTGAATTACAATGCAACAGCAGCCGACTCTGAAGTTCGAGCCTGAGCATTTTCGTTTAGACCCGGAAAGATGGTGACCTATACCTGAGCGTGAAGCCAGGAAACCCTGGTGGAAGCTCGTGGCGATACTGACGTGCAAATCGTTCGTCAAACTTGGGCATAGGGGCGAAAAGACTAATCGAACCACTCCAGCAGCTGGGTTCCCTCCAGTTTCCTCAGGATAGCTGAAGTTAATGATCAGTTAGATCCGCAAAGCGAATGATTAGAGGCCCGGGGGTATCCCGCCTCGACCTATTCTCAAACTTTAATGGGTTTGCTACCTTTGCTAATTCAGTTAGCTCGGTAGATGAATGATACTTCTTAGTGGGCCAGTTTTGCAAGCAGAACTGGCGACAGTGGCTGCTCCTAACGTTTGGTTAAGGCGCTCAACACTGTTGATCAGACACCATAAAAGGTGTTGGTTCATTGAAACAGCAGGGCGGTGGCTGCGGAAGTTGAAATCCGCTAAGGAGGTGTAATAACCTACCTGCCGGAATGGACCAGCTCCTGAAATGGATAGCGCCCAAGCGGGGCGGCTGATACCAAACCGTCAATGAAATTAGCATTGACGTGTAGGAGGCTGCTGAGAAGGCTTAGTTGTGAAACTAGCTGAGCAGCCTCTAGTGCAGATCTTGGTGGTAGTAGCAATTAATCAAATGAGAATCCTTTGATGACCGAAGTGGACATGGGTTCCGAGCACAGCAATTGTCCTCGGGTTAGTCGGCCCTAGCGAGTGCTTACTCCTTCAGAGAGGAGGCTTCGCCTTTGACTCGAAAGGGAAAAAGGCCCAAATTCCTTTTACTAGCTGCGGGGTTGTGCGTCAATAACCGAACCTGGGGTTGCCAGGAGAAGCCCTGGGGAGCGCTTACCTTTGCCTGACAACACCACCCCTTTGAATCGGCTTGTTCGGAGAAAAGGATGAAAGCTGGCATAGTTTCTACACCTGCTGGAAGTCCGGTGCGCTTCTATTGGCCTTTGAAAACCCCAAGGGATATTTACTCACTTCTAGCCGTACCCTAAACCGCATCATCCCTAGGTTCGCAGCCTCTGGTCGAGAATAAAGGCGGATGAGGGAAGTCGGCAAATTAGATCTGCACCTTGGAAAGGATTGGCCTTTGAGGGCCGAGCTTCGTGTCCTAGTGACAGTTCATCGTTCTCGTCTTTCTTGGAGTGGGTTTACTCGCTTTGGAGTTGCAACGAGCGGTGGCTCGCCAGGAGCTTCGGCTATCCCGTTGGCATTAACCGGCTAATCAGAACTGGTACGGACAAGAGGAATCTGACTGTTTAATTAAACAAAGCAGCTGGCACAAGCGGCAACGCTTACGCAATGTGATTTCTGCCCAGTGCTCGAATGTCATTGCGATGAAATTCGCCTGTTAGCGGGTAACGGCGGGAGTAACTATGACTCTTAAGGTAGCCAAATGCCTCGTCATTTAATTAGTGACGCGCATGAATGGATCAACGAGACCTTACCGTCCTCATCCGCCATCTAGCGAAACCACAGCCAAGGAACGGGCTTGCAAAATAAGCGGGAAAGAAGACCCTGTTGAGCTTGACTTAGTCTGACTTTGTGGAGGATTTTGGGGTGCAGCATACGGGAGCTTTGGCGACAGTGAAAATACCACGACCTACCGTCGCTCTACTTACTCTGTCACAACGAATCACGTTTTCTTACGTGTTCGAATTTAAGGTTCTCTTACCGATCGTATCAGAGGACATATTCAGATGGGAGTTTGGCTGGGGTGGCACATCTGCTAAACTGCAACGCAGATGCCCTAAGGTTGACTCAGAGAGAACAGAAATCTCTCGTAGACTGAAAGGGGAAAAGTCAGCTTGATTCTGATTTGCGTGAATACGAATCGCGAAAGCACGGGCTCATCGATCCTTTAAGTCCAGAAAGCCCTGGCCAGAGGTGACAGTTACTACAGGATAACTGGCTTGTGGCAGCCAAGCGTTCATAGCGACGTTGCTTTTTGATCCTTCGATGTCGGCTCTTCCTATCATTGAGACGGCAGTCTCAAAATGTCGGATTGTCTACCCGCCATTAGGAACGTGAGCTGGGTTTGACCGTCGTGAGATAGTCTGCCATAGTCATATGCTTGTTTCAAAGATTAAGCCCATGCATGTCTGGCATAAGCAATTCTGCAGAAACTGCGAATGGCTCATTAAATCAGTTATCGTTTATTTGATAGTACCTTTACTACTTGGATAACCGTGGTAATTCTAGGGGAGCTACTGCTATGCTAAAATCCCGACTGTTTGAAGGGATGTATTTATTAGATAAAAAAATCAATGCTTTGGAGCTCTTGATGATTCATATTAACTTTTCGAATCGCATGGCCTTGTGCTGGCGATGGTTCATTCAAATTTCTGCCCTATCAACTTCTGATGGTGATAGTGGCCTACCATGGTTTCAACGGGTAACGGGGAATAAGGGTTCGATTCCGGAGAGGAGCCCGAGAACGGCTACCACATCCAAGGAAGGGGTGCGTGGCGCAAATTACCCAATCCCGACACGGGGAGGTAGCGATACAAATAACGATGTTGCGGCCCTTCGGGTCTTGTAATTGAATGAGTACAATGTAACAATTTTTAACGAGGAACAATTTGAGGGTGCAAGTCTGTAGCCAGCAGCCGCGGTAATTCCAGCTCCAATAGCGTATATTAAAGTTGTTGCAGTTAAAAAGCTCGTAGTTGAACTCGGCTTGTTGGCCGGTCCGCCTTTTTGGCGAGTACTGGACCCAACCGAGCCTTTCCTTCTGGCTAACCTTTCGCCCTTGTGGTGTTTAAGGAACCAGGACTTTTACTTGAAAAATTAGAGCAACGAAGCAGGCCTTTGCTCGAATATATTAGCATGGAACAATAGAATAGGACGTTTATGGTTCTATTTTGTTGGTTTCAGGACCAATTATACGATTACTAGGACGTCGGGGGCATCAGCATTCAGTTGTCGAGGAAATTTTGATTACCTGAAGACTAACTACTGCGAAAGCATTTGCCAAGGACGTTTCTTATTAATCGTAGAACGAAAGTTAGGGATCGAAGATGATCAGATACCGTCGTAGTCTTAACCATAAACTATGCCGACTAGGGATCGGGTGCTGTTCTTTTTTTGACGCACCGGCAGCCTTACGAGAACAAAAAGTCTTTGCTCCGGGGGAGTATGGTCGTAAGGTTGAAACTTAAAATACTGATTTGAAGTGGGCACCACTGCTCAGGAGGAGCCTGCGGCTTAATTTGACTCAACACGGGAAACTCACCAGGTCCACAATAAGGATTGATAAGATTGAGAGCTCTTTCTTGAGTTTTGTGGGTGGCGGTGCATACGTTCTTAGTTGGTGGAGTGATTTGTCTGCTTGTACTGGTGATAACGAACGAGACCTTGGAACCTACTAAATAGTGCTGCTAGCTTTTGCTGGTATAGTCACTTCTTCTTAGAGGGACTATCGATTTCAAGTCGATGTGAAGTTTGAGGCAATAACAGGTCTGTGATGCCCTTAGACGTTCTGGGCCGCACGCGCGCTACACTGACGGAGCCAACGTATTAACTGGCCGAGAGGTCTGGGAAATCTTGTGAAACTCCGTCGTGCCGGGGATAGATAGAGCATTGCAAATTATTACCAACGAGGAATTCCTAGTAATGCAAGTCATCAGCTTGCGTTGATTACGTCCCTGCTCCTTTGTACACACCGCCCGTCGCTACCACGACGAATGGCTTAGTGAGGCCTCCGGACTGGTTTAAAGAAGGGGGCACCCATCTTTAACCGAAAAAGCAAGCTGGTCAAACTTGGTCATTTAGAGGAAGTAAAAGTCGTAACAAGGTTTCGCAGGTGAACCTGCAGAAGGATCAGGTGCTGGTGTTACCGCGGAACAACTTTTAACCTTAGCAATACGTAACTGAAC</t>
  </si>
  <si>
    <t>CCAGCTACGTTCCCTATTAGCGGGTGAACAATCCGACATTTTGAGACTTCTGCGTCTCAATGATAGGAAGAGCCGACATCGAAGGATCAAGCCCAACGTCGCTATGAACGCTTGGCTGCCACAAGCCAGTTATCCCTGTGGTGCTTTTCTGTCACCTCTAGCCAGAACCTTTCTGGACAAGGATCGATTGGCCATTTTTTCGCAGTTCGTACTCGCCCAAATCAGAATCCAGTTGACTTTTCCCTTTCAGTCTGCGAGAGATTTCTGTTCTCTCTGGATGTTCCTTAGGCGATCTGCGTTGCAGTTTAGCGGATGTGCCGCCCCAGCCAAACTCCCCATCTGAATATGTCCTCTGATACGATCGGTAAGAGAACCTTAAATCTAGAACACGTAGAAAACGTGATTCGTTGTGACAGAGTAAGTAGAGCGACAGTGGAGGTCGTGGTATTTCACTGTCACCAAAGCTCCCCGTATGCTACACCCCCCAAGTCACTCACAAAGTCAGACTAGAGTCAAGCTCAACAGGGTCTTCTTTCCCCGCTTATTTTGCCAAGCCCGTTCCCTTGGCGTGGTTTCTAGATGGCGGATGGGGACAGTAGGAATCTCGTTGATCCATTCGTACGCGTCACTAATTAAATGACGAGGCATTTGGCTACCTTAAGAGAGTCATAGTTACTCCCGCCGTTTACCGCACGCTTGGGCGAATTTCATCGCAATGACATTCGGAGCACTGGGCAGAAATCATTGCGTAAAAGCGTTGCCGCTTGTCACAATGCTTTGTTTAATTAAACAGTCAATTCACTCTTGTCCGTACCAGTTCTGGTTAGCCGGTTAATGCCAACAGGATAGCCGAAGCTCCTAGCGTAGGCCACCGCTCGTTGCAGCTCCCAAAGCGAGTAAACCCACTCAAGAAAAGCGAGAACGATGAACTGTCACTAGGCCCACCAAGCTCGGCCCTCAGAGCCAATCCTTTTTCCAAGGTACAGATCTAATTTGCCGACTTCCTCACATCCGCCTTATTCTATCGACCAGAGGCTGCGAACCTAGGAGACCTGATGCGGTTTAGGGTACGGCTAGAAAGTGGAGTAAATATCCTTGGGGTTTCAAAGGCCAATAGAAGCGCACCGGATTTCCAGCAGGTGTAAGAAACTATGCCGTAACTCCATCCCTTTTCTCCAGACAAGCCGATTCAAAGGAGTGGGTGTTGTCAAAGAGCAAGATAGCTCCCCGGGGCTTCTCCTGGCGACCCAGTTCAGTGTGTTACCACACCCCACCAACTAGTAAAGGAATTTGGGCCTTTTTTCCCTTTCAGGTCAAGAGGCGAAGCCTCACTCTGAAGGGTAAGCTTTTTCCTTTAGGGCCGACTAACCGCTTGAGGACAATTGCTGTTCTCCCGGAACCCTTATCACTTCGGTCATCAAAGTTCTCATTTGTTAATTGCTACTCCACCAAGATCTGCGCTAGAGGCTGCTCCAGCCTAGTTTCACAACTAAGCCTTCTCCCGGCCCCCCACGCCCTCCTACACGTCAATGCTAATTTCATTGACGGTTTGGTATCGGCCGCCCGCTTGAGCGCTATCCATTTTCAGGGCTGGTCCATTCGGCAGGTGAGTTATTACACACTCCTTAGCGGATTTCAGCTCCATGACCACCGCCCTGCTGTTTCAATGAACCAACGCCGTTTATGGTGTCTGATCAGCGGTGTTGAGCGCCTTAACCAAACGTTAGGAGCATCCCTCATCATAGTTCTGCCACCAAAACTGGCCCACTAAGAAAGTATCATTCATCTACCGAGCTAACTGAATTAGCAGGTAGCAAACCTGTTAAAAGTTTTGAGAATAGGTCGAGGCGGGATGCCCCCGAGGCCTCTAATCATTCGCTTTGCGGATCTAACTGATCATTAACTTCCACTATCCTGGGGAAACTTCGGAGGGAACCACTAGATGGTTCGATTAGTCTTTCGCCCCTATGCCCAAGTTTGACGAGCGATTTGCACGTCAGTATCGCTACGAGCTTCCACCAGGGTTTCCCCTGGCTTCACCCAACTCAGGTATAGGTCACCATCTTTCGGGTCTAAACGAAAATGCTCAGGCTCGAACTTCAAAGTCGGCTGCTGTTGCATTGTAATTCACAGCTTTTGCTTTCACTACGCGTCTGGGTTTGACACCCTTGCACCCTCGCACTTTCGTTTAACTCCTTGGGTGTTTCAAGACGGGTCGTCTGTACATGCCACTCTCGACAACTTGCAAAGGCGTACCACACTTCTCGATGTTAAGAACAAAGTTATAGCCGAAGCGACAACAAAGTCATAACATACGGAAGTGATGTCGAGTAATGTAATGAGAGAAAGCTCTCAAACATTGGGTCGGACAGCCGCTTCCCCCTCAGCGATTTCAGGTATTTTAACTCTCCTTTCGAAGTGCTTTTCAGCTTTCCCTCACGGTACTGTCACTATCGGTCTCTCACCGTTATCTAGCCGTGGATGGAGGTTACCACCCATTTTGCGCTCTACTCCCAAGAGCGTGACTCGTTGGGTTAAACTGTACTTGAGAATGGCTGGAATAAGAACAGGGCTGTCACCTTCTCTGGCGTGCAGCTTTCCGGCATCTTCTTCCCAGTTTCTCAATAGCTATAACCTCGATGCACAACTCCGTCAGAAACGGATTAACATCGCGGGCGCTTCCACTTCGTTCGCCACTACTACGGGAATCCCAGTTGGTTTCTTTTCCTCCGCTTAATTATATGCTTAAATTCAGCGGGTAGCCTTCTTGACTCGGATCATGATTTGAAAGCCTACTGTAATTACCTCAACATTTCACTGTATGAGTTCTTACAGGTAGCATCATTTAGCCAGTGACGTAAGGGACACTGTATGTCATCCATTCAATCGAAATTGATTGGAGAATCTATACGATACCGAGCCAAACATACTTCAGGCCGAGGCCAGAAGTACCTTTGCGTTCAGAGATCTGGTGAATCACGAAATTTCGCAAGTCATACTCTTATCGCGGTTTGCTGCGTCCTTCCTCGGTGTGAGAGTCGAGTCATCCATCGCTGAGAGTTTTAATTCTCATTATTCAATGATTTAAGTCATGTTATTAACGACGAGTGCTTAGGTTGGTTGTTGTTTAAACAGGAATGATCCATCCGCAGGTTCACCTACGGATACCGTGTTGACTTCTTCATCCTCTAGAGATAAGGCTCACAACATTTCCTCACGAAGAGCGATGTAGAACAAAGCAGCTACGTAAGTCATGTAATTTGCGGATCATCAATCGGTTGAAGCGACGGGCGGTGTGTACAAAGGACGGGGACGTAATCAGCACAAGGTGATGACTTGTCCTTACTAGGAATTCCTCGTTCATGACCCATAATTGCAAGGTCAATCCCTATCACGACGGAGTTTCACAAGATTTCCGCTCCGTACGGAGTAGAGTGTAAACTCGCTGACTCCGTCATTGTAGCGCGATGCAGCCCGGGCCATCTAAGGGCCAAGACGTCTAAGGGCATCACAGACCTGTTATTGCTCAATCTCGTGCGGCTCGAAGCCGCCGGTCCCGCAAGAAGAATTTTAATACGTCGCCAGTGAGTTGCGCGACACGAAGGCGCGCACACCTAAATGGCGACGCCCTGTTAGCGGGCTAGAGTCTCGTTCGTTGCAGAATTAACCAGACAAATCGCTCCACCAACTAAGAACGGCCATGCACCACCACCACCGAATCAAGAAAAGGCTGTTAATCTGT</t>
  </si>
  <si>
    <t>&gt;consensus_cl_id_7_total_supporting_reads_2</t>
  </si>
  <si>
    <t>ACAGATTAACAGCCTTTTCTTGATTCGGTGGTGGTGGTGCATGGCCGTTCTTAGTTGGTGGAGCGATTTGTCTGGTTAATTCTGCAACGAACGAGACTCTAGCCCGCTAACAGGGCGTCGCCATTTAGGTGTGCGCGCCTTCGTGTCGCGCAACTCACTGGCGACGTATTAAAATTCTTCTTGCGGGACCGGCGGCTTCGAGCCGCACGAGATTGAGCAATAACAGGTCTGTGATGCCCTTAGACGTCTTGGCCCTTAGATGGCCCGGGCTGCATCGCGCTACAATGACGGAGTCAGCGAGTTTACACTCTACTCCGTACGGAGCGGAAATCTTGTGAAACTCCGTCGTGATAGGGATTGACCTTGCAATTATGGGTCATGAACGAGGAATTCCTAGTAAGGACAAGTCATCACCTTGTGCTGATTACGTCCCCGTCCTTTGTACACACCGCCCGTCGCTTCAACCGATTGATGATCCGCAAATTACATGACTTACGTAGCTGCTTTGTTCTACATCGCTCTTCGTGAGGAAATGTTGTGAGCCTTATCTCTAGAGGATGAAGAAGTCAACACGGTATCCGTAGGTGAACCTGCGGATGGATCATTCCTGTTTAAACAACAACCAACCTAAGCACTCGTCGTTAATAACATGACTTAAATCATTGAATAATGAGAATTAAAACTCTCAGCGATGGATGACTCGACTCTCACACCGAGGAAGGACGCAGCAAACCGCGATAAGAGTATGACTTGCGAAATTTCGTGATTCACCAGATCTCTGAACGCAAAGGTACTTCTGGCCTCGGCCTGAAGTATGTTTGGCTCGGTATCGTATAGATTCTCCAATCAATTTCGATTGAATGGATGACATACAGTGTCCCTTACGTCACTGGCTAAATGATGCTACCTGTAAGAACTCATACAGTGAAATGTTGAGGTAATTACAGTAGGCTTTCAAATCATGATCCGAGTCAAGAAGGCTACCCGCTGAATTTAAGCATATAATTAAGCGGAGGAAAAGAAACCAACTGGGATTCCCGTAGTAGTGGCGAACGAAGTGGAAGCGCCCGCGATGTTAATCCGTTTCTGACGGAGTTGTGCATCGAGGTTATAGCTATTGAGAAACTGGGAAGAAGATGCCGGAAAGCTGCACGCCAGAGAAGGTGACAGCCCTGTTCTTATTCCAGCCATTCTCAAGTACAGTTTAACCCAACGAGTCACGCTCTTGGGAGTAGAGCGCAAAATGGGTGGTAACCTCCATCCACGGCTAGATAACGGTGAGAGACCGATAGTGACAGTACCGTGAGGGAAAGCTGAAAAGCACTTCGAAAGGAGAGTTAAAATACCTGAAATCGCTGAGGGGGAAGCGGCTGTCCGACCCAATGTTTGAGAGCTTTCTCTCATTACATTACTCGACATCACTTCCGTATGTTATGACTTTGTTGTCGCTTCGGCTATAACTTTGTTCTTAACATCGAGAAGTGTGGTACGCCTTTGCAAGTTGTCGAGAGTGGCATGTACAGACGACCCGTCTTGAAACACCCAAGGAGTTAAACGAAAGTGCGAGGGTGCAAGGGTGTCAAACCCAGACGCGTAGTGAAAGCAAAAGCTGTGAATTACAATGCAACAGCAGCCGACTTTGAAGTTCGAGCCTGAGCATTTTCGTTTAGACCCGAAAGATGGTGACCTATACCTGAGTTGGGTGAAGCCAGGGGAAACCCTGGTGGAAGCTCGTAGCGATACTGACGTGCAAATCGCTCGTCAAACTTGGGCATAGGGGCGAAAGACTAATCGAACCATCTAGTGGTTCCCTCCGAAGTTTCCCCAGGATAGTGGAAGTTAATGATCAGTTAGATCCGCAAAGCGAATGATTAGAGGCCTCGGGGGCATCCCGCCTCGACCTATTCTCAAAACTTTTAACAGGTTTGCTACCTGCTAATTCAGTTAGCTCGGTAGATGAATGATACTTTCTTAGTGGGCCAGTTTTGGTGGCAGAACTATGATGAGGGATGCTCCTAACGTTTGGTTAAGGCGCTCAACACCGCTGATCAGACACCATAAACGGCGTTGGTTCATTGAAACAGCAGGGCGGTGGTCATGGAGCTGAAATCCGCTAAGGAGTGTGTAATAACTCACCTGCCGAATGGACCAGCCCTGAAAATGGATAGCGCTCAAGCGGGCGGCCGATACCAAACCGTCAATGAAATTAGCATTGACGTGTAGGAGGGCGTGGGGGGCCGGGAGAAGGCTTAGTTGTGAAACTAGGCTGGAGCAGCCTCTAGCGCAGATCTTGGTGGAGTAGCAATTAACAAATGAGAACTTTGATGACCGAAGTGATAAGGGTTCCGGGAGAACAGCAATTGTCCTCAAGCGGTTAGTCGGCCCTAAAGGAAAAAGCTTACCCTTCAGAGTGAGGCTTCGCCTCTTGACCTGAAAGGGAAAAAAGGCCCAAATTCCTTTACTAGTTGGTGGGGTGTGGTAACACACTGAACTGGGTCGCCAGGAGAAGCCCCGGGGAGCTATCTTGCTCTTTGACAACACCCACTCCTTTGAATCGGCTTGTCTGGAGAAAAGGGATGGAGTTACGGCATAGTTTCTTACACCTGCTGGAAATCCGGTGCGCTTCTATTGGCCTTTGAAACCCCAAGGATATTTACTCCACTTTCTAGCCGTACCCTAAACCGCATCAGGTCTCCTAGGTTCGCAGCCTCTGGTCGATAGAATAAGGCGGATGTGAGGAAGTCGGCAAATTAGATCTGTACCTTGGAAAAAGGATTGGCTCTGAGGGCCGAGCTTGGTGGGCCTAGTGACAGTTCATCGTTCTCGCTTTTCTTGAGTGGGTTTACTCGCTTTGGGAGCTGCAACGAGCGGTGGCCTACGCTAGGAGCTTCGGCTATCCTGTTGGCATTAACCGGCTAACCAGAACTGGTACGGACAAGAGTGAATTGACTGTTTAATTAAACAAAGCATTGTGACAAGCGGCAACGCTTTTACGCAATGATTTCTGCCCAGTGCTCCGAATGTCATTGCGATGAAATTCGCCCAAGCGTGCGGTAAACGGCGGGAGTAACTATGACTCTCTTAAGGTAGCCAAATGCCTCGTCATTTAATTAGTGACGCGTACGAATGGATCAACGAGATTCCTACTGTCCCCATCCGCCATCTAGAAACCACGCCAAGGGAACGGGCTTGGCAAAATAAGCGGGGAAAGAAGACCCTGTTGAGCTTGACTCTAGTCTGACTTTGTGAGTGACTTGGGGGGTGTAGCATACGGGGAGCTTTGGTGACAGTGAAATACCACGACCTCCACTGTCGCTCTACTTACTCTGTCACAACGAATCACGTTTTCTACGTGTTCTAGATTTAAGGTTCTCTTACCGATCGTATCAGAGGACATATTCAGATGGGGAGTTTGGCTGGGGCGGCACATCCGCTAAACTGCAACGCAGATCGCCTAAGGAACATCCAGAGAGAACAGAAATCTCTCGCAGACTGAAAGGGAAAAGTCAACTGGATTCTGATTTGGGCGAGTACGAACTGCGAAAAAATGGCCAATCGATCCTTGTCCAGAAAGGTTCTGGCTAGAGGTGACAGAAAAGCACCACAGGGATAACTGGCTTGTGGCAGCCAAGCGTTCATAGCGACGTTGGGCTTGATCCTTCGATGTCGGCTCTTCCTATCATTGAGACGCAGAAGTCTCAAAATGTCGGATTGTTCACCCGCTAATAGGGAACGTAGCTGG</t>
  </si>
  <si>
    <t>Uncultured fungus</t>
  </si>
  <si>
    <t>V1F / iLSUr</t>
  </si>
  <si>
    <t>ID_Seq</t>
  </si>
  <si>
    <t>Long</t>
  </si>
  <si>
    <t xml:space="preserve">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</si>
</sst>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Symbol"/>
      <family val="1"/>
      <charset val="2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Symbol"/>
      <family val="1"/>
      <charset val="2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B9B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rgb="FF7F7F7F"/>
      </left>
      <right style="medium">
        <color rgb="FF7F7F7F"/>
      </right>
      <top style="thick">
        <color indexed="64"/>
      </top>
      <bottom style="thick">
        <color indexed="64"/>
      </bottom>
      <diagonal/>
    </border>
    <border>
      <left/>
      <right style="medium">
        <color rgb="FF7F7F7F"/>
      </right>
      <top style="thick">
        <color indexed="64"/>
      </top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 style="thick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ill="1" applyBorder="1"/>
    <xf numFmtId="14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2" xfId="0" applyFill="1" applyBorder="1"/>
    <xf numFmtId="14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0" fillId="4" borderId="2" xfId="0" applyFill="1" applyBorder="1" applyAlignment="1">
      <alignment horizontal="right"/>
    </xf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3" fillId="5" borderId="0" xfId="0" applyNumberFormat="1" applyFont="1" applyFill="1"/>
    <xf numFmtId="1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0" fontId="3" fillId="4" borderId="0" xfId="0" applyFont="1" applyFill="1"/>
    <xf numFmtId="0" fontId="0" fillId="5" borderId="0" xfId="0" applyFill="1" applyAlignment="1">
      <alignment horizontal="right"/>
    </xf>
    <xf numFmtId="164" fontId="0" fillId="0" borderId="0" xfId="0" applyNumberFormat="1"/>
    <xf numFmtId="164" fontId="0" fillId="5" borderId="0" xfId="0" applyNumberFormat="1" applyFill="1"/>
    <xf numFmtId="164" fontId="3" fillId="5" borderId="0" xfId="0" applyNumberFormat="1" applyFont="1" applyFill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14" fontId="0" fillId="6" borderId="0" xfId="0" applyNumberFormat="1" applyFill="1" applyAlignment="1">
      <alignment horizontal="right"/>
    </xf>
    <xf numFmtId="0" fontId="0" fillId="6" borderId="0" xfId="0" applyFill="1"/>
    <xf numFmtId="1" fontId="0" fillId="6" borderId="0" xfId="0" applyNumberForma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6" fillId="7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top"/>
    </xf>
    <xf numFmtId="0" fontId="6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10" fontId="9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 wrapText="1"/>
    </xf>
    <xf numFmtId="0" fontId="0" fillId="5" borderId="3" xfId="0" applyFill="1" applyBorder="1"/>
    <xf numFmtId="0" fontId="0" fillId="6" borderId="2" xfId="0" applyFill="1" applyBorder="1" applyAlignment="1">
      <alignment horizontal="right"/>
    </xf>
    <xf numFmtId="0" fontId="0" fillId="0" borderId="3" xfId="0" applyBorder="1"/>
    <xf numFmtId="0" fontId="0" fillId="4" borderId="3" xfId="0" applyFill="1" applyBorder="1"/>
    <xf numFmtId="0" fontId="0" fillId="0" borderId="3" xfId="0" applyBorder="1" applyAlignment="1">
      <alignment horizontal="right"/>
    </xf>
    <xf numFmtId="0" fontId="0" fillId="4" borderId="3" xfId="0" applyFill="1" applyBorder="1" applyAlignment="1">
      <alignment horizontal="right"/>
    </xf>
    <xf numFmtId="0" fontId="9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numFmt numFmtId="164" formatCode="0.0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numFmt numFmtId="1" formatCode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AA77" totalsRowShown="0" headerRowDxfId="15">
  <autoFilter ref="A1:AA77" xr:uid="{00000000-0009-0000-0100-000002000000}"/>
  <tableColumns count="27">
    <tableColumn id="9" xr3:uid="{00000000-0010-0000-0000-000009000000}" name="Nanopore_Run" dataDxfId="14"/>
    <tableColumn id="8" xr3:uid="{00000000-0010-0000-0000-000008000000}" name="Nanopore_Run_Date" dataDxfId="13"/>
    <tableColumn id="1" xr3:uid="{00000000-0010-0000-0000-000001000000}" name="Barcode_ID"/>
    <tableColumn id="15" xr3:uid="{00000000-0010-0000-0000-00000F000000}" name="Reads count"/>
    <tableColumn id="7" xr3:uid="{00000000-0010-0000-0000-000007000000}" name="Average_barcode_score" dataDxfId="12"/>
    <tableColumn id="2" xr3:uid="{00000000-0010-0000-0000-000002000000}" name="Ref"/>
    <tableColumn id="3" xr3:uid="{00000000-0010-0000-0000-000003000000}" name="Host"/>
    <tableColumn id="4" xr3:uid="{00000000-0010-0000-0000-000004000000}" name="Primers"/>
    <tableColumn id="26" xr3:uid="{635304BD-DDC3-498D-8486-348A246691F8}" name="Amplicon" dataDxfId="11"/>
    <tableColumn id="11" xr3:uid="{00000000-0010-0000-0000-00000B000000}" name="Primer_forward"/>
    <tableColumn id="10" xr3:uid="{00000000-0010-0000-0000-00000A000000}" name="Primer_reverse"/>
    <tableColumn id="5" xr3:uid="{00000000-0010-0000-0000-000005000000}" name="Target_parasite"/>
    <tableColumn id="6" xr3:uid="{00000000-0010-0000-0000-000006000000}" name="Amplicons_size" dataDxfId="10"/>
    <tableColumn id="20" xr3:uid="{00000000-0010-0000-0000-000014000000}" name="Cutadapt_Metrics_Total_Reads" dataDxfId="9"/>
    <tableColumn id="21" xr3:uid="{00000000-0010-0000-0000-000015000000}" name="Percentage_cutadapt_of_total_reads" dataDxfId="8">
      <calculatedColumnFormula>(Table13[[#This Row],[Cutadapt_Metrics_Total_Reads]]/Table13[[#This Row],[Reads count]])*100</calculatedColumnFormula>
    </tableColumn>
    <tableColumn id="12" xr3:uid="{00000000-0010-0000-0000-00000C000000}" name="Amplicon_consensus"/>
    <tableColumn id="27" xr3:uid="{359AF25D-6279-451A-83BF-2A55DA0976C2}" name="ID_Seq" dataDxfId="7"/>
    <tableColumn id="13" xr3:uid="{00000000-0010-0000-0000-00000D000000}" name="Supported_by_x_reads"/>
    <tableColumn id="19" xr3:uid="{00000000-0010-0000-0000-000013000000}" name="Percentage_of_supported_reads_cutadapt_reads" dataDxfId="6">
      <calculatedColumnFormula>(Table13[[#This Row],[Supported_by_x_reads]]/Table13[[#This Row],[Cutadapt_Metrics_Total_Reads]])*100</calculatedColumnFormula>
    </tableColumn>
    <tableColumn id="16" xr3:uid="{00000000-0010-0000-0000-000010000000}" name="Sequence"/>
    <tableColumn id="17" xr3:uid="{00000000-0010-0000-0000-000011000000}" name="Sequence_length"/>
    <tableColumn id="14" xr3:uid="{00000000-0010-0000-0000-00000E000000}" name="Blastn_NCBI_taxon" dataDxfId="5"/>
    <tableColumn id="18" xr3:uid="{00000000-0010-0000-0000-000012000000}" name="Blastn_Upper_Taxon" dataDxfId="4"/>
    <tableColumn id="22" xr3:uid="{00000000-0010-0000-0000-000016000000}" name="Seq_RC_Yes_No" dataDxfId="3"/>
    <tableColumn id="23" xr3:uid="{00000000-0010-0000-0000-000017000000}" name="Correct_seq_if_RC" dataDxfId="2"/>
    <tableColumn id="24" xr3:uid="{00000000-0010-0000-0000-000018000000}" name="Column1" dataDxfId="1"/>
    <tableColumn id="25" xr3:uid="{00000000-0010-0000-0000-00001900000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77"/>
  <sheetViews>
    <sheetView topLeftCell="D1" zoomScale="72" zoomScaleNormal="70" workbookViewId="0">
      <selection activeCell="D1" sqref="A1:XFD1"/>
    </sheetView>
  </sheetViews>
  <sheetFormatPr defaultRowHeight="15" customHeight="1" x14ac:dyDescent="0.35"/>
  <cols>
    <col min="1" max="2" width="14.54296875" customWidth="1"/>
    <col min="3" max="3" width="20" customWidth="1"/>
    <col min="4" max="4" width="14.453125" customWidth="1"/>
    <col min="5" max="5" width="14.1796875" customWidth="1"/>
    <col min="6" max="6" width="15.81640625" customWidth="1"/>
    <col min="7" max="7" width="28.453125" customWidth="1"/>
    <col min="8" max="10" width="17.453125" customWidth="1"/>
    <col min="11" max="11" width="16.81640625" customWidth="1"/>
    <col min="12" max="12" width="20.54296875" customWidth="1"/>
    <col min="13" max="13" width="17.54296875" style="2" customWidth="1"/>
    <col min="14" max="14" width="12.81640625" customWidth="1"/>
    <col min="15" max="15" width="17.81640625" customWidth="1"/>
    <col min="16" max="16" width="49.54296875" customWidth="1"/>
    <col min="17" max="17" width="97.54296875" customWidth="1"/>
    <col min="18" max="18" width="17.54296875" customWidth="1"/>
    <col min="19" max="19" width="26.453125" customWidth="1"/>
    <col min="20" max="21" width="15.7265625" customWidth="1"/>
    <col min="22" max="22" width="27.54296875" customWidth="1"/>
    <col min="23" max="23" width="26.26953125" customWidth="1"/>
    <col min="24" max="24" width="7" customWidth="1"/>
    <col min="25" max="25" width="17.7265625" customWidth="1"/>
    <col min="26" max="26" width="0" hidden="1" customWidth="1"/>
    <col min="27" max="27" width="1.1796875" hidden="1" customWidth="1"/>
    <col min="28" max="28" width="0" hidden="1" customWidth="1"/>
  </cols>
  <sheetData>
    <row r="1" spans="1:27" ht="37.5" customHeight="1" thickBot="1" x14ac:dyDescent="0.4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344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326</v>
      </c>
      <c r="W1" s="5" t="s">
        <v>20</v>
      </c>
      <c r="X1" s="5" t="s">
        <v>21</v>
      </c>
      <c r="Y1" s="5" t="s">
        <v>22</v>
      </c>
      <c r="Z1" s="1" t="s">
        <v>23</v>
      </c>
      <c r="AA1" s="1" t="s">
        <v>24</v>
      </c>
    </row>
    <row r="2" spans="1:27" ht="14.5" x14ac:dyDescent="0.35">
      <c r="A2" s="6">
        <v>1</v>
      </c>
      <c r="B2" s="3">
        <v>44686</v>
      </c>
      <c r="C2">
        <v>1</v>
      </c>
      <c r="D2">
        <v>906</v>
      </c>
      <c r="E2" s="20">
        <v>90.465864679911306</v>
      </c>
      <c r="F2" t="s">
        <v>99</v>
      </c>
      <c r="G2" s="1" t="s">
        <v>100</v>
      </c>
      <c r="H2" t="s">
        <v>39</v>
      </c>
      <c r="I2" t="s">
        <v>28</v>
      </c>
      <c r="J2" t="s">
        <v>40</v>
      </c>
      <c r="K2" t="s">
        <v>30</v>
      </c>
      <c r="L2" t="s">
        <v>41</v>
      </c>
      <c r="M2" s="2">
        <v>4200</v>
      </c>
      <c r="N2">
        <v>1</v>
      </c>
      <c r="O2" s="30">
        <f>(Table13[[#This Row],[Cutadapt_Metrics_Total_Reads]]/Table13[[#This Row],[Reads count]])*100</f>
        <v>0.11037527593818984</v>
      </c>
      <c r="P2" t="s">
        <v>47</v>
      </c>
      <c r="Q2" t="str">
        <f>Table13[[#This Row],[Amplicon_consensus]] &amp; "_Run" &amp; A2 &amp; "_Barcode" &amp; C2 &amp; "_" &amp; Table13[[#This Row],[Host]] &amp; "_" &amp; Table13[[#This Row],[Primers]]</f>
        <v>&gt;consensus_cl_id_0_total_supporting_reads_1_Run1_Barcode1_Aphomia sociella_AmRC / iLSUr</v>
      </c>
      <c r="R2">
        <v>1</v>
      </c>
      <c r="S2" s="27">
        <f>(Table13[[#This Row],[Supported_by_x_reads]]/Table13[[#This Row],[Cutadapt_Metrics_Total_Reads]])*100</f>
        <v>100</v>
      </c>
      <c r="T2" t="s">
        <v>101</v>
      </c>
      <c r="U2">
        <f>LEN(Table13[[#This Row],[Sequence]])</f>
        <v>4024</v>
      </c>
      <c r="V2" t="s">
        <v>102</v>
      </c>
      <c r="W2" t="s">
        <v>76</v>
      </c>
    </row>
    <row r="3" spans="1:27" ht="14.5" x14ac:dyDescent="0.35">
      <c r="A3" s="9">
        <v>1</v>
      </c>
      <c r="B3" s="10">
        <v>44686</v>
      </c>
      <c r="C3" s="11">
        <v>1</v>
      </c>
      <c r="D3" s="11">
        <v>906</v>
      </c>
      <c r="E3" s="21">
        <v>90.465864679911306</v>
      </c>
      <c r="F3" s="11" t="s">
        <v>99</v>
      </c>
      <c r="G3" s="12" t="s">
        <v>100</v>
      </c>
      <c r="H3" s="11" t="s">
        <v>327</v>
      </c>
      <c r="I3" s="11" t="s">
        <v>345</v>
      </c>
      <c r="J3" s="11" t="s">
        <v>110</v>
      </c>
      <c r="K3" s="11" t="s">
        <v>30</v>
      </c>
      <c r="L3" s="11" t="s">
        <v>31</v>
      </c>
      <c r="M3" s="8">
        <v>3650</v>
      </c>
      <c r="N3" s="11">
        <v>2</v>
      </c>
      <c r="O3" s="26">
        <f>(Table13[[#This Row],[Cutadapt_Metrics_Total_Reads]]/Table13[[#This Row],[Reads count]])*100</f>
        <v>0.22075055187637968</v>
      </c>
      <c r="P3" s="11" t="s">
        <v>77</v>
      </c>
      <c r="Q3" s="11" t="str">
        <f>Table13[[#This Row],[Amplicon_consensus]] &amp; "_Run" &amp; A3 &amp; "_Barcode" &amp; C3 &amp; "_" &amp; Table13[[#This Row],[Host]] &amp; "_" &amp; Table13[[#This Row],[Primers]]</f>
        <v>&gt;consensus_cl_id_0_total_supporting_reads_2_Run1_Barcode1_Aphomia sociella_GregF / iLSUr</v>
      </c>
      <c r="R3" s="11">
        <v>2</v>
      </c>
      <c r="S3" s="33">
        <f>(Table13[[#This Row],[Supported_by_x_reads]]/Table13[[#This Row],[Cutadapt_Metrics_Total_Reads]])*100</f>
        <v>100</v>
      </c>
      <c r="T3" s="11" t="s">
        <v>104</v>
      </c>
      <c r="U3" s="11">
        <f>LEN(Table13[[#This Row],[Sequence]])</f>
        <v>3422</v>
      </c>
      <c r="V3" s="11" t="s">
        <v>105</v>
      </c>
      <c r="W3" s="11" t="s">
        <v>53</v>
      </c>
      <c r="X3" s="11" t="s">
        <v>36</v>
      </c>
      <c r="Y3" s="11" t="s">
        <v>106</v>
      </c>
    </row>
    <row r="4" spans="1:27" ht="14.5" x14ac:dyDescent="0.35">
      <c r="A4" s="9">
        <v>1</v>
      </c>
      <c r="B4" s="10">
        <v>44686</v>
      </c>
      <c r="C4" s="11">
        <v>1</v>
      </c>
      <c r="D4" s="11">
        <v>906</v>
      </c>
      <c r="E4" s="21">
        <v>90.465864679911306</v>
      </c>
      <c r="F4" s="11" t="s">
        <v>99</v>
      </c>
      <c r="G4" s="12" t="s">
        <v>100</v>
      </c>
      <c r="H4" s="11" t="s">
        <v>27</v>
      </c>
      <c r="I4" s="11" t="s">
        <v>28</v>
      </c>
      <c r="J4" s="11" t="s">
        <v>29</v>
      </c>
      <c r="K4" s="11" t="s">
        <v>30</v>
      </c>
      <c r="L4" s="11" t="s">
        <v>31</v>
      </c>
      <c r="M4" s="8">
        <v>3350</v>
      </c>
      <c r="N4" s="11">
        <v>3</v>
      </c>
      <c r="O4" s="26">
        <f>(Table13[[#This Row],[Cutadapt_Metrics_Total_Reads]]/Table13[[#This Row],[Reads count]])*100</f>
        <v>0.33112582781456956</v>
      </c>
      <c r="P4" s="11" t="s">
        <v>103</v>
      </c>
      <c r="Q4" s="11" t="str">
        <f>Table13[[#This Row],[Amplicon_consensus]] &amp; "_Run" &amp; A4 &amp; "_Barcode" &amp; C4 &amp; "_" &amp; Table13[[#This Row],[Host]] &amp; "_" &amp; Table13[[#This Row],[Primers]]</f>
        <v>&gt;consensus_cl_id_1_total_supporting_reads_2_Run1_Barcode1_Aphomia sociella_GregRC / iLSUr</v>
      </c>
      <c r="R4" s="11">
        <v>2</v>
      </c>
      <c r="S4" s="33">
        <f>(Table13[[#This Row],[Supported_by_x_reads]]/Table13[[#This Row],[Cutadapt_Metrics_Total_Reads]])*100</f>
        <v>66.666666666666657</v>
      </c>
      <c r="T4" s="11" t="s">
        <v>104</v>
      </c>
      <c r="U4" s="11">
        <f>LEN(Table13[[#This Row],[Sequence]])</f>
        <v>3422</v>
      </c>
      <c r="V4" s="11" t="s">
        <v>105</v>
      </c>
      <c r="W4" s="11" t="s">
        <v>53</v>
      </c>
      <c r="X4" s="11" t="s">
        <v>36</v>
      </c>
      <c r="Y4" s="11" t="s">
        <v>106</v>
      </c>
      <c r="Z4" s="11">
        <f>LEN(Table13[[#This Row],[Correct_seq_if_RC]])</f>
        <v>3422</v>
      </c>
      <c r="AA4" s="11" t="str">
        <f>IF(Table13[[#This Row],[Column1]]=Table13[[#This Row],[Sequence_length]],"yes","no")</f>
        <v>yes</v>
      </c>
    </row>
    <row r="5" spans="1:27" ht="14.5" x14ac:dyDescent="0.35">
      <c r="A5" s="6">
        <v>1</v>
      </c>
      <c r="B5" s="3">
        <v>44686</v>
      </c>
      <c r="C5">
        <v>1</v>
      </c>
      <c r="D5">
        <v>906</v>
      </c>
      <c r="E5" s="20">
        <v>90.465864679911306</v>
      </c>
      <c r="F5" t="s">
        <v>99</v>
      </c>
      <c r="G5" s="1" t="s">
        <v>100</v>
      </c>
      <c r="H5" t="s">
        <v>55</v>
      </c>
      <c r="I5" t="s">
        <v>28</v>
      </c>
      <c r="J5" t="s">
        <v>56</v>
      </c>
      <c r="K5" t="s">
        <v>30</v>
      </c>
      <c r="L5" t="s">
        <v>57</v>
      </c>
      <c r="M5" s="2">
        <v>2000</v>
      </c>
      <c r="N5">
        <v>0</v>
      </c>
      <c r="O5" s="30">
        <f>(Table13[[#This Row],[Cutadapt_Metrics_Total_Reads]]/Table13[[#This Row],[Reads count]])*100</f>
        <v>0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t="s">
        <v>35</v>
      </c>
      <c r="W5" t="s">
        <v>35</v>
      </c>
      <c r="X5" s="2"/>
      <c r="Y5" s="2"/>
      <c r="Z5" s="2"/>
      <c r="AA5" s="2"/>
    </row>
    <row r="6" spans="1:27" ht="14.5" x14ac:dyDescent="0.35">
      <c r="A6" s="6">
        <v>1</v>
      </c>
      <c r="B6" s="3">
        <v>44686</v>
      </c>
      <c r="C6">
        <v>2</v>
      </c>
      <c r="D6">
        <v>938</v>
      </c>
      <c r="E6" s="20">
        <v>89.271681769723017</v>
      </c>
      <c r="F6" t="s">
        <v>25</v>
      </c>
      <c r="G6" t="s">
        <v>26</v>
      </c>
      <c r="H6" t="s">
        <v>44</v>
      </c>
      <c r="I6" t="s">
        <v>28</v>
      </c>
      <c r="J6" t="s">
        <v>45</v>
      </c>
      <c r="K6" t="s">
        <v>30</v>
      </c>
      <c r="L6" t="s">
        <v>46</v>
      </c>
      <c r="M6" s="2">
        <v>2800</v>
      </c>
      <c r="N6">
        <v>2</v>
      </c>
      <c r="O6" s="30">
        <f>(Table13[[#This Row],[Cutadapt_Metrics_Total_Reads]]/Table13[[#This Row],[Reads count]])*100</f>
        <v>0.21321961620469082</v>
      </c>
      <c r="P6" t="s">
        <v>47</v>
      </c>
      <c r="Q6" t="str">
        <f>Table13[[#This Row],[Amplicon_consensus]] &amp; "_Run" &amp; A6 &amp; "_Barcode" &amp; C6 &amp; "_" &amp; Table13[[#This Row],[Host]] &amp; "_" &amp; Table13[[#This Row],[Primers]]</f>
        <v>&gt;consensus_cl_id_0_total_supporting_reads_1_Run1_Barcode2_Gryllus bimaculatus_CM-V5RC / iLSUr</v>
      </c>
      <c r="R6">
        <v>1</v>
      </c>
      <c r="S6" s="27">
        <f>(Table13[[#This Row],[Supported_by_x_reads]]/Table13[[#This Row],[Cutadapt_Metrics_Total_Reads]])*100</f>
        <v>50</v>
      </c>
      <c r="T6" t="s">
        <v>123</v>
      </c>
      <c r="U6">
        <f>LEN(Table13[[#This Row],[Sequence]])</f>
        <v>2885</v>
      </c>
      <c r="V6" t="s">
        <v>75</v>
      </c>
      <c r="W6" t="s">
        <v>76</v>
      </c>
    </row>
    <row r="7" spans="1:27" ht="14.5" x14ac:dyDescent="0.35">
      <c r="A7" s="6">
        <v>1</v>
      </c>
      <c r="B7" s="3">
        <v>44686</v>
      </c>
      <c r="C7">
        <v>2</v>
      </c>
      <c r="D7">
        <v>938</v>
      </c>
      <c r="E7" s="20">
        <v>89.271681769723017</v>
      </c>
      <c r="F7" t="s">
        <v>25</v>
      </c>
      <c r="G7" t="s">
        <v>26</v>
      </c>
      <c r="H7" t="s">
        <v>328</v>
      </c>
      <c r="I7" t="s">
        <v>28</v>
      </c>
      <c r="J7" t="s">
        <v>83</v>
      </c>
      <c r="K7" t="s">
        <v>30</v>
      </c>
      <c r="L7" t="s">
        <v>57</v>
      </c>
      <c r="M7" s="2">
        <v>6500</v>
      </c>
      <c r="N7">
        <v>1</v>
      </c>
      <c r="O7" s="30">
        <f>(Table13[[#This Row],[Cutadapt_Metrics_Total_Reads]]/Table13[[#This Row],[Reads count]])*100</f>
        <v>0.10660980810234541</v>
      </c>
      <c r="P7" t="s">
        <v>47</v>
      </c>
      <c r="Q7" t="str">
        <f>Table13[[#This Row],[Amplicon_consensus]] &amp; "_Run" &amp; A7 &amp; "_Barcode" &amp; C7 &amp; "_" &amp; Table13[[#This Row],[Host]] &amp; "_" &amp; Table13[[#This Row],[Primers]]</f>
        <v>&gt;consensus_cl_id_0_total_supporting_reads_1_Run1_Barcode2_Gryllus bimaculatus_KinetF / iLSUr</v>
      </c>
      <c r="R7">
        <v>1</v>
      </c>
      <c r="S7" s="27">
        <f>(Table13[[#This Row],[Supported_by_x_reads]]/Table13[[#This Row],[Cutadapt_Metrics_Total_Reads]])*100</f>
        <v>100</v>
      </c>
      <c r="T7" t="s">
        <v>329</v>
      </c>
      <c r="U7">
        <f>LEN(Table13[[#This Row],[Sequence]])</f>
        <v>6939</v>
      </c>
      <c r="V7" t="s">
        <v>330</v>
      </c>
      <c r="W7" t="s">
        <v>76</v>
      </c>
    </row>
    <row r="8" spans="1:27" ht="14.5" x14ac:dyDescent="0.35">
      <c r="A8" s="9">
        <v>1</v>
      </c>
      <c r="B8" s="10">
        <v>44686</v>
      </c>
      <c r="C8" s="11">
        <v>2</v>
      </c>
      <c r="D8" s="11">
        <v>938</v>
      </c>
      <c r="E8" s="21">
        <v>89.271681769723017</v>
      </c>
      <c r="F8" s="11" t="s">
        <v>25</v>
      </c>
      <c r="G8" s="11" t="s">
        <v>26</v>
      </c>
      <c r="H8" s="11" t="s">
        <v>55</v>
      </c>
      <c r="I8" s="11" t="s">
        <v>28</v>
      </c>
      <c r="J8" s="11" t="s">
        <v>56</v>
      </c>
      <c r="K8" s="11" t="s">
        <v>30</v>
      </c>
      <c r="L8" s="11" t="s">
        <v>57</v>
      </c>
      <c r="M8" s="8">
        <v>2000</v>
      </c>
      <c r="N8" s="11">
        <v>2</v>
      </c>
      <c r="O8" s="26">
        <f>(Table13[[#This Row],[Cutadapt_Metrics_Total_Reads]]/Table13[[#This Row],[Reads count]])*100</f>
        <v>0.21321961620469082</v>
      </c>
      <c r="P8" s="11" t="s">
        <v>47</v>
      </c>
      <c r="Q8" s="11" t="str">
        <f>Table13[[#This Row],[Amplicon_consensus]] &amp; "_Run" &amp; A8 &amp; "_Barcode" &amp; C8 &amp; "_" &amp; Table13[[#This Row],[Host]] &amp; "_" &amp; Table13[[#This Row],[Primers]]</f>
        <v>&gt;consensus_cl_id_0_total_supporting_reads_1_Run1_Barcode2_Gryllus bimaculatus_KinetRC / iLSUr</v>
      </c>
      <c r="R8" s="11">
        <v>1</v>
      </c>
      <c r="S8" s="33">
        <f>(Table13[[#This Row],[Supported_by_x_reads]]/Table13[[#This Row],[Cutadapt_Metrics_Total_Reads]])*100</f>
        <v>50</v>
      </c>
      <c r="T8" s="11" t="s">
        <v>124</v>
      </c>
      <c r="U8" s="11">
        <f>LEN(Table13[[#This Row],[Sequence]])</f>
        <v>4902</v>
      </c>
      <c r="V8" s="11" t="s">
        <v>125</v>
      </c>
      <c r="W8" s="11" t="s">
        <v>53</v>
      </c>
      <c r="X8" s="11" t="s">
        <v>36</v>
      </c>
      <c r="Y8" s="11" t="s">
        <v>126</v>
      </c>
      <c r="Z8" s="11">
        <f>LEN(Table13[[#This Row],[Correct_seq_if_RC]])</f>
        <v>4902</v>
      </c>
      <c r="AA8" s="11" t="str">
        <f>IF(Table13[[#This Row],[Column1]]=Table13[[#This Row],[Sequence_length]],"yes","no")</f>
        <v>yes</v>
      </c>
    </row>
    <row r="9" spans="1:27" ht="14.5" x14ac:dyDescent="0.35">
      <c r="A9" s="6">
        <v>1</v>
      </c>
      <c r="B9" s="3">
        <v>44686</v>
      </c>
      <c r="C9">
        <v>2</v>
      </c>
      <c r="D9">
        <v>938</v>
      </c>
      <c r="E9" s="20">
        <v>89.271681769723017</v>
      </c>
      <c r="F9" t="s">
        <v>25</v>
      </c>
      <c r="G9" t="s">
        <v>26</v>
      </c>
      <c r="H9" t="s">
        <v>39</v>
      </c>
      <c r="I9" t="s">
        <v>28</v>
      </c>
      <c r="J9" t="s">
        <v>40</v>
      </c>
      <c r="K9" t="s">
        <v>30</v>
      </c>
      <c r="L9" t="s">
        <v>41</v>
      </c>
      <c r="M9" s="2">
        <v>4200</v>
      </c>
      <c r="N9">
        <v>1</v>
      </c>
      <c r="O9" s="30">
        <f>(Table13[[#This Row],[Cutadapt_Metrics_Total_Reads]]/Table13[[#This Row],[Reads count]])*100</f>
        <v>0.10660980810234541</v>
      </c>
      <c r="P9" t="s">
        <v>47</v>
      </c>
      <c r="Q9" t="str">
        <f>Table13[[#This Row],[Amplicon_consensus]] &amp; "_Run" &amp; A9 &amp; "_Barcode" &amp; C9 &amp; "_" &amp; Table13[[#This Row],[Host]] &amp; "_" &amp; Table13[[#This Row],[Primers]]</f>
        <v>&gt;consensus_cl_id_0_total_supporting_reads_1_Run1_Barcode2_Gryllus bimaculatus_AmRC / iLSUr</v>
      </c>
      <c r="R9">
        <v>1</v>
      </c>
      <c r="S9" s="27">
        <f>(Table13[[#This Row],[Supported_by_x_reads]]/Table13[[#This Row],[Cutadapt_Metrics_Total_Reads]])*100</f>
        <v>100</v>
      </c>
      <c r="T9" t="s">
        <v>127</v>
      </c>
      <c r="U9">
        <f>LEN(Table13[[#This Row],[Sequence]])</f>
        <v>4059</v>
      </c>
      <c r="V9" t="s">
        <v>128</v>
      </c>
      <c r="W9" t="s">
        <v>129</v>
      </c>
    </row>
    <row r="10" spans="1:27" ht="14.5" x14ac:dyDescent="0.35">
      <c r="A10" s="9">
        <v>1</v>
      </c>
      <c r="B10" s="10">
        <v>44686</v>
      </c>
      <c r="C10" s="11">
        <v>2</v>
      </c>
      <c r="D10" s="11">
        <v>938</v>
      </c>
      <c r="E10" s="21">
        <v>89.271681769723017</v>
      </c>
      <c r="F10" s="11" t="s">
        <v>25</v>
      </c>
      <c r="G10" s="11" t="s">
        <v>26</v>
      </c>
      <c r="H10" s="11" t="s">
        <v>327</v>
      </c>
      <c r="I10" s="11" t="s">
        <v>345</v>
      </c>
      <c r="J10" s="11" t="s">
        <v>110</v>
      </c>
      <c r="K10" s="11" t="s">
        <v>30</v>
      </c>
      <c r="L10" s="11" t="s">
        <v>31</v>
      </c>
      <c r="M10" s="8">
        <v>3650</v>
      </c>
      <c r="N10" s="11">
        <v>7</v>
      </c>
      <c r="O10" s="26">
        <f>(Table13[[#This Row],[Cutadapt_Metrics_Total_Reads]]/Table13[[#This Row],[Reads count]])*100</f>
        <v>0.74626865671641784</v>
      </c>
      <c r="P10" s="11" t="s">
        <v>103</v>
      </c>
      <c r="Q10" s="11" t="str">
        <f>Table13[[#This Row],[Amplicon_consensus]] &amp; "_Run" &amp; A10 &amp; "_Barcode" &amp; C10 &amp; "_" &amp; Table13[[#This Row],[Host]] &amp; "_" &amp; Table13[[#This Row],[Primers]]</f>
        <v>&gt;consensus_cl_id_1_total_supporting_reads_2_Run1_Barcode2_Gryllus bimaculatus_GregF / iLSUr</v>
      </c>
      <c r="R10" s="11">
        <v>2</v>
      </c>
      <c r="S10" s="33">
        <f>(Table13[[#This Row],[Supported_by_x_reads]]/Table13[[#This Row],[Cutadapt_Metrics_Total_Reads]])*100</f>
        <v>28.571428571428569</v>
      </c>
      <c r="T10" s="11" t="s">
        <v>331</v>
      </c>
      <c r="U10" s="11">
        <f>LEN(Table13[[#This Row],[Sequence]])</f>
        <v>3847</v>
      </c>
      <c r="V10" s="11" t="s">
        <v>114</v>
      </c>
      <c r="W10" s="11" t="s">
        <v>53</v>
      </c>
      <c r="X10" s="11" t="s">
        <v>62</v>
      </c>
      <c r="Y10" s="11"/>
      <c r="Z10" s="11"/>
      <c r="AA10" s="11"/>
    </row>
    <row r="11" spans="1:27" ht="14.5" x14ac:dyDescent="0.35">
      <c r="A11" s="9">
        <v>1</v>
      </c>
      <c r="B11" s="10">
        <v>44686</v>
      </c>
      <c r="C11" s="11">
        <v>2</v>
      </c>
      <c r="D11" s="11">
        <v>938</v>
      </c>
      <c r="E11" s="21">
        <v>89.271681769723017</v>
      </c>
      <c r="F11" s="11" t="s">
        <v>25</v>
      </c>
      <c r="G11" s="11" t="s">
        <v>26</v>
      </c>
      <c r="H11" s="11" t="s">
        <v>27</v>
      </c>
      <c r="I11" s="11" t="s">
        <v>28</v>
      </c>
      <c r="J11" s="11" t="s">
        <v>29</v>
      </c>
      <c r="K11" s="11" t="s">
        <v>30</v>
      </c>
      <c r="L11" s="11" t="s">
        <v>31</v>
      </c>
      <c r="M11" s="8">
        <v>3350</v>
      </c>
      <c r="N11" s="11">
        <v>7</v>
      </c>
      <c r="O11" s="26">
        <f>(Table13[[#This Row],[Cutadapt_Metrics_Total_Reads]]/Table13[[#This Row],[Reads count]])*100</f>
        <v>0.74626865671641784</v>
      </c>
      <c r="P11" s="11" t="s">
        <v>32</v>
      </c>
      <c r="Q11" s="11" t="str">
        <f>Table13[[#This Row],[Amplicon_consensus]] &amp; "_Run" &amp; A11 &amp; "_Barcode" &amp; C11 &amp; "_" &amp; Table13[[#This Row],[Host]] &amp; "_" &amp; Table13[[#This Row],[Primers]]</f>
        <v>&gt;consensus_cl_id_0_total_supporting_reads_4_Run1_Barcode2_Gryllus bimaculatus_GregRC / iLSUr</v>
      </c>
      <c r="R11" s="11">
        <v>4</v>
      </c>
      <c r="S11" s="33">
        <f>(Table13[[#This Row],[Supported_by_x_reads]]/Table13[[#This Row],[Cutadapt_Metrics_Total_Reads]])*100</f>
        <v>57.142857142857139</v>
      </c>
      <c r="T11" s="11" t="s">
        <v>130</v>
      </c>
      <c r="U11" s="11">
        <f>LEN(Table13[[#This Row],[Sequence]])</f>
        <v>3445</v>
      </c>
      <c r="V11" s="11" t="s">
        <v>131</v>
      </c>
      <c r="W11" s="11" t="s">
        <v>53</v>
      </c>
      <c r="X11" s="11" t="s">
        <v>36</v>
      </c>
      <c r="Y11" s="11" t="s">
        <v>132</v>
      </c>
      <c r="Z11" s="11">
        <f>LEN(Table13[[#This Row],[Correct_seq_if_RC]])</f>
        <v>3445</v>
      </c>
      <c r="AA11" s="11" t="str">
        <f>IF(Table13[[#This Row],[Column1]]=Table13[[#This Row],[Sequence_length]],"yes","no")</f>
        <v>yes</v>
      </c>
    </row>
    <row r="12" spans="1:27" ht="14.5" x14ac:dyDescent="0.35">
      <c r="A12" s="82">
        <v>2</v>
      </c>
      <c r="B12" s="38">
        <v>44715</v>
      </c>
      <c r="C12" s="39">
        <v>1</v>
      </c>
      <c r="D12" s="39">
        <v>105</v>
      </c>
      <c r="E12" s="40">
        <v>92.330938095238139</v>
      </c>
      <c r="F12" s="41" t="s">
        <v>63</v>
      </c>
      <c r="G12" s="39" t="s">
        <v>43</v>
      </c>
      <c r="H12" s="39" t="s">
        <v>64</v>
      </c>
      <c r="I12" s="39" t="s">
        <v>325</v>
      </c>
      <c r="J12" s="39" t="s">
        <v>65</v>
      </c>
      <c r="K12" s="39" t="s">
        <v>66</v>
      </c>
      <c r="L12" s="39" t="s">
        <v>67</v>
      </c>
      <c r="M12" s="42">
        <v>573</v>
      </c>
      <c r="N12" s="39">
        <v>40</v>
      </c>
      <c r="O12" s="43">
        <f>(Table13[[#This Row],[Cutadapt_Metrics_Total_Reads]]/Table13[[#This Row],[Reads count]])*100</f>
        <v>38.095238095238095</v>
      </c>
      <c r="P12" s="39" t="s">
        <v>68</v>
      </c>
      <c r="Q12" s="39" t="str">
        <f>Table13[[#This Row],[Amplicon_consensus]] &amp; "_Run" &amp; A12 &amp; "_Barcode" &amp; C12 &amp; "_" &amp; Table13[[#This Row],[Host]] &amp; "_" &amp; Table13[[#This Row],[Primers]]</f>
        <v>&gt;consensus_cl_id_3_total_supporting_reads_17_Run2_Barcode1_Pieris brassicae_UnonMet</v>
      </c>
      <c r="R12" s="39">
        <v>17</v>
      </c>
      <c r="S12" s="44">
        <f>(Table13[[#This Row],[Supported_by_x_reads]]/Table13[[#This Row],[Cutadapt_Metrics_Total_Reads]])*100</f>
        <v>42.5</v>
      </c>
      <c r="T12" s="39" t="s">
        <v>69</v>
      </c>
      <c r="U12" s="39">
        <f>LEN(Table13[[#This Row],[Sequence]])</f>
        <v>611</v>
      </c>
      <c r="V12" s="39" t="s">
        <v>70</v>
      </c>
      <c r="W12" s="39" t="s">
        <v>50</v>
      </c>
      <c r="X12" s="39" t="s">
        <v>36</v>
      </c>
      <c r="Y12" s="39" t="s">
        <v>71</v>
      </c>
      <c r="Z12" s="39">
        <f>LEN(Table13[[#This Row],[Correct_seq_if_RC]])</f>
        <v>611</v>
      </c>
      <c r="AA12" s="39" t="str">
        <f>IF(Table13[[#This Row],[Column1]]=Table13[[#This Row],[Sequence_length]],"yes","no")</f>
        <v>yes</v>
      </c>
    </row>
    <row r="13" spans="1:27" ht="14.5" x14ac:dyDescent="0.35">
      <c r="A13" s="6">
        <v>1</v>
      </c>
      <c r="B13" s="3">
        <v>44686</v>
      </c>
      <c r="C13">
        <v>3</v>
      </c>
      <c r="D13">
        <v>871</v>
      </c>
      <c r="E13" s="20">
        <v>89.918568427094868</v>
      </c>
      <c r="F13" t="s">
        <v>72</v>
      </c>
      <c r="G13" t="s">
        <v>73</v>
      </c>
      <c r="H13" t="s">
        <v>39</v>
      </c>
      <c r="I13" t="s">
        <v>28</v>
      </c>
      <c r="J13" t="s">
        <v>40</v>
      </c>
      <c r="K13" t="s">
        <v>30</v>
      </c>
      <c r="L13" t="s">
        <v>41</v>
      </c>
      <c r="M13" s="2">
        <v>4200</v>
      </c>
      <c r="N13">
        <v>1</v>
      </c>
      <c r="O13" s="30">
        <f>(Table13[[#This Row],[Cutadapt_Metrics_Total_Reads]]/Table13[[#This Row],[Reads count]])*100</f>
        <v>0.11481056257175661</v>
      </c>
      <c r="P13" t="s">
        <v>47</v>
      </c>
      <c r="Q13" t="str">
        <f>Table13[[#This Row],[Amplicon_consensus]] &amp; "_Run" &amp; A13 &amp; "_Barcode" &amp; C13 &amp; "_" &amp; Table13[[#This Row],[Host]] &amp; "_" &amp; Table13[[#This Row],[Primers]]</f>
        <v>&gt;consensus_cl_id_0_total_supporting_reads_1_Run1_Barcode3_Galleria mellonella_AmRC / iLSUr</v>
      </c>
      <c r="R13">
        <v>1</v>
      </c>
      <c r="S13" s="27">
        <f>(Table13[[#This Row],[Supported_by_x_reads]]/Table13[[#This Row],[Cutadapt_Metrics_Total_Reads]])*100</f>
        <v>100</v>
      </c>
      <c r="T13" t="s">
        <v>74</v>
      </c>
      <c r="U13">
        <f>LEN(Table13[[#This Row],[Sequence]])</f>
        <v>4213</v>
      </c>
      <c r="V13" t="s">
        <v>75</v>
      </c>
      <c r="W13" t="s">
        <v>76</v>
      </c>
    </row>
    <row r="14" spans="1:27" ht="14.5" x14ac:dyDescent="0.35">
      <c r="A14" s="9">
        <v>1</v>
      </c>
      <c r="B14" s="10">
        <v>44686</v>
      </c>
      <c r="C14" s="11">
        <v>3</v>
      </c>
      <c r="D14" s="11">
        <v>871</v>
      </c>
      <c r="E14" s="21">
        <v>89.918568427094868</v>
      </c>
      <c r="F14" s="11" t="s">
        <v>72</v>
      </c>
      <c r="G14" s="11" t="s">
        <v>73</v>
      </c>
      <c r="H14" s="11" t="s">
        <v>55</v>
      </c>
      <c r="I14" s="11" t="s">
        <v>28</v>
      </c>
      <c r="J14" s="11" t="s">
        <v>56</v>
      </c>
      <c r="K14" s="11" t="s">
        <v>30</v>
      </c>
      <c r="L14" s="11" t="s">
        <v>57</v>
      </c>
      <c r="M14" s="8">
        <v>2000</v>
      </c>
      <c r="N14" s="11">
        <v>3</v>
      </c>
      <c r="O14" s="26">
        <f>(Table13[[#This Row],[Cutadapt_Metrics_Total_Reads]]/Table13[[#This Row],[Reads count]])*100</f>
        <v>0.34443168771526977</v>
      </c>
      <c r="P14" s="11" t="s">
        <v>77</v>
      </c>
      <c r="Q14" s="11" t="str">
        <f>Table13[[#This Row],[Amplicon_consensus]] &amp; "_Run" &amp; A14 &amp; "_Barcode" &amp; C14 &amp; "_" &amp; Table13[[#This Row],[Host]] &amp; "_" &amp; Table13[[#This Row],[Primers]]</f>
        <v>&gt;consensus_cl_id_0_total_supporting_reads_2_Run1_Barcode3_Galleria mellonella_KinetRC / iLSUr</v>
      </c>
      <c r="R14" s="11">
        <v>2</v>
      </c>
      <c r="S14" s="33">
        <f>(Table13[[#This Row],[Supported_by_x_reads]]/Table13[[#This Row],[Cutadapt_Metrics_Total_Reads]])*100</f>
        <v>66.666666666666657</v>
      </c>
      <c r="T14" s="11" t="s">
        <v>78</v>
      </c>
      <c r="U14" s="11">
        <f>LEN(Table13[[#This Row],[Sequence]])</f>
        <v>5058</v>
      </c>
      <c r="V14" s="11" t="s">
        <v>79</v>
      </c>
      <c r="W14" s="11" t="s">
        <v>80</v>
      </c>
      <c r="X14" s="11" t="s">
        <v>36</v>
      </c>
      <c r="Y14" s="11" t="s">
        <v>81</v>
      </c>
      <c r="Z14" s="11">
        <f>LEN(Table13[[#This Row],[Correct_seq_if_RC]])</f>
        <v>5058</v>
      </c>
      <c r="AA14" s="11" t="str">
        <f>IF(Table13[[#This Row],[Column1]]=Table13[[#This Row],[Sequence_length]],"yes","no")</f>
        <v>yes</v>
      </c>
    </row>
    <row r="15" spans="1:27" ht="14.5" x14ac:dyDescent="0.35">
      <c r="A15" s="6">
        <v>1</v>
      </c>
      <c r="B15" s="3">
        <v>44686</v>
      </c>
      <c r="C15">
        <v>3</v>
      </c>
      <c r="D15">
        <v>871</v>
      </c>
      <c r="E15" s="20">
        <v>89.918568427094868</v>
      </c>
      <c r="F15" t="s">
        <v>72</v>
      </c>
      <c r="G15" t="s">
        <v>73</v>
      </c>
      <c r="H15" t="s">
        <v>82</v>
      </c>
      <c r="I15" t="s">
        <v>325</v>
      </c>
      <c r="J15" t="s">
        <v>83</v>
      </c>
      <c r="K15" t="s">
        <v>84</v>
      </c>
      <c r="L15" t="s">
        <v>57</v>
      </c>
      <c r="M15" s="2">
        <v>5000</v>
      </c>
      <c r="N15">
        <v>12</v>
      </c>
      <c r="O15" s="30">
        <f>(Table13[[#This Row],[Cutadapt_Metrics_Total_Reads]]/Table13[[#This Row],[Reads count]])*100</f>
        <v>1.3777267508610791</v>
      </c>
      <c r="P15" t="s">
        <v>85</v>
      </c>
      <c r="Q15" t="str">
        <f>Table13[[#This Row],[Amplicon_consensus]] &amp; "_Run" &amp; A15 &amp; "_Barcode" &amp; C15 &amp; "_" &amp; Table13[[#This Row],[Host]] &amp; "_" &amp; Table13[[#This Row],[Primers]]</f>
        <v>&gt;consensus_cl_id_0_total_supporting_reads_5_Run1_Barcode3_Galleria mellonella_Kinet</v>
      </c>
      <c r="R15">
        <v>5</v>
      </c>
      <c r="S15" s="27">
        <f>(Table13[[#This Row],[Supported_by_x_reads]]/Table13[[#This Row],[Cutadapt_Metrics_Total_Reads]])*100</f>
        <v>41.666666666666671</v>
      </c>
      <c r="T15" t="s">
        <v>86</v>
      </c>
      <c r="U15">
        <f>LEN(Table13[[#This Row],[Sequence]])</f>
        <v>1881</v>
      </c>
      <c r="V15" t="s">
        <v>75</v>
      </c>
      <c r="W15" t="s">
        <v>76</v>
      </c>
    </row>
    <row r="16" spans="1:27" ht="14.5" x14ac:dyDescent="0.35">
      <c r="A16" s="13">
        <v>1</v>
      </c>
      <c r="B16" s="14">
        <v>44686</v>
      </c>
      <c r="C16" s="15">
        <v>3</v>
      </c>
      <c r="D16" s="15">
        <v>871</v>
      </c>
      <c r="E16" s="22">
        <v>89.918568427094868</v>
      </c>
      <c r="F16" s="15" t="s">
        <v>72</v>
      </c>
      <c r="G16" s="15" t="s">
        <v>73</v>
      </c>
      <c r="H16" s="15" t="s">
        <v>87</v>
      </c>
      <c r="I16" s="15" t="s">
        <v>325</v>
      </c>
      <c r="J16" s="15" t="s">
        <v>88</v>
      </c>
      <c r="K16" s="15" t="s">
        <v>89</v>
      </c>
      <c r="L16" s="15" t="s">
        <v>41</v>
      </c>
      <c r="M16" s="29">
        <v>400</v>
      </c>
      <c r="N16" s="15">
        <v>136</v>
      </c>
      <c r="O16" s="31">
        <f>(Table13[[#This Row],[Cutadapt_Metrics_Total_Reads]]/Table13[[#This Row],[Reads count]])*100</f>
        <v>15.614236509758896</v>
      </c>
      <c r="P16" s="15" t="s">
        <v>90</v>
      </c>
      <c r="Q16" s="15" t="str">
        <f>Table13[[#This Row],[Amplicon_consensus]] &amp; "_Run" &amp; A16 &amp; "_Barcode" &amp; C16 &amp; "_" &amp; Table13[[#This Row],[Host]] &amp; "_" &amp; Table13[[#This Row],[Primers]]</f>
        <v>&gt;consensus_cl_id_3_total_supporting_reads_56_Run1_Barcode3_Galleria mellonella_Am</v>
      </c>
      <c r="R16" s="15">
        <v>56</v>
      </c>
      <c r="S16" s="34">
        <f>(Table13[[#This Row],[Supported_by_x_reads]]/Table13[[#This Row],[Cutadapt_Metrics_Total_Reads]])*100</f>
        <v>41.17647058823529</v>
      </c>
      <c r="T16" s="15" t="s">
        <v>91</v>
      </c>
      <c r="U16" s="15">
        <f>LEN(Table13[[#This Row],[Sequence]])</f>
        <v>388</v>
      </c>
      <c r="V16" s="15" t="s">
        <v>92</v>
      </c>
      <c r="W16" s="15" t="s">
        <v>93</v>
      </c>
      <c r="X16" s="15"/>
      <c r="Y16" s="15"/>
      <c r="Z16" s="15"/>
      <c r="AA16" s="15"/>
    </row>
    <row r="17" spans="1:27" ht="14.5" x14ac:dyDescent="0.35">
      <c r="A17" s="6">
        <v>1</v>
      </c>
      <c r="B17" s="3">
        <v>44686</v>
      </c>
      <c r="C17">
        <v>5</v>
      </c>
      <c r="D17">
        <v>1368</v>
      </c>
      <c r="E17" s="20">
        <v>87.730208333333579</v>
      </c>
      <c r="F17" t="s">
        <v>58</v>
      </c>
      <c r="G17" s="1" t="s">
        <v>59</v>
      </c>
      <c r="H17" t="s">
        <v>39</v>
      </c>
      <c r="I17" t="s">
        <v>28</v>
      </c>
      <c r="J17" t="s">
        <v>40</v>
      </c>
      <c r="K17" t="s">
        <v>30</v>
      </c>
      <c r="L17" t="s">
        <v>41</v>
      </c>
      <c r="M17" s="2">
        <v>4200</v>
      </c>
      <c r="N17">
        <v>1</v>
      </c>
      <c r="O17" s="30">
        <f>(Table13[[#This Row],[Cutadapt_Metrics_Total_Reads]]/Table13[[#This Row],[Reads count]])*100</f>
        <v>7.3099415204678359E-2</v>
      </c>
      <c r="P17" t="s">
        <v>47</v>
      </c>
      <c r="Q17" t="str">
        <f>Table13[[#This Row],[Amplicon_consensus]] &amp; "_Run" &amp; A17 &amp; "_Barcode" &amp; C17 &amp; "_" &amp; Table13[[#This Row],[Host]] &amp; "_" &amp; Table13[[#This Row],[Primers]]</f>
        <v>&gt;consensus_cl_id_0_total_supporting_reads_1_Run1_Barcode5_Gryllus assimilis_AmRC / iLSUr</v>
      </c>
      <c r="R17">
        <v>1</v>
      </c>
      <c r="S17" s="27">
        <f>(Table13[[#This Row],[Supported_by_x_reads]]/Table13[[#This Row],[Cutadapt_Metrics_Total_Reads]])*100</f>
        <v>100</v>
      </c>
      <c r="T17" t="s">
        <v>169</v>
      </c>
      <c r="U17">
        <f>LEN(Table13[[#This Row],[Sequence]])</f>
        <v>4354</v>
      </c>
      <c r="V17" t="s">
        <v>170</v>
      </c>
      <c r="W17" t="s">
        <v>129</v>
      </c>
    </row>
    <row r="18" spans="1:27" ht="14.5" x14ac:dyDescent="0.35">
      <c r="A18" s="13">
        <v>1</v>
      </c>
      <c r="B18" s="14">
        <v>44686</v>
      </c>
      <c r="C18" s="15">
        <v>6</v>
      </c>
      <c r="D18" s="15">
        <v>897</v>
      </c>
      <c r="E18" s="22">
        <v>90.268303121516226</v>
      </c>
      <c r="F18" s="15" t="s">
        <v>94</v>
      </c>
      <c r="G18" s="16" t="s">
        <v>38</v>
      </c>
      <c r="H18" s="15" t="s">
        <v>87</v>
      </c>
      <c r="I18" s="15" t="s">
        <v>325</v>
      </c>
      <c r="J18" s="15" t="s">
        <v>88</v>
      </c>
      <c r="K18" s="15" t="s">
        <v>89</v>
      </c>
      <c r="L18" s="15" t="s">
        <v>41</v>
      </c>
      <c r="M18" s="29">
        <v>400</v>
      </c>
      <c r="N18" s="37">
        <v>249</v>
      </c>
      <c r="O18" s="31">
        <f>(Table13[[#This Row],[Cutadapt_Metrics_Total_Reads]]/Table13[[#This Row],[Reads count]])*100</f>
        <v>27.759197324414714</v>
      </c>
      <c r="P18" s="15" t="s">
        <v>96</v>
      </c>
      <c r="Q18" s="15" t="str">
        <f>Table13[[#This Row],[Amplicon_consensus]] &amp; "_Run" &amp; A18 &amp; "_Barcode" &amp; C18 &amp; "_" &amp; Table13[[#This Row],[Host]] &amp; "_" &amp; Table13[[#This Row],[Primers]]</f>
        <v>&gt;consensus_cl_id_0_total_supporting_reads_104_Run1_Barcode6_Alphitobius diaperinus_Am</v>
      </c>
      <c r="R18" s="15">
        <v>104</v>
      </c>
      <c r="S18" s="34">
        <f>(Table13[[#This Row],[Supported_by_x_reads]]/Table13[[#This Row],[Cutadapt_Metrics_Total_Reads]])*100</f>
        <v>41.76706827309237</v>
      </c>
      <c r="T18" s="15" t="s">
        <v>97</v>
      </c>
      <c r="U18" s="15">
        <f>LEN(Table13[[#This Row],[Sequence]])</f>
        <v>583</v>
      </c>
      <c r="V18" s="15" t="s">
        <v>98</v>
      </c>
      <c r="W18" s="15" t="s">
        <v>93</v>
      </c>
      <c r="X18" s="15"/>
      <c r="Y18" s="15"/>
      <c r="Z18" s="15"/>
      <c r="AA18" s="15"/>
    </row>
    <row r="19" spans="1:27" ht="14.5" x14ac:dyDescent="0.35">
      <c r="A19" s="9">
        <v>1</v>
      </c>
      <c r="B19" s="10">
        <v>44686</v>
      </c>
      <c r="C19" s="11">
        <v>5</v>
      </c>
      <c r="D19" s="11">
        <v>1368</v>
      </c>
      <c r="E19" s="21">
        <v>87.730208333333579</v>
      </c>
      <c r="F19" s="11" t="s">
        <v>58</v>
      </c>
      <c r="G19" s="12" t="s">
        <v>59</v>
      </c>
      <c r="H19" s="11" t="s">
        <v>328</v>
      </c>
      <c r="I19" s="11" t="s">
        <v>346</v>
      </c>
      <c r="J19" s="11" t="s">
        <v>83</v>
      </c>
      <c r="K19" s="11" t="s">
        <v>30</v>
      </c>
      <c r="L19" s="11" t="s">
        <v>57</v>
      </c>
      <c r="M19" s="8">
        <v>6500</v>
      </c>
      <c r="N19" s="11">
        <v>1</v>
      </c>
      <c r="O19" s="26">
        <f>(Table13[[#This Row],[Cutadapt_Metrics_Total_Reads]]/Table13[[#This Row],[Reads count]])*100</f>
        <v>7.3099415204678359E-2</v>
      </c>
      <c r="P19" s="11" t="s">
        <v>47</v>
      </c>
      <c r="Q19" s="11" t="str">
        <f>Table13[[#This Row],[Amplicon_consensus]] &amp; "_Run" &amp; A19 &amp; "_Barcode" &amp; C19 &amp; "_" &amp; Table13[[#This Row],[Host]] &amp; "_" &amp; Table13[[#This Row],[Primers]]</f>
        <v>&gt;consensus_cl_id_0_total_supporting_reads_1_Run1_Barcode5_Gryllus assimilis_KinetF / iLSUr</v>
      </c>
      <c r="R19" s="11">
        <v>1</v>
      </c>
      <c r="S19" s="33">
        <f>(Table13[[#This Row],[Supported_by_x_reads]]/Table13[[#This Row],[Cutadapt_Metrics_Total_Reads]])*100</f>
        <v>100</v>
      </c>
      <c r="T19" s="11" t="s">
        <v>332</v>
      </c>
      <c r="U19" s="11">
        <f>LEN(Table13[[#This Row],[Sequence]])</f>
        <v>6164</v>
      </c>
      <c r="V19" s="11" t="s">
        <v>333</v>
      </c>
      <c r="W19" s="11" t="s">
        <v>53</v>
      </c>
      <c r="X19" s="11" t="s">
        <v>36</v>
      </c>
      <c r="Y19" s="11" t="s">
        <v>334</v>
      </c>
      <c r="Z19" s="11"/>
      <c r="AA19" s="11"/>
    </row>
    <row r="20" spans="1:27" ht="14.5" x14ac:dyDescent="0.35">
      <c r="A20" s="9">
        <v>1</v>
      </c>
      <c r="B20" s="10">
        <v>44686</v>
      </c>
      <c r="C20" s="11">
        <v>5</v>
      </c>
      <c r="D20" s="11">
        <v>1368</v>
      </c>
      <c r="E20" s="21">
        <v>87.730208333333579</v>
      </c>
      <c r="F20" s="11" t="s">
        <v>58</v>
      </c>
      <c r="G20" s="12" t="s">
        <v>59</v>
      </c>
      <c r="H20" s="11" t="s">
        <v>55</v>
      </c>
      <c r="I20" s="11" t="s">
        <v>28</v>
      </c>
      <c r="J20" s="11" t="s">
        <v>56</v>
      </c>
      <c r="K20" s="11" t="s">
        <v>30</v>
      </c>
      <c r="L20" s="11" t="s">
        <v>57</v>
      </c>
      <c r="M20" s="8">
        <v>2000</v>
      </c>
      <c r="N20" s="11">
        <v>5</v>
      </c>
      <c r="O20" s="26">
        <f>(Table13[[#This Row],[Cutadapt_Metrics_Total_Reads]]/Table13[[#This Row],[Reads count]])*100</f>
        <v>0.36549707602339176</v>
      </c>
      <c r="P20" s="11" t="s">
        <v>171</v>
      </c>
      <c r="Q20" s="11" t="str">
        <f>Table13[[#This Row],[Amplicon_consensus]] &amp; "_Run" &amp; A20 &amp; "_Barcode" &amp; C20 &amp; "_" &amp; Table13[[#This Row],[Host]] &amp; "_" &amp; Table13[[#This Row],[Primers]]</f>
        <v>&gt;consensus_cl_id_1_total_supporting_reads_3_Run1_Barcode5_Gryllus assimilis_KinetRC / iLSUr</v>
      </c>
      <c r="R20" s="11">
        <v>3</v>
      </c>
      <c r="S20" s="33">
        <f>(Table13[[#This Row],[Supported_by_x_reads]]/Table13[[#This Row],[Cutadapt_Metrics_Total_Reads]])*100</f>
        <v>60</v>
      </c>
      <c r="T20" s="11" t="s">
        <v>172</v>
      </c>
      <c r="U20" s="11">
        <f>LEN(Table13[[#This Row],[Sequence]])</f>
        <v>5173</v>
      </c>
      <c r="V20" s="11" t="s">
        <v>173</v>
      </c>
      <c r="W20" s="11" t="s">
        <v>80</v>
      </c>
      <c r="X20" s="11" t="s">
        <v>36</v>
      </c>
      <c r="Y20" s="11" t="s">
        <v>174</v>
      </c>
      <c r="Z20" s="11">
        <f>LEN(Table13[[#This Row],[Correct_seq_if_RC]])</f>
        <v>5173</v>
      </c>
      <c r="AA20" s="11" t="str">
        <f>IF(Table13[[#This Row],[Column1]]=Table13[[#This Row],[Sequence_length]],"yes","no")</f>
        <v>yes</v>
      </c>
    </row>
    <row r="21" spans="1:27" ht="14.5" x14ac:dyDescent="0.35">
      <c r="A21" s="9">
        <v>1</v>
      </c>
      <c r="B21" s="10">
        <v>44686</v>
      </c>
      <c r="C21" s="11">
        <v>5</v>
      </c>
      <c r="D21" s="11">
        <v>1368</v>
      </c>
      <c r="E21" s="21">
        <v>87.730208333333579</v>
      </c>
      <c r="F21" s="11" t="s">
        <v>58</v>
      </c>
      <c r="G21" s="12" t="s">
        <v>59</v>
      </c>
      <c r="H21" s="11" t="s">
        <v>327</v>
      </c>
      <c r="I21" s="11" t="s">
        <v>346</v>
      </c>
      <c r="J21" s="11" t="s">
        <v>110</v>
      </c>
      <c r="K21" s="11" t="s">
        <v>30</v>
      </c>
      <c r="L21" s="11" t="s">
        <v>31</v>
      </c>
      <c r="M21" s="8">
        <v>3650</v>
      </c>
      <c r="N21" s="11">
        <v>22</v>
      </c>
      <c r="O21" s="26">
        <f>(Table13[[#This Row],[Cutadapt_Metrics_Total_Reads]]/Table13[[#This Row],[Reads count]])*100</f>
        <v>1.6081871345029239</v>
      </c>
      <c r="P21" s="11" t="s">
        <v>336</v>
      </c>
      <c r="Q21" s="11" t="str">
        <f>Table13[[#This Row],[Amplicon_consensus]] &amp; "_Run" &amp; A21 &amp; "_Barcode" &amp; C21 &amp; "_" &amp; Table13[[#This Row],[Host]] &amp; "_" &amp; Table13[[#This Row],[Primers]]</f>
        <v>&gt;consensus_cl_id_2_total_supporting_reads_3_Run1_Barcode5_Gryllus assimilis_GregF / iLSUr</v>
      </c>
      <c r="R21" s="11">
        <v>3</v>
      </c>
      <c r="S21" s="33">
        <f>(Table13[[#This Row],[Supported_by_x_reads]]/Table13[[#This Row],[Cutadapt_Metrics_Total_Reads]])*100</f>
        <v>13.636363636363635</v>
      </c>
      <c r="T21" s="11" t="s">
        <v>335</v>
      </c>
      <c r="U21" s="11">
        <f>LEN(Table13[[#This Row],[Sequence]])</f>
        <v>3869</v>
      </c>
      <c r="V21" s="11" t="s">
        <v>333</v>
      </c>
      <c r="W21" s="11" t="s">
        <v>53</v>
      </c>
      <c r="X21" s="11" t="s">
        <v>36</v>
      </c>
      <c r="Y21" s="11" t="s">
        <v>337</v>
      </c>
      <c r="Z21" s="11"/>
      <c r="AA21" s="11"/>
    </row>
    <row r="22" spans="1:27" ht="14.5" x14ac:dyDescent="0.35">
      <c r="A22" s="9">
        <v>1</v>
      </c>
      <c r="B22" s="10">
        <v>44686</v>
      </c>
      <c r="C22" s="11">
        <v>5</v>
      </c>
      <c r="D22" s="11">
        <v>1368</v>
      </c>
      <c r="E22" s="21">
        <v>87.730208333333579</v>
      </c>
      <c r="F22" s="11" t="s">
        <v>58</v>
      </c>
      <c r="G22" s="12" t="s">
        <v>59</v>
      </c>
      <c r="H22" s="11" t="s">
        <v>27</v>
      </c>
      <c r="I22" s="11" t="s">
        <v>28</v>
      </c>
      <c r="J22" s="11" t="s">
        <v>29</v>
      </c>
      <c r="K22" s="11" t="s">
        <v>30</v>
      </c>
      <c r="L22" s="11" t="s">
        <v>31</v>
      </c>
      <c r="M22" s="8">
        <v>3350</v>
      </c>
      <c r="N22" s="11">
        <v>20</v>
      </c>
      <c r="O22" s="26">
        <f>(Table13[[#This Row],[Cutadapt_Metrics_Total_Reads]]/Table13[[#This Row],[Reads count]])*100</f>
        <v>1.4619883040935671</v>
      </c>
      <c r="P22" s="11" t="s">
        <v>107</v>
      </c>
      <c r="Q22" s="11" t="str">
        <f>Table13[[#This Row],[Amplicon_consensus]] &amp; "_Run" &amp; A22 &amp; "_Barcode" &amp; C22 &amp; "_" &amp; Table13[[#This Row],[Host]] &amp; "_" &amp; Table13[[#This Row],[Primers]]</f>
        <v>&gt;consensus_cl_id_1_total_supporting_reads_8_Run1_Barcode5_Gryllus assimilis_GregRC / iLSUr</v>
      </c>
      <c r="R22" s="11">
        <v>8</v>
      </c>
      <c r="S22" s="33">
        <f>(Table13[[#This Row],[Supported_by_x_reads]]/Table13[[#This Row],[Cutadapt_Metrics_Total_Reads]])*100</f>
        <v>40</v>
      </c>
      <c r="T22" s="11" t="s">
        <v>175</v>
      </c>
      <c r="U22" s="11">
        <f>LEN(Table13[[#This Row],[Sequence]])</f>
        <v>3500</v>
      </c>
      <c r="V22" s="11" t="s">
        <v>131</v>
      </c>
      <c r="W22" s="11" t="s">
        <v>53</v>
      </c>
      <c r="X22" s="11" t="s">
        <v>36</v>
      </c>
      <c r="Y22" s="11" t="s">
        <v>176</v>
      </c>
      <c r="Z22" s="11">
        <f>LEN(Table13[[#This Row],[Correct_seq_if_RC]])</f>
        <v>3500</v>
      </c>
      <c r="AA22" s="11" t="str">
        <f>IF(Table13[[#This Row],[Column1]]=Table13[[#This Row],[Sequence_length]],"yes","no")</f>
        <v>yes</v>
      </c>
    </row>
    <row r="23" spans="1:27" ht="14.5" x14ac:dyDescent="0.35">
      <c r="A23" s="6">
        <v>1</v>
      </c>
      <c r="B23" s="3">
        <v>44686</v>
      </c>
      <c r="C23">
        <v>1</v>
      </c>
      <c r="D23">
        <v>906</v>
      </c>
      <c r="E23" s="20">
        <v>90.465864679911306</v>
      </c>
      <c r="F23" t="s">
        <v>99</v>
      </c>
      <c r="G23" s="1" t="s">
        <v>100</v>
      </c>
      <c r="H23" t="s">
        <v>82</v>
      </c>
      <c r="I23" t="s">
        <v>325</v>
      </c>
      <c r="J23" t="s">
        <v>83</v>
      </c>
      <c r="K23" t="s">
        <v>84</v>
      </c>
      <c r="L23" t="s">
        <v>57</v>
      </c>
      <c r="M23" s="2">
        <v>5000</v>
      </c>
      <c r="N23">
        <v>10</v>
      </c>
      <c r="O23" s="30">
        <f>(Table13[[#This Row],[Cutadapt_Metrics_Total_Reads]]/Table13[[#This Row],[Reads count]])*100</f>
        <v>1.1037527593818985</v>
      </c>
      <c r="P23" t="s">
        <v>107</v>
      </c>
      <c r="Q23" t="str">
        <f>Table13[[#This Row],[Amplicon_consensus]] &amp; "_Run" &amp; A23 &amp; "_Barcode" &amp; C23 &amp; "_" &amp; Table13[[#This Row],[Host]] &amp; "_" &amp; Table13[[#This Row],[Primers]]</f>
        <v>&gt;consensus_cl_id_1_total_supporting_reads_8_Run1_Barcode1_Aphomia sociella_Kinet</v>
      </c>
      <c r="R23" s="2">
        <v>8</v>
      </c>
      <c r="S23" s="27">
        <f>(Table13[[#This Row],[Supported_by_x_reads]]/Table13[[#This Row],[Cutadapt_Metrics_Total_Reads]])*100</f>
        <v>80</v>
      </c>
      <c r="T23" t="s">
        <v>108</v>
      </c>
      <c r="U23">
        <f>LEN(Table13[[#This Row],[Sequence]])</f>
        <v>1903</v>
      </c>
      <c r="V23" t="s">
        <v>75</v>
      </c>
      <c r="W23" t="s">
        <v>76</v>
      </c>
    </row>
    <row r="24" spans="1:27" ht="14.5" x14ac:dyDescent="0.35">
      <c r="A24" s="9">
        <v>1</v>
      </c>
      <c r="B24" s="10">
        <v>44686</v>
      </c>
      <c r="C24" s="11">
        <v>1</v>
      </c>
      <c r="D24" s="11">
        <v>906</v>
      </c>
      <c r="E24" s="21">
        <v>90.465864679911306</v>
      </c>
      <c r="F24" s="11" t="s">
        <v>99</v>
      </c>
      <c r="G24" s="12" t="s">
        <v>100</v>
      </c>
      <c r="H24" s="11" t="s">
        <v>109</v>
      </c>
      <c r="I24" s="11" t="s">
        <v>325</v>
      </c>
      <c r="J24" s="28" t="s">
        <v>110</v>
      </c>
      <c r="K24" s="11" t="s">
        <v>111</v>
      </c>
      <c r="L24" s="11" t="s">
        <v>31</v>
      </c>
      <c r="M24" s="8">
        <v>300</v>
      </c>
      <c r="N24" s="8">
        <v>18</v>
      </c>
      <c r="O24" s="26">
        <f>(Table13[[#This Row],[Cutadapt_Metrics_Total_Reads]]/Table13[[#This Row],[Reads count]])*100</f>
        <v>1.9867549668874174</v>
      </c>
      <c r="P24" s="11" t="s">
        <v>112</v>
      </c>
      <c r="Q24" s="11" t="str">
        <f>Table13[[#This Row],[Amplicon_consensus]] &amp; "_Run" &amp; A24 &amp; "_Barcode" &amp; C24 &amp; "_" &amp; Table13[[#This Row],[Host]] &amp; "_" &amp; Table13[[#This Row],[Primers]]</f>
        <v xml:space="preserve">&gt;consensus_cl_id_1_total_supporting_reads_11_Run1_Barcode1_Aphomia sociella_GregF / GregR </v>
      </c>
      <c r="R24" s="11">
        <v>11</v>
      </c>
      <c r="S24" s="33">
        <f>(Table13[[#This Row],[Supported_by_x_reads]]/Table13[[#This Row],[Cutadapt_Metrics_Total_Reads]])*100</f>
        <v>61.111111111111114</v>
      </c>
      <c r="T24" s="11" t="s">
        <v>113</v>
      </c>
      <c r="U24" s="11">
        <f>LEN(Table13[[#This Row],[Sequence]])</f>
        <v>321</v>
      </c>
      <c r="V24" s="11" t="s">
        <v>114</v>
      </c>
      <c r="W24" s="11" t="s">
        <v>53</v>
      </c>
      <c r="X24" s="11" t="s">
        <v>36</v>
      </c>
      <c r="Y24" s="11" t="s">
        <v>115</v>
      </c>
      <c r="Z24" s="11"/>
      <c r="AA24" s="11"/>
    </row>
    <row r="25" spans="1:27" ht="14.5" x14ac:dyDescent="0.35">
      <c r="A25" s="13">
        <v>1</v>
      </c>
      <c r="B25" s="14">
        <v>44686</v>
      </c>
      <c r="C25" s="15">
        <v>1</v>
      </c>
      <c r="D25" s="15">
        <v>906</v>
      </c>
      <c r="E25" s="22">
        <v>90.465864679911306</v>
      </c>
      <c r="F25" s="15" t="s">
        <v>99</v>
      </c>
      <c r="G25" s="16" t="s">
        <v>100</v>
      </c>
      <c r="H25" s="15" t="s">
        <v>87</v>
      </c>
      <c r="I25" s="15" t="s">
        <v>325</v>
      </c>
      <c r="J25" s="15" t="s">
        <v>88</v>
      </c>
      <c r="K25" s="15" t="s">
        <v>89</v>
      </c>
      <c r="L25" s="15" t="s">
        <v>41</v>
      </c>
      <c r="M25" s="29">
        <v>400</v>
      </c>
      <c r="N25" s="15">
        <v>285</v>
      </c>
      <c r="O25" s="31">
        <f>(Table13[[#This Row],[Cutadapt_Metrics_Total_Reads]]/Table13[[#This Row],[Reads count]])*100</f>
        <v>31.456953642384107</v>
      </c>
      <c r="P25" s="15" t="s">
        <v>116</v>
      </c>
      <c r="Q25" s="15" t="str">
        <f>Table13[[#This Row],[Amplicon_consensus]] &amp; "_Run" &amp; A25 &amp; "_Barcode" &amp; C25 &amp; "_" &amp; Table13[[#This Row],[Host]] &amp; "_" &amp; Table13[[#This Row],[Primers]]</f>
        <v>&gt;consensus_cl_id_6_total_supporting_reads_104_Run1_Barcode1_Aphomia sociella_Am</v>
      </c>
      <c r="R25" s="15">
        <v>104</v>
      </c>
      <c r="S25" s="34">
        <f>(Table13[[#This Row],[Supported_by_x_reads]]/Table13[[#This Row],[Cutadapt_Metrics_Total_Reads]])*100</f>
        <v>36.491228070175438</v>
      </c>
      <c r="T25" s="15" t="s">
        <v>117</v>
      </c>
      <c r="U25" s="15">
        <f>LEN(Table13[[#This Row],[Sequence]])</f>
        <v>386</v>
      </c>
      <c r="V25" s="15" t="s">
        <v>73</v>
      </c>
      <c r="W25" s="15" t="s">
        <v>93</v>
      </c>
      <c r="X25" s="15"/>
      <c r="Y25" s="15"/>
      <c r="Z25" s="15"/>
      <c r="AA25" s="15"/>
    </row>
    <row r="26" spans="1:27" ht="14.5" x14ac:dyDescent="0.35">
      <c r="A26" s="6">
        <v>1</v>
      </c>
      <c r="B26" s="3">
        <v>44686</v>
      </c>
      <c r="C26">
        <v>5</v>
      </c>
      <c r="D26">
        <v>1368</v>
      </c>
      <c r="E26" s="20">
        <v>87.730208333333579</v>
      </c>
      <c r="F26" t="s">
        <v>58</v>
      </c>
      <c r="G26" s="1" t="s">
        <v>59</v>
      </c>
      <c r="H26" t="s">
        <v>44</v>
      </c>
      <c r="I26" t="s">
        <v>28</v>
      </c>
      <c r="J26" t="s">
        <v>45</v>
      </c>
      <c r="K26" t="s">
        <v>30</v>
      </c>
      <c r="L26" t="s">
        <v>46</v>
      </c>
      <c r="M26" s="2">
        <v>2800</v>
      </c>
      <c r="N26">
        <v>0</v>
      </c>
      <c r="O26" s="30">
        <f>(Table13[[#This Row],[Cutadapt_Metrics_Total_Reads]]/Table13[[#This Row],[Reads count]])*100</f>
        <v>0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t="s">
        <v>35</v>
      </c>
      <c r="W26" t="s">
        <v>35</v>
      </c>
      <c r="X26" s="2"/>
      <c r="Y26" s="2"/>
      <c r="Z26" s="2"/>
      <c r="AA26" s="2"/>
    </row>
    <row r="27" spans="1:27" ht="14.5" x14ac:dyDescent="0.35">
      <c r="A27" s="6">
        <v>1</v>
      </c>
      <c r="B27" s="3">
        <v>44686</v>
      </c>
      <c r="C27">
        <v>2</v>
      </c>
      <c r="D27">
        <v>938</v>
      </c>
      <c r="E27" s="20">
        <v>89.271681769723017</v>
      </c>
      <c r="F27" t="s">
        <v>25</v>
      </c>
      <c r="G27" t="s">
        <v>26</v>
      </c>
      <c r="H27" t="s">
        <v>118</v>
      </c>
      <c r="I27" t="s">
        <v>325</v>
      </c>
      <c r="J27" t="s">
        <v>119</v>
      </c>
      <c r="K27" t="s">
        <v>120</v>
      </c>
      <c r="L27" t="s">
        <v>46</v>
      </c>
      <c r="M27" s="2">
        <v>700</v>
      </c>
      <c r="N27">
        <v>4</v>
      </c>
      <c r="O27" s="30">
        <f>(Table13[[#This Row],[Cutadapt_Metrics_Total_Reads]]/Table13[[#This Row],[Reads count]])*100</f>
        <v>0.42643923240938164</v>
      </c>
      <c r="P27" t="s">
        <v>47</v>
      </c>
      <c r="Q27" t="str">
        <f>Table13[[#This Row],[Amplicon_consensus]] &amp; "_Run" &amp; A27 &amp; "_Barcode" &amp; C27 &amp; "_" &amp; Table13[[#This Row],[Host]] &amp; "_" &amp; Table13[[#This Row],[Primers]]</f>
        <v>&gt;consensus_cl_id_0_total_supporting_reads_1_Run1_Barcode2_Gryllus bimaculatus_V1F / CM-V5R</v>
      </c>
      <c r="R27">
        <v>1</v>
      </c>
      <c r="S27" s="27">
        <f>(Table13[[#This Row],[Supported_by_x_reads]]/Table13[[#This Row],[Cutadapt_Metrics_Total_Reads]])*100</f>
        <v>25</v>
      </c>
      <c r="T27" t="s">
        <v>121</v>
      </c>
      <c r="U27">
        <f>LEN(Table13[[#This Row],[Sequence]])</f>
        <v>612</v>
      </c>
      <c r="V27" t="s">
        <v>122</v>
      </c>
      <c r="W27" t="s">
        <v>76</v>
      </c>
    </row>
    <row r="28" spans="1:27" ht="14.5" x14ac:dyDescent="0.35">
      <c r="A28" s="6">
        <v>1</v>
      </c>
      <c r="B28" s="3">
        <v>44686</v>
      </c>
      <c r="C28">
        <v>6</v>
      </c>
      <c r="D28">
        <v>897</v>
      </c>
      <c r="E28" s="20">
        <v>90.268303121516226</v>
      </c>
      <c r="F28" t="s">
        <v>94</v>
      </c>
      <c r="G28" s="1" t="s">
        <v>38</v>
      </c>
      <c r="H28" t="s">
        <v>39</v>
      </c>
      <c r="I28" t="s">
        <v>28</v>
      </c>
      <c r="J28" t="s">
        <v>40</v>
      </c>
      <c r="K28" t="s">
        <v>30</v>
      </c>
      <c r="L28" t="s">
        <v>41</v>
      </c>
      <c r="M28" s="2">
        <v>4200</v>
      </c>
      <c r="N28">
        <v>3</v>
      </c>
      <c r="O28" s="30">
        <f>(Table13[[#This Row],[Cutadapt_Metrics_Total_Reads]]/Table13[[#This Row],[Reads count]])*100</f>
        <v>0.33444816053511706</v>
      </c>
      <c r="P28" t="s">
        <v>77</v>
      </c>
      <c r="Q28" t="str">
        <f>Table13[[#This Row],[Amplicon_consensus]] &amp; "_Run" &amp; A28 &amp; "_Barcode" &amp; C28 &amp; "_" &amp; Table13[[#This Row],[Host]] &amp; "_" &amp; Table13[[#This Row],[Primers]]</f>
        <v>&gt;consensus_cl_id_0_total_supporting_reads_2_Run1_Barcode6_Alphitobius diaperinus_AmRC / iLSUr</v>
      </c>
      <c r="R28">
        <v>2</v>
      </c>
      <c r="S28" s="27">
        <f>(Table13[[#This Row],[Supported_by_x_reads]]/Table13[[#This Row],[Cutadapt_Metrics_Total_Reads]])*100</f>
        <v>66.666666666666657</v>
      </c>
      <c r="T28" t="s">
        <v>95</v>
      </c>
      <c r="U28">
        <f>LEN(Table13[[#This Row],[Sequence]])</f>
        <v>4079</v>
      </c>
      <c r="V28" t="s">
        <v>75</v>
      </c>
      <c r="W28" t="s">
        <v>76</v>
      </c>
    </row>
    <row r="29" spans="1:27" ht="14.5" x14ac:dyDescent="0.35">
      <c r="A29" s="6">
        <v>1</v>
      </c>
      <c r="B29" s="3">
        <v>44686</v>
      </c>
      <c r="C29">
        <v>7</v>
      </c>
      <c r="D29">
        <v>1018</v>
      </c>
      <c r="E29" s="20">
        <v>87.565725049115628</v>
      </c>
      <c r="F29" t="s">
        <v>143</v>
      </c>
      <c r="G29" s="1" t="s">
        <v>144</v>
      </c>
      <c r="H29" t="s">
        <v>39</v>
      </c>
      <c r="I29" t="s">
        <v>28</v>
      </c>
      <c r="J29" t="s">
        <v>40</v>
      </c>
      <c r="K29" t="s">
        <v>30</v>
      </c>
      <c r="L29" t="s">
        <v>41</v>
      </c>
      <c r="M29" s="2">
        <v>4200</v>
      </c>
      <c r="N29">
        <v>4</v>
      </c>
      <c r="O29" s="30">
        <f>(Table13[[#This Row],[Cutadapt_Metrics_Total_Reads]]/Table13[[#This Row],[Reads count]])*100</f>
        <v>0.39292730844793711</v>
      </c>
      <c r="P29" t="s">
        <v>103</v>
      </c>
      <c r="Q29" t="str">
        <f>Table13[[#This Row],[Amplicon_consensus]] &amp; "_Run" &amp; A29 &amp; "_Barcode" &amp; C29 &amp; "_" &amp; Table13[[#This Row],[Host]] &amp; "_" &amp; Table13[[#This Row],[Primers]]</f>
        <v>&gt;consensus_cl_id_1_total_supporting_reads_2_Run1_Barcode7_Gryllus sigillatus_AmRC / iLSUr</v>
      </c>
      <c r="R29">
        <v>2</v>
      </c>
      <c r="S29" s="27">
        <f>(Table13[[#This Row],[Supported_by_x_reads]]/Table13[[#This Row],[Cutadapt_Metrics_Total_Reads]])*100</f>
        <v>50</v>
      </c>
      <c r="T29" t="s">
        <v>145</v>
      </c>
      <c r="U29">
        <f>LEN(Table13[[#This Row],[Sequence]])</f>
        <v>4095</v>
      </c>
      <c r="V29" t="s">
        <v>75</v>
      </c>
      <c r="W29" t="s">
        <v>76</v>
      </c>
    </row>
    <row r="30" spans="1:27" ht="14.5" x14ac:dyDescent="0.35">
      <c r="A30" s="6">
        <v>1</v>
      </c>
      <c r="B30" s="3">
        <v>44686</v>
      </c>
      <c r="C30">
        <v>7</v>
      </c>
      <c r="D30">
        <v>1018</v>
      </c>
      <c r="E30" s="20">
        <v>87.565725049115628</v>
      </c>
      <c r="F30" t="s">
        <v>143</v>
      </c>
      <c r="G30" s="1" t="s">
        <v>144</v>
      </c>
      <c r="H30" t="s">
        <v>328</v>
      </c>
      <c r="I30" t="s">
        <v>28</v>
      </c>
      <c r="J30" t="s">
        <v>83</v>
      </c>
      <c r="K30" t="s">
        <v>30</v>
      </c>
      <c r="L30" t="s">
        <v>57</v>
      </c>
      <c r="M30" s="2">
        <v>6500</v>
      </c>
      <c r="N30">
        <v>1</v>
      </c>
      <c r="O30" s="30">
        <f>(Table13[[#This Row],[Cutadapt_Metrics_Total_Reads]]/Table13[[#This Row],[Reads count]])*100</f>
        <v>9.8231827111984277E-2</v>
      </c>
      <c r="P30" t="s">
        <v>47</v>
      </c>
      <c r="Q30" t="str">
        <f>Table13[[#This Row],[Amplicon_consensus]] &amp; "_Run" &amp; A30 &amp; "_Barcode" &amp; C30 &amp; "_" &amp; Table13[[#This Row],[Host]] &amp; "_" &amp; Table13[[#This Row],[Primers]]</f>
        <v>&gt;consensus_cl_id_0_total_supporting_reads_1_Run1_Barcode7_Gryllus sigillatus_KinetF / iLSUr</v>
      </c>
      <c r="R30">
        <v>1</v>
      </c>
      <c r="S30" s="27">
        <f>(Table13[[#This Row],[Supported_by_x_reads]]/Table13[[#This Row],[Cutadapt_Metrics_Total_Reads]])*100</f>
        <v>100</v>
      </c>
      <c r="T30" t="s">
        <v>338</v>
      </c>
      <c r="U30">
        <f>LEN(Table13[[#This Row],[Sequence]])</f>
        <v>6632</v>
      </c>
      <c r="V30" t="s">
        <v>75</v>
      </c>
      <c r="W30" t="s">
        <v>76</v>
      </c>
      <c r="Z30" s="11"/>
      <c r="AA30" s="11"/>
    </row>
    <row r="31" spans="1:27" ht="14.5" x14ac:dyDescent="0.35">
      <c r="A31" s="9">
        <v>1</v>
      </c>
      <c r="B31" s="10">
        <v>44686</v>
      </c>
      <c r="C31" s="11">
        <v>7</v>
      </c>
      <c r="D31" s="11">
        <v>1018</v>
      </c>
      <c r="E31" s="21">
        <v>87.565725049115628</v>
      </c>
      <c r="F31" s="11" t="s">
        <v>143</v>
      </c>
      <c r="G31" s="12" t="s">
        <v>144</v>
      </c>
      <c r="H31" s="11" t="s">
        <v>55</v>
      </c>
      <c r="I31" s="11" t="s">
        <v>28</v>
      </c>
      <c r="J31" s="11" t="s">
        <v>56</v>
      </c>
      <c r="K31" s="11" t="s">
        <v>30</v>
      </c>
      <c r="L31" s="11" t="s">
        <v>57</v>
      </c>
      <c r="M31" s="8">
        <v>2000</v>
      </c>
      <c r="N31" s="11">
        <v>4</v>
      </c>
      <c r="O31" s="26">
        <f>(Table13[[#This Row],[Cutadapt_Metrics_Total_Reads]]/Table13[[#This Row],[Reads count]])*100</f>
        <v>0.39292730844793711</v>
      </c>
      <c r="P31" s="11" t="s">
        <v>146</v>
      </c>
      <c r="Q31" s="11" t="str">
        <f>Table13[[#This Row],[Amplicon_consensus]] &amp; "_Run" &amp; A31 &amp; "_Barcode" &amp; C31 &amp; "_" &amp; Table13[[#This Row],[Host]] &amp; "_" &amp; Table13[[#This Row],[Primers]]</f>
        <v>&gt;consensus_cl_id_0_total_supporting_reads_3_Run1_Barcode7_Gryllus sigillatus_KinetRC / iLSUr</v>
      </c>
      <c r="R31" s="11">
        <v>3</v>
      </c>
      <c r="S31" s="33">
        <f>(Table13[[#This Row],[Supported_by_x_reads]]/Table13[[#This Row],[Cutadapt_Metrics_Total_Reads]])*100</f>
        <v>75</v>
      </c>
      <c r="T31" s="11" t="s">
        <v>147</v>
      </c>
      <c r="U31" s="11">
        <f>LEN(Table13[[#This Row],[Sequence]])</f>
        <v>4918</v>
      </c>
      <c r="V31" s="11" t="s">
        <v>79</v>
      </c>
      <c r="W31" s="11" t="s">
        <v>80</v>
      </c>
      <c r="X31" s="11" t="s">
        <v>36</v>
      </c>
      <c r="Y31" s="11" t="s">
        <v>148</v>
      </c>
      <c r="Z31" s="11">
        <f>LEN(Table13[[#This Row],[Correct_seq_if_RC]])</f>
        <v>4918</v>
      </c>
      <c r="AA31" s="11" t="str">
        <f>IF(Table13[[#This Row],[Column1]]=Table13[[#This Row],[Sequence_length]],"yes","no")</f>
        <v>yes</v>
      </c>
    </row>
    <row r="32" spans="1:27" ht="14.5" x14ac:dyDescent="0.35">
      <c r="A32" s="9">
        <v>1</v>
      </c>
      <c r="B32" s="10">
        <v>44686</v>
      </c>
      <c r="C32" s="11">
        <v>7</v>
      </c>
      <c r="D32" s="11">
        <v>1018</v>
      </c>
      <c r="E32" s="21">
        <v>87.565725049115628</v>
      </c>
      <c r="F32" s="11" t="s">
        <v>143</v>
      </c>
      <c r="G32" s="12" t="s">
        <v>144</v>
      </c>
      <c r="H32" s="11" t="s">
        <v>327</v>
      </c>
      <c r="I32" s="11" t="s">
        <v>345</v>
      </c>
      <c r="J32" s="11" t="s">
        <v>29</v>
      </c>
      <c r="K32" s="11" t="s">
        <v>30</v>
      </c>
      <c r="L32" s="11" t="s">
        <v>31</v>
      </c>
      <c r="M32" s="8">
        <v>3650</v>
      </c>
      <c r="N32" s="11">
        <v>14</v>
      </c>
      <c r="O32" s="26">
        <f>(Table13[[#This Row],[Cutadapt_Metrics_Total_Reads]]/Table13[[#This Row],[Reads count]])*100</f>
        <v>1.37524557956778</v>
      </c>
      <c r="P32" s="11" t="s">
        <v>340</v>
      </c>
      <c r="Q32" s="11" t="str">
        <f>Table13[[#This Row],[Amplicon_consensus]] &amp; "_Run" &amp; A32 &amp; "_Barcode" &amp; C32 &amp; "_" &amp; Table13[[#This Row],[Host]] &amp; "_" &amp; Table13[[#This Row],[Primers]]</f>
        <v>&gt;consensus_cl_id_7_total_supporting_reads_2_Run1_Barcode7_Gryllus sigillatus_GregF / iLSUr</v>
      </c>
      <c r="R32" s="11">
        <v>2</v>
      </c>
      <c r="S32" s="33">
        <f>(Table13[[#This Row],[Supported_by_x_reads]]/Table13[[#This Row],[Cutadapt_Metrics_Total_Reads]])*100</f>
        <v>14.285714285714285</v>
      </c>
      <c r="T32" s="11" t="s">
        <v>339</v>
      </c>
      <c r="U32" s="11">
        <f>LEN(Table13[[#This Row],[Sequence]])</f>
        <v>3742</v>
      </c>
      <c r="V32" s="11" t="s">
        <v>333</v>
      </c>
      <c r="W32" s="11" t="s">
        <v>53</v>
      </c>
      <c r="X32" s="11" t="s">
        <v>36</v>
      </c>
      <c r="Y32" s="11" t="s">
        <v>341</v>
      </c>
      <c r="Z32" s="11"/>
      <c r="AA32" s="11"/>
    </row>
    <row r="33" spans="1:27" ht="14.5" x14ac:dyDescent="0.35">
      <c r="A33" s="9">
        <v>1</v>
      </c>
      <c r="B33" s="10">
        <v>44686</v>
      </c>
      <c r="C33" s="11">
        <v>7</v>
      </c>
      <c r="D33" s="11">
        <v>1018</v>
      </c>
      <c r="E33" s="21">
        <v>87.565725049115628</v>
      </c>
      <c r="F33" s="11" t="s">
        <v>143</v>
      </c>
      <c r="G33" s="12" t="s">
        <v>144</v>
      </c>
      <c r="H33" s="11" t="s">
        <v>27</v>
      </c>
      <c r="I33" s="11" t="s">
        <v>28</v>
      </c>
      <c r="J33" s="11" t="s">
        <v>29</v>
      </c>
      <c r="K33" s="11" t="s">
        <v>30</v>
      </c>
      <c r="L33" s="11" t="s">
        <v>31</v>
      </c>
      <c r="M33" s="8">
        <v>3350</v>
      </c>
      <c r="N33" s="11">
        <v>12</v>
      </c>
      <c r="O33" s="26">
        <f>(Table13[[#This Row],[Cutadapt_Metrics_Total_Reads]]/Table13[[#This Row],[Reads count]])*100</f>
        <v>1.1787819253438114</v>
      </c>
      <c r="P33" s="11" t="s">
        <v>151</v>
      </c>
      <c r="Q33" s="11" t="str">
        <f>Table13[[#This Row],[Amplicon_consensus]] &amp; "_Run" &amp; A33 &amp; "_Barcode" &amp; C33 &amp; "_" &amp; Table13[[#This Row],[Host]] &amp; "_" &amp; Table13[[#This Row],[Primers]]</f>
        <v>&gt;consensus_cl_id_0_total_supporting_reads_7_Run1_Barcode7_Gryllus sigillatus_GregRC / iLSUr</v>
      </c>
      <c r="R33" s="11">
        <v>7</v>
      </c>
      <c r="S33" s="33">
        <f>(Table13[[#This Row],[Supported_by_x_reads]]/Table13[[#This Row],[Cutadapt_Metrics_Total_Reads]])*100</f>
        <v>58.333333333333336</v>
      </c>
      <c r="T33" s="11" t="s">
        <v>152</v>
      </c>
      <c r="U33" s="11">
        <f>LEN(Table13[[#This Row],[Sequence]])</f>
        <v>3528</v>
      </c>
      <c r="V33" s="11" t="s">
        <v>131</v>
      </c>
      <c r="W33" s="11" t="s">
        <v>53</v>
      </c>
      <c r="X33" s="11" t="s">
        <v>36</v>
      </c>
      <c r="Y33" s="11" t="s">
        <v>153</v>
      </c>
      <c r="Z33" s="11">
        <f>LEN(Table13[[#This Row],[Correct_seq_if_RC]])</f>
        <v>3528</v>
      </c>
      <c r="AA33" s="11" t="str">
        <f>IF(Table13[[#This Row],[Column1]]=Table13[[#This Row],[Sequence_length]],"yes","no")</f>
        <v>yes</v>
      </c>
    </row>
    <row r="34" spans="1:27" ht="14.5" x14ac:dyDescent="0.35">
      <c r="A34" s="6">
        <v>1</v>
      </c>
      <c r="B34" s="3">
        <v>44686</v>
      </c>
      <c r="C34">
        <v>2</v>
      </c>
      <c r="D34">
        <v>938</v>
      </c>
      <c r="E34" s="20">
        <v>89.271681769723017</v>
      </c>
      <c r="F34" t="s">
        <v>25</v>
      </c>
      <c r="G34" t="s">
        <v>26</v>
      </c>
      <c r="H34" t="s">
        <v>82</v>
      </c>
      <c r="I34" t="s">
        <v>325</v>
      </c>
      <c r="J34" t="s">
        <v>83</v>
      </c>
      <c r="K34" t="s">
        <v>84</v>
      </c>
      <c r="L34" t="s">
        <v>57</v>
      </c>
      <c r="M34" s="2">
        <v>5000</v>
      </c>
      <c r="N34">
        <v>9</v>
      </c>
      <c r="O34" s="30">
        <f>(Table13[[#This Row],[Cutadapt_Metrics_Total_Reads]]/Table13[[#This Row],[Reads count]])*100</f>
        <v>0.95948827292110883</v>
      </c>
      <c r="P34" t="s">
        <v>60</v>
      </c>
      <c r="Q34" t="str">
        <f>Table13[[#This Row],[Amplicon_consensus]] &amp; "_Run" &amp; A34 &amp; "_Barcode" &amp; C34 &amp; "_" &amp; Table13[[#This Row],[Host]] &amp; "_" &amp; Table13[[#This Row],[Primers]]</f>
        <v>&gt;consensus_cl_id_0_total_supporting_reads_6_Run1_Barcode2_Gryllus bimaculatus_Kinet</v>
      </c>
      <c r="R34">
        <v>6</v>
      </c>
      <c r="S34" s="27">
        <f>(Table13[[#This Row],[Supported_by_x_reads]]/Table13[[#This Row],[Cutadapt_Metrics_Total_Reads]])*100</f>
        <v>66.666666666666657</v>
      </c>
      <c r="T34" t="s">
        <v>133</v>
      </c>
      <c r="U34">
        <f>LEN(Table13[[#This Row],[Sequence]])</f>
        <v>1816</v>
      </c>
      <c r="V34" t="s">
        <v>75</v>
      </c>
      <c r="W34" t="s">
        <v>76</v>
      </c>
    </row>
    <row r="35" spans="1:27" ht="14.5" x14ac:dyDescent="0.35">
      <c r="A35" s="9">
        <v>1</v>
      </c>
      <c r="B35" s="10">
        <v>44686</v>
      </c>
      <c r="C35" s="11">
        <v>2</v>
      </c>
      <c r="D35" s="11">
        <v>938</v>
      </c>
      <c r="E35" s="21">
        <v>89.271681769723017</v>
      </c>
      <c r="F35" s="11" t="s">
        <v>25</v>
      </c>
      <c r="G35" s="11" t="s">
        <v>26</v>
      </c>
      <c r="H35" s="11" t="s">
        <v>109</v>
      </c>
      <c r="I35" s="11" t="s">
        <v>325</v>
      </c>
      <c r="J35" s="28" t="s">
        <v>110</v>
      </c>
      <c r="K35" s="11" t="s">
        <v>111</v>
      </c>
      <c r="L35" s="11" t="s">
        <v>31</v>
      </c>
      <c r="M35" s="8">
        <v>300</v>
      </c>
      <c r="N35" s="11">
        <v>38</v>
      </c>
      <c r="O35" s="26">
        <f>(Table13[[#This Row],[Cutadapt_Metrics_Total_Reads]]/Table13[[#This Row],[Reads count]])*100</f>
        <v>4.0511727078891262</v>
      </c>
      <c r="P35" s="11" t="s">
        <v>134</v>
      </c>
      <c r="Q35" s="11" t="str">
        <f>Table13[[#This Row],[Amplicon_consensus]] &amp; "_Run" &amp; A35 &amp; "_Barcode" &amp; C35 &amp; "_" &amp; Table13[[#This Row],[Host]] &amp; "_" &amp; Table13[[#This Row],[Primers]]</f>
        <v xml:space="preserve">&gt;consensus_cl_id_5_total_supporting_reads_19_Run1_Barcode2_Gryllus bimaculatus_GregF / GregR </v>
      </c>
      <c r="R35" s="11">
        <v>19</v>
      </c>
      <c r="S35" s="33">
        <f>(Table13[[#This Row],[Supported_by_x_reads]]/Table13[[#This Row],[Cutadapt_Metrics_Total_Reads]])*100</f>
        <v>50</v>
      </c>
      <c r="T35" s="11" t="s">
        <v>135</v>
      </c>
      <c r="U35" s="11">
        <f>LEN(Table13[[#This Row],[Sequence]])</f>
        <v>318</v>
      </c>
      <c r="V35" s="11" t="s">
        <v>114</v>
      </c>
      <c r="W35" s="11" t="s">
        <v>53</v>
      </c>
      <c r="X35" s="11" t="s">
        <v>36</v>
      </c>
      <c r="Y35" s="11" t="s">
        <v>136</v>
      </c>
      <c r="Z35" s="11">
        <f>LEN(Table13[[#This Row],[Correct_seq_if_RC]])</f>
        <v>318</v>
      </c>
      <c r="AA35" s="11" t="str">
        <f>IF(Table13[[#This Row],[Column1]]=Table13[[#This Row],[Sequence_length]],"yes","no")</f>
        <v>yes</v>
      </c>
    </row>
    <row r="36" spans="1:27" ht="14.5" x14ac:dyDescent="0.35">
      <c r="A36" s="13">
        <v>1</v>
      </c>
      <c r="B36" s="14">
        <v>44686</v>
      </c>
      <c r="C36" s="15">
        <v>2</v>
      </c>
      <c r="D36" s="15">
        <v>938</v>
      </c>
      <c r="E36" s="22">
        <v>89.271681769723017</v>
      </c>
      <c r="F36" s="15" t="s">
        <v>25</v>
      </c>
      <c r="G36" s="15" t="s">
        <v>26</v>
      </c>
      <c r="H36" s="15" t="s">
        <v>87</v>
      </c>
      <c r="I36" s="15" t="s">
        <v>325</v>
      </c>
      <c r="J36" s="15" t="s">
        <v>88</v>
      </c>
      <c r="K36" s="15" t="s">
        <v>89</v>
      </c>
      <c r="L36" s="15" t="s">
        <v>41</v>
      </c>
      <c r="M36" s="29">
        <v>400</v>
      </c>
      <c r="N36" s="15">
        <v>130</v>
      </c>
      <c r="O36" s="31">
        <f>(Table13[[#This Row],[Cutadapt_Metrics_Total_Reads]]/Table13[[#This Row],[Reads count]])*100</f>
        <v>13.859275053304904</v>
      </c>
      <c r="P36" s="15" t="s">
        <v>137</v>
      </c>
      <c r="Q36" s="15" t="str">
        <f>Table13[[#This Row],[Amplicon_consensus]] &amp; "_Run" &amp; A36 &amp; "_Barcode" &amp; C36 &amp; "_" &amp; Table13[[#This Row],[Host]] &amp; "_" &amp; Table13[[#This Row],[Primers]]</f>
        <v>&gt;consensus_cl_id_4_total_supporting_reads_84_Run1_Barcode2_Gryllus bimaculatus_Am</v>
      </c>
      <c r="R36" s="15">
        <v>84</v>
      </c>
      <c r="S36" s="34">
        <f>(Table13[[#This Row],[Supported_by_x_reads]]/Table13[[#This Row],[Cutadapt_Metrics_Total_Reads]])*100</f>
        <v>64.615384615384613</v>
      </c>
      <c r="T36" s="15" t="s">
        <v>138</v>
      </c>
      <c r="U36" s="15">
        <f>LEN(Table13[[#This Row],[Sequence]])</f>
        <v>382</v>
      </c>
      <c r="V36" s="15" t="s">
        <v>73</v>
      </c>
      <c r="W36" s="15" t="s">
        <v>93</v>
      </c>
      <c r="X36" s="15"/>
      <c r="Y36" s="15"/>
      <c r="Z36" s="15"/>
      <c r="AA36" s="15"/>
    </row>
    <row r="37" spans="1:27" ht="14.5" x14ac:dyDescent="0.35">
      <c r="A37" s="19">
        <v>1</v>
      </c>
      <c r="B37" s="10">
        <v>44686</v>
      </c>
      <c r="C37" s="8">
        <v>8</v>
      </c>
      <c r="D37" s="8">
        <v>951</v>
      </c>
      <c r="E37" s="24">
        <v>88.156504100946449</v>
      </c>
      <c r="F37" s="12" t="s">
        <v>139</v>
      </c>
      <c r="G37" s="11" t="s">
        <v>26</v>
      </c>
      <c r="H37" s="11" t="s">
        <v>64</v>
      </c>
      <c r="I37" s="11" t="s">
        <v>325</v>
      </c>
      <c r="J37" s="11" t="s">
        <v>65</v>
      </c>
      <c r="K37" s="11" t="s">
        <v>66</v>
      </c>
      <c r="L37" s="11" t="s">
        <v>67</v>
      </c>
      <c r="M37" s="8">
        <v>570</v>
      </c>
      <c r="N37" s="11">
        <v>134</v>
      </c>
      <c r="O37" s="26">
        <f>(Table13[[#This Row],[Cutadapt_Metrics_Total_Reads]]/Table13[[#This Row],[Reads count]])*100</f>
        <v>14.090431125131442</v>
      </c>
      <c r="P37" s="11" t="s">
        <v>140</v>
      </c>
      <c r="Q37" s="11" t="str">
        <f>Table13[[#This Row],[Amplicon_consensus]] &amp; "_Run" &amp; A37 &amp; "_Barcode" &amp; C37 &amp; "_" &amp; Table13[[#This Row],[Host]] &amp; "_" &amp; Table13[[#This Row],[Primers]]</f>
        <v>&gt;consensus_cl_id_6_total_supporting_reads_18_Run1_Barcode8_Gryllus bimaculatus_UnonMet</v>
      </c>
      <c r="R37" s="11">
        <v>18</v>
      </c>
      <c r="S37" s="33">
        <f>(Table13[[#This Row],[Supported_by_x_reads]]/Table13[[#This Row],[Cutadapt_Metrics_Total_Reads]])*100</f>
        <v>13.432835820895523</v>
      </c>
      <c r="T37" s="11" t="s">
        <v>141</v>
      </c>
      <c r="U37" s="11">
        <f>LEN(Table13[[#This Row],[Sequence]])</f>
        <v>591</v>
      </c>
      <c r="V37" s="11" t="s">
        <v>125</v>
      </c>
      <c r="W37" s="11" t="s">
        <v>53</v>
      </c>
      <c r="X37" s="11" t="s">
        <v>36</v>
      </c>
      <c r="Y37" s="11" t="s">
        <v>142</v>
      </c>
      <c r="Z37" s="11">
        <f>LEN(Table13[[#This Row],[Correct_seq_if_RC]])</f>
        <v>591</v>
      </c>
      <c r="AA37" s="11" t="str">
        <f>IF(Table13[[#This Row],[Column1]]=Table13[[#This Row],[Sequence_length]],"yes","no")</f>
        <v>yes</v>
      </c>
    </row>
    <row r="38" spans="1:27" ht="14.5" x14ac:dyDescent="0.35">
      <c r="A38" s="82">
        <v>2</v>
      </c>
      <c r="B38" s="38">
        <v>44715</v>
      </c>
      <c r="C38" s="39">
        <v>2</v>
      </c>
      <c r="D38" s="39">
        <v>26</v>
      </c>
      <c r="E38" s="40">
        <v>90.413461538461533</v>
      </c>
      <c r="F38" s="41" t="s">
        <v>42</v>
      </c>
      <c r="G38" s="39" t="s">
        <v>43</v>
      </c>
      <c r="H38" s="41" t="s">
        <v>343</v>
      </c>
      <c r="I38" s="41" t="s">
        <v>346</v>
      </c>
      <c r="J38" s="39" t="s">
        <v>119</v>
      </c>
      <c r="K38" s="39" t="s">
        <v>30</v>
      </c>
      <c r="L38" s="39" t="s">
        <v>46</v>
      </c>
      <c r="M38" s="42">
        <v>3550</v>
      </c>
      <c r="N38" s="39">
        <v>1</v>
      </c>
      <c r="O38" s="43">
        <f>(Table13[[#This Row],[Cutadapt_Metrics_Total_Reads]]/Table13[[#This Row],[Reads count]])*100</f>
        <v>3.8461538461538463</v>
      </c>
      <c r="P38" s="39" t="s">
        <v>47</v>
      </c>
      <c r="Q38" s="39" t="str">
        <f>Table13[[#This Row],[Amplicon_consensus]] &amp; "_Run" &amp; A38 &amp; "_Barcode" &amp; C38 &amp; "_" &amp; Table13[[#This Row],[Host]] &amp; "_" &amp; Table13[[#This Row],[Primers]]</f>
        <v>&gt;consensus_cl_id_0_total_supporting_reads_1_Run2_Barcode2_Pieris brassicae_V1F / iLSUr</v>
      </c>
      <c r="R38" s="39">
        <v>1</v>
      </c>
      <c r="S38" s="44">
        <f>(Table13[[#This Row],[Supported_by_x_reads]]/Table13[[#This Row],[Cutadapt_Metrics_Total_Reads]])*100</f>
        <v>100</v>
      </c>
      <c r="T38" s="39" t="s">
        <v>52</v>
      </c>
      <c r="U38" s="39">
        <f>LEN(Table13[[#This Row],[Sequence]])</f>
        <v>3499</v>
      </c>
      <c r="V38" s="39" t="s">
        <v>342</v>
      </c>
      <c r="W38" s="39" t="s">
        <v>50</v>
      </c>
      <c r="X38" s="39"/>
      <c r="Y38" s="39"/>
      <c r="Z38" s="11"/>
      <c r="AA38" s="11"/>
    </row>
    <row r="39" spans="1:27" ht="14.5" x14ac:dyDescent="0.35">
      <c r="A39" s="82">
        <v>2</v>
      </c>
      <c r="B39" s="38">
        <v>44715</v>
      </c>
      <c r="C39" s="39">
        <v>2</v>
      </c>
      <c r="D39" s="39">
        <v>26</v>
      </c>
      <c r="E39" s="40">
        <v>90.413461538461533</v>
      </c>
      <c r="F39" s="41" t="s">
        <v>42</v>
      </c>
      <c r="G39" s="39" t="s">
        <v>43</v>
      </c>
      <c r="H39" s="41" t="s">
        <v>44</v>
      </c>
      <c r="I39" s="41" t="s">
        <v>28</v>
      </c>
      <c r="J39" s="39" t="s">
        <v>45</v>
      </c>
      <c r="K39" s="39" t="s">
        <v>30</v>
      </c>
      <c r="L39" s="39" t="s">
        <v>46</v>
      </c>
      <c r="M39" s="42">
        <v>2800</v>
      </c>
      <c r="N39" s="39">
        <v>1</v>
      </c>
      <c r="O39" s="43">
        <f>(Table13[[#This Row],[Cutadapt_Metrics_Total_Reads]]/Table13[[#This Row],[Reads count]])*100</f>
        <v>3.8461538461538463</v>
      </c>
      <c r="P39" s="39" t="s">
        <v>47</v>
      </c>
      <c r="Q39" s="39" t="str">
        <f>Table13[[#This Row],[Amplicon_consensus]] &amp; "_Run" &amp; A39 &amp; "_Barcode" &amp; C39 &amp; "_" &amp; Table13[[#This Row],[Host]] &amp; "_" &amp; Table13[[#This Row],[Primers]]</f>
        <v>&gt;consensus_cl_id_0_total_supporting_reads_1_Run2_Barcode2_Pieris brassicae_CM-V5RC / iLSUr</v>
      </c>
      <c r="R39" s="39">
        <v>1</v>
      </c>
      <c r="S39" s="44">
        <f>(Table13[[#This Row],[Supported_by_x_reads]]/Table13[[#This Row],[Cutadapt_Metrics_Total_Reads]])*100</f>
        <v>100</v>
      </c>
      <c r="T39" s="39" t="s">
        <v>48</v>
      </c>
      <c r="U39" s="39">
        <f>LEN(Table13[[#This Row],[Sequence]])</f>
        <v>2779</v>
      </c>
      <c r="V39" s="39" t="s">
        <v>49</v>
      </c>
      <c r="W39" s="39" t="s">
        <v>50</v>
      </c>
      <c r="X39" s="39" t="s">
        <v>36</v>
      </c>
      <c r="Y39" s="39" t="s">
        <v>51</v>
      </c>
      <c r="Z39" s="39">
        <f>LEN(Table13[[#This Row],[Correct_seq_if_RC]])</f>
        <v>2779</v>
      </c>
      <c r="AA39" s="39" t="str">
        <f>IF(Table13[[#This Row],[Column1]]=Table13[[#This Row],[Sequence_length]],"yes","no")</f>
        <v>yes</v>
      </c>
    </row>
    <row r="40" spans="1:27" ht="14.5" x14ac:dyDescent="0.35">
      <c r="A40" s="19">
        <v>2</v>
      </c>
      <c r="B40" s="10">
        <v>44715</v>
      </c>
      <c r="C40" s="11">
        <v>2</v>
      </c>
      <c r="D40" s="11">
        <v>26</v>
      </c>
      <c r="E40" s="21">
        <v>90.413461538461533</v>
      </c>
      <c r="F40" s="12" t="s">
        <v>42</v>
      </c>
      <c r="G40" s="11" t="s">
        <v>43</v>
      </c>
      <c r="H40" s="12" t="s">
        <v>327</v>
      </c>
      <c r="I40" s="12" t="s">
        <v>346</v>
      </c>
      <c r="J40" s="11" t="s">
        <v>110</v>
      </c>
      <c r="K40" s="11" t="s">
        <v>30</v>
      </c>
      <c r="L40" s="11" t="s">
        <v>31</v>
      </c>
      <c r="M40" s="8">
        <v>3650</v>
      </c>
      <c r="N40" s="11">
        <v>1</v>
      </c>
      <c r="O40" s="26">
        <f>(Table13[[#This Row],[Cutadapt_Metrics_Total_Reads]]/Table13[[#This Row],[Reads count]])*100</f>
        <v>3.8461538461538463</v>
      </c>
      <c r="P40" s="11" t="s">
        <v>47</v>
      </c>
      <c r="Q40" s="11" t="str">
        <f>Table13[[#This Row],[Amplicon_consensus]] &amp; "_Run" &amp; A40 &amp; "_Barcode" &amp; C40 &amp; "_" &amp; Table13[[#This Row],[Host]] &amp; "_" &amp; Table13[[#This Row],[Primers]]</f>
        <v>&gt;consensus_cl_id_0_total_supporting_reads_1_Run2_Barcode2_Pieris brassicae_GregF / iLSUr</v>
      </c>
      <c r="R40" s="11">
        <v>1</v>
      </c>
      <c r="S40" s="33">
        <f>(Table13[[#This Row],[Supported_by_x_reads]]/Table13[[#This Row],[Cutadapt_Metrics_Total_Reads]])*100</f>
        <v>100</v>
      </c>
      <c r="T40" s="11" t="s">
        <v>52</v>
      </c>
      <c r="U40" s="11">
        <f>LEN(Table13[[#This Row],[Sequence]])</f>
        <v>3499</v>
      </c>
      <c r="V40" s="11" t="s">
        <v>34</v>
      </c>
      <c r="W40" s="11" t="s">
        <v>53</v>
      </c>
      <c r="X40" s="11" t="s">
        <v>36</v>
      </c>
      <c r="Y40" s="11" t="s">
        <v>54</v>
      </c>
      <c r="Z40" s="11"/>
      <c r="AA40" s="11"/>
    </row>
    <row r="41" spans="1:27" ht="14.5" x14ac:dyDescent="0.35">
      <c r="A41" s="19">
        <v>2</v>
      </c>
      <c r="B41" s="10">
        <v>44715</v>
      </c>
      <c r="C41" s="11">
        <v>2</v>
      </c>
      <c r="D41" s="11">
        <v>26</v>
      </c>
      <c r="E41" s="21">
        <v>90.413461538461533</v>
      </c>
      <c r="F41" s="12" t="s">
        <v>42</v>
      </c>
      <c r="G41" s="11" t="s">
        <v>43</v>
      </c>
      <c r="H41" s="12" t="s">
        <v>27</v>
      </c>
      <c r="I41" s="12" t="s">
        <v>28</v>
      </c>
      <c r="J41" s="11" t="s">
        <v>29</v>
      </c>
      <c r="K41" s="11" t="s">
        <v>30</v>
      </c>
      <c r="L41" s="11" t="s">
        <v>31</v>
      </c>
      <c r="M41" s="8">
        <v>3350</v>
      </c>
      <c r="N41" s="11">
        <v>1</v>
      </c>
      <c r="O41" s="26">
        <f>(Table13[[#This Row],[Cutadapt_Metrics_Total_Reads]]/Table13[[#This Row],[Reads count]])*100</f>
        <v>3.8461538461538463</v>
      </c>
      <c r="P41" s="11" t="s">
        <v>47</v>
      </c>
      <c r="Q41" s="11" t="str">
        <f>Table13[[#This Row],[Amplicon_consensus]] &amp; "_Run" &amp; A41 &amp; "_Barcode" &amp; C41 &amp; "_" &amp; Table13[[#This Row],[Host]] &amp; "_" &amp; Table13[[#This Row],[Primers]]</f>
        <v>&gt;consensus_cl_id_0_total_supporting_reads_1_Run2_Barcode2_Pieris brassicae_GregRC / iLSUr</v>
      </c>
      <c r="R41" s="11">
        <v>1</v>
      </c>
      <c r="S41" s="33">
        <f>(Table13[[#This Row],[Supported_by_x_reads]]/Table13[[#This Row],[Cutadapt_Metrics_Total_Reads]])*100</f>
        <v>100</v>
      </c>
      <c r="T41" s="11" t="s">
        <v>52</v>
      </c>
      <c r="U41" s="11">
        <f>LEN(Table13[[#This Row],[Sequence]])</f>
        <v>3499</v>
      </c>
      <c r="V41" s="11" t="s">
        <v>34</v>
      </c>
      <c r="W41" s="12" t="s">
        <v>53</v>
      </c>
      <c r="X41" s="11" t="s">
        <v>36</v>
      </c>
      <c r="Y41" s="11" t="s">
        <v>54</v>
      </c>
      <c r="Z41" s="39"/>
      <c r="AA41" s="39"/>
    </row>
    <row r="42" spans="1:27" ht="14.5" x14ac:dyDescent="0.35">
      <c r="A42" s="6">
        <v>1</v>
      </c>
      <c r="B42" s="3">
        <v>44686</v>
      </c>
      <c r="C42">
        <v>7</v>
      </c>
      <c r="D42">
        <v>1018</v>
      </c>
      <c r="E42" s="20">
        <v>87.565725049115628</v>
      </c>
      <c r="F42" t="s">
        <v>143</v>
      </c>
      <c r="G42" s="1" t="s">
        <v>144</v>
      </c>
      <c r="H42" t="s">
        <v>82</v>
      </c>
      <c r="I42" t="s">
        <v>325</v>
      </c>
      <c r="J42" t="s">
        <v>83</v>
      </c>
      <c r="K42" t="s">
        <v>84</v>
      </c>
      <c r="L42" t="s">
        <v>57</v>
      </c>
      <c r="M42" s="2">
        <v>5000</v>
      </c>
      <c r="N42">
        <v>14</v>
      </c>
      <c r="O42" s="30">
        <f>(Table13[[#This Row],[Cutadapt_Metrics_Total_Reads]]/Table13[[#This Row],[Reads count]])*100</f>
        <v>1.37524557956778</v>
      </c>
      <c r="P42" t="s">
        <v>149</v>
      </c>
      <c r="Q42" t="str">
        <f>Table13[[#This Row],[Amplicon_consensus]] &amp; "_Run" &amp; A42 &amp; "_Barcode" &amp; C42 &amp; "_" &amp; Table13[[#This Row],[Host]] &amp; "_" &amp; Table13[[#This Row],[Primers]]</f>
        <v>&gt;consensus_cl_id_7_total_supporting_reads_7_Run1_Barcode7_Gryllus sigillatus_Kinet</v>
      </c>
      <c r="R42">
        <v>7</v>
      </c>
      <c r="S42" s="27">
        <f>(Table13[[#This Row],[Supported_by_x_reads]]/Table13[[#This Row],[Cutadapt_Metrics_Total_Reads]])*100</f>
        <v>50</v>
      </c>
      <c r="T42" t="s">
        <v>150</v>
      </c>
      <c r="U42">
        <f>LEN(Table13[[#This Row],[Sequence]])</f>
        <v>2038</v>
      </c>
      <c r="V42" t="s">
        <v>75</v>
      </c>
      <c r="W42" t="s">
        <v>76</v>
      </c>
    </row>
    <row r="43" spans="1:27" ht="14.5" x14ac:dyDescent="0.35">
      <c r="A43" s="7">
        <v>2</v>
      </c>
      <c r="B43" s="3">
        <v>44715</v>
      </c>
      <c r="C43">
        <v>2</v>
      </c>
      <c r="D43">
        <v>26</v>
      </c>
      <c r="E43" s="20">
        <v>90.413461538461533</v>
      </c>
      <c r="F43" s="1" t="s">
        <v>42</v>
      </c>
      <c r="G43" t="s">
        <v>43</v>
      </c>
      <c r="H43" s="1" t="s">
        <v>55</v>
      </c>
      <c r="I43" s="1" t="s">
        <v>28</v>
      </c>
      <c r="J43" t="s">
        <v>56</v>
      </c>
      <c r="K43" t="s">
        <v>30</v>
      </c>
      <c r="L43" t="s">
        <v>57</v>
      </c>
      <c r="M43" s="2">
        <v>2000</v>
      </c>
      <c r="N43">
        <v>0</v>
      </c>
      <c r="O43" s="30">
        <f>(Table13[[#This Row],[Cutadapt_Metrics_Total_Reads]]/Table13[[#This Row],[Reads count]])*100</f>
        <v>0</v>
      </c>
      <c r="P43" s="2" t="s">
        <v>35</v>
      </c>
      <c r="Q43" s="2" t="s">
        <v>35</v>
      </c>
      <c r="R43" s="2" t="s">
        <v>35</v>
      </c>
      <c r="S43" s="2" t="s">
        <v>35</v>
      </c>
      <c r="T43" s="2" t="s">
        <v>35</v>
      </c>
      <c r="U43" s="2" t="s">
        <v>35</v>
      </c>
      <c r="V43" s="1" t="s">
        <v>35</v>
      </c>
      <c r="W43" s="1" t="s">
        <v>35</v>
      </c>
      <c r="X43" s="2"/>
      <c r="Y43" s="2"/>
      <c r="Z43" s="2"/>
      <c r="AA43" s="2"/>
    </row>
    <row r="44" spans="1:27" ht="14.5" x14ac:dyDescent="0.35">
      <c r="A44" s="9">
        <v>1</v>
      </c>
      <c r="B44" s="10">
        <v>44686</v>
      </c>
      <c r="C44" s="11">
        <v>7</v>
      </c>
      <c r="D44" s="11">
        <v>1018</v>
      </c>
      <c r="E44" s="21">
        <v>87.565725049115628</v>
      </c>
      <c r="F44" s="11" t="s">
        <v>143</v>
      </c>
      <c r="G44" s="12" t="s">
        <v>144</v>
      </c>
      <c r="H44" s="11" t="s">
        <v>109</v>
      </c>
      <c r="I44" s="11" t="s">
        <v>325</v>
      </c>
      <c r="J44" s="28" t="s">
        <v>110</v>
      </c>
      <c r="K44" s="11" t="s">
        <v>111</v>
      </c>
      <c r="L44" s="11" t="s">
        <v>31</v>
      </c>
      <c r="M44" s="8">
        <v>300</v>
      </c>
      <c r="N44" s="11">
        <v>46</v>
      </c>
      <c r="O44" s="26">
        <f>(Table13[[#This Row],[Cutadapt_Metrics_Total_Reads]]/Table13[[#This Row],[Reads count]])*100</f>
        <v>4.5186640471512778</v>
      </c>
      <c r="P44" s="11" t="s">
        <v>154</v>
      </c>
      <c r="Q44" s="11" t="str">
        <f>Table13[[#This Row],[Amplicon_consensus]] &amp; "_Run" &amp; A44 &amp; "_Barcode" &amp; C44 &amp; "_" &amp; Table13[[#This Row],[Host]] &amp; "_" &amp; Table13[[#This Row],[Primers]]</f>
        <v xml:space="preserve">&gt;consensus_cl_id_2_total_supporting_reads_29_Run1_Barcode7_Gryllus sigillatus_GregF / GregR </v>
      </c>
      <c r="R44" s="11">
        <v>29</v>
      </c>
      <c r="S44" s="33">
        <f>(Table13[[#This Row],[Supported_by_x_reads]]/Table13[[#This Row],[Cutadapt_Metrics_Total_Reads]])*100</f>
        <v>63.04347826086957</v>
      </c>
      <c r="T44" s="11" t="s">
        <v>155</v>
      </c>
      <c r="U44" s="11">
        <f>LEN(Table13[[#This Row],[Sequence]])</f>
        <v>324</v>
      </c>
      <c r="V44" s="11" t="s">
        <v>114</v>
      </c>
      <c r="W44" s="11" t="s">
        <v>53</v>
      </c>
      <c r="X44" s="11" t="s">
        <v>36</v>
      </c>
      <c r="Y44" s="11" t="s">
        <v>156</v>
      </c>
      <c r="Z44" s="11">
        <f>LEN(Table13[[#This Row],[Correct_seq_if_RC]])</f>
        <v>324</v>
      </c>
      <c r="AA44" s="11" t="str">
        <f>IF(Table13[[#This Row],[Column1]]=Table13[[#This Row],[Sequence_length]],"yes","no")</f>
        <v>yes</v>
      </c>
    </row>
    <row r="45" spans="1:27" ht="14.5" x14ac:dyDescent="0.35">
      <c r="A45" s="13">
        <v>1</v>
      </c>
      <c r="B45" s="14">
        <v>44686</v>
      </c>
      <c r="C45" s="18">
        <v>7</v>
      </c>
      <c r="D45" s="18">
        <v>1018</v>
      </c>
      <c r="E45" s="23">
        <v>87.565725049115628</v>
      </c>
      <c r="F45" s="18" t="s">
        <v>143</v>
      </c>
      <c r="G45" s="17" t="s">
        <v>144</v>
      </c>
      <c r="H45" s="18" t="s">
        <v>87</v>
      </c>
      <c r="I45" s="18" t="s">
        <v>325</v>
      </c>
      <c r="J45" s="15" t="s">
        <v>88</v>
      </c>
      <c r="K45" s="15" t="s">
        <v>89</v>
      </c>
      <c r="L45" s="15" t="s">
        <v>41</v>
      </c>
      <c r="M45" s="29">
        <v>400</v>
      </c>
      <c r="N45" s="18">
        <v>292</v>
      </c>
      <c r="O45" s="32">
        <f>(Table13[[#This Row],[Cutadapt_Metrics_Total_Reads]]/Table13[[#This Row],[Reads count]])*100</f>
        <v>28.68369351669941</v>
      </c>
      <c r="P45" s="18" t="s">
        <v>157</v>
      </c>
      <c r="Q45" s="18" t="str">
        <f>Table13[[#This Row],[Amplicon_consensus]] &amp; "_Run" &amp; A45 &amp; "_Barcode" &amp; C45 &amp; "_" &amp; Table13[[#This Row],[Host]] &amp; "_" &amp; Table13[[#This Row],[Primers]]</f>
        <v>&gt;consensus_cl_id_10_total_supporting_reads_62_Run1_Barcode7_Gryllus sigillatus_Am</v>
      </c>
      <c r="R45" s="18">
        <v>62</v>
      </c>
      <c r="S45" s="35">
        <f>(Table13[[#This Row],[Supported_by_x_reads]]/Table13[[#This Row],[Cutadapt_Metrics_Total_Reads]])*100</f>
        <v>21.232876712328768</v>
      </c>
      <c r="T45" s="18" t="s">
        <v>158</v>
      </c>
      <c r="U45" s="18">
        <f>LEN(Table13[[#This Row],[Sequence]])</f>
        <v>607</v>
      </c>
      <c r="V45" s="18" t="s">
        <v>73</v>
      </c>
      <c r="W45" s="15" t="s">
        <v>93</v>
      </c>
      <c r="X45" s="18"/>
      <c r="Y45" s="18"/>
      <c r="Z45" s="18"/>
      <c r="AA45" s="18"/>
    </row>
    <row r="46" spans="1:27" ht="14.5" x14ac:dyDescent="0.35">
      <c r="A46" s="19">
        <v>1</v>
      </c>
      <c r="B46" s="10">
        <v>44686</v>
      </c>
      <c r="C46" s="8">
        <v>10</v>
      </c>
      <c r="D46" s="11">
        <v>1100</v>
      </c>
      <c r="E46" s="21">
        <v>89.630975818181469</v>
      </c>
      <c r="F46" s="12" t="s">
        <v>159</v>
      </c>
      <c r="G46" s="12" t="s">
        <v>59</v>
      </c>
      <c r="H46" s="11" t="s">
        <v>64</v>
      </c>
      <c r="I46" s="11" t="s">
        <v>325</v>
      </c>
      <c r="J46" s="11" t="s">
        <v>65</v>
      </c>
      <c r="K46" s="11" t="s">
        <v>66</v>
      </c>
      <c r="L46" s="11" t="s">
        <v>67</v>
      </c>
      <c r="M46" s="8">
        <v>572</v>
      </c>
      <c r="N46" s="11">
        <v>215</v>
      </c>
      <c r="O46" s="26">
        <f>(Table13[[#This Row],[Cutadapt_Metrics_Total_Reads]]/Table13[[#This Row],[Reads count]])*100</f>
        <v>19.545454545454547</v>
      </c>
      <c r="P46" s="11" t="s">
        <v>160</v>
      </c>
      <c r="Q46" s="11" t="str">
        <f>Table13[[#This Row],[Amplicon_consensus]] &amp; "_Run" &amp; A46 &amp; "_Barcode" &amp; C46 &amp; "_" &amp; Table13[[#This Row],[Host]] &amp; "_" &amp; Table13[[#This Row],[Primers]]</f>
        <v>&gt;consensus_cl_id_12_total_supporting_reads_29_Run1_Barcode10_Gryllus assimilis_UnonMet</v>
      </c>
      <c r="R46" s="11">
        <v>29</v>
      </c>
      <c r="S46" s="33">
        <f>(Table13[[#This Row],[Supported_by_x_reads]]/Table13[[#This Row],[Cutadapt_Metrics_Total_Reads]])*100</f>
        <v>13.488372093023257</v>
      </c>
      <c r="T46" s="11" t="s">
        <v>161</v>
      </c>
      <c r="U46" s="11">
        <f>LEN(Table13[[#This Row],[Sequence]])</f>
        <v>585</v>
      </c>
      <c r="V46" s="11" t="s">
        <v>125</v>
      </c>
      <c r="W46" s="11" t="s">
        <v>53</v>
      </c>
      <c r="X46" s="11" t="s">
        <v>36</v>
      </c>
      <c r="Y46" s="11" t="s">
        <v>162</v>
      </c>
      <c r="Z46" s="11">
        <f>LEN(Table13[[#This Row],[Correct_seq_if_RC]])</f>
        <v>585</v>
      </c>
      <c r="AA46" s="11" t="str">
        <f>IF(Table13[[#This Row],[Column1]]=Table13[[#This Row],[Sequence_length]],"yes","no")</f>
        <v>yes</v>
      </c>
    </row>
    <row r="47" spans="1:27" ht="14.5" x14ac:dyDescent="0.35">
      <c r="A47" s="7">
        <v>1</v>
      </c>
      <c r="B47" s="3">
        <v>44686</v>
      </c>
      <c r="C47" s="2">
        <v>9</v>
      </c>
      <c r="D47" s="2">
        <v>1277</v>
      </c>
      <c r="E47" s="25">
        <v>88.62137086922445</v>
      </c>
      <c r="F47" s="1" t="s">
        <v>163</v>
      </c>
      <c r="G47" t="s">
        <v>73</v>
      </c>
      <c r="H47" t="s">
        <v>64</v>
      </c>
      <c r="I47" t="s">
        <v>325</v>
      </c>
      <c r="J47" t="s">
        <v>65</v>
      </c>
      <c r="K47" t="s">
        <v>66</v>
      </c>
      <c r="L47" t="s">
        <v>67</v>
      </c>
      <c r="M47" s="2">
        <v>571</v>
      </c>
      <c r="N47">
        <v>206</v>
      </c>
      <c r="O47" s="30">
        <f>(Table13[[#This Row],[Cutadapt_Metrics_Total_Reads]]/Table13[[#This Row],[Reads count]])*100</f>
        <v>16.131558339859044</v>
      </c>
      <c r="P47" t="s">
        <v>164</v>
      </c>
      <c r="Q47" t="str">
        <f>Table13[[#This Row],[Amplicon_consensus]] &amp; "_Run" &amp; A47 &amp; "_Barcode" &amp; C47 &amp; "_" &amp; Table13[[#This Row],[Host]] &amp; "_" &amp; Table13[[#This Row],[Primers]]</f>
        <v>&gt;consensus_cl_id_11_total_supporting_reads_79_Run1_Barcode9_Galleria mellonella_UnonMet</v>
      </c>
      <c r="R47">
        <v>79</v>
      </c>
      <c r="S47" s="27">
        <f>(Table13[[#This Row],[Supported_by_x_reads]]/Table13[[#This Row],[Cutadapt_Metrics_Total_Reads]])*100</f>
        <v>38.349514563106794</v>
      </c>
      <c r="T47" t="s">
        <v>165</v>
      </c>
      <c r="U47">
        <f>LEN(Table13[[#This Row],[Sequence]])</f>
        <v>597</v>
      </c>
      <c r="V47" t="s">
        <v>166</v>
      </c>
      <c r="W47" t="s">
        <v>76</v>
      </c>
    </row>
    <row r="48" spans="1:27" ht="14.5" x14ac:dyDescent="0.35">
      <c r="A48" s="6">
        <v>1</v>
      </c>
      <c r="B48" s="3">
        <v>44686</v>
      </c>
      <c r="C48">
        <v>5</v>
      </c>
      <c r="D48">
        <v>1368</v>
      </c>
      <c r="E48" s="20">
        <v>87.730208333333579</v>
      </c>
      <c r="F48" t="s">
        <v>58</v>
      </c>
      <c r="G48" s="1" t="s">
        <v>59</v>
      </c>
      <c r="H48" t="s">
        <v>118</v>
      </c>
      <c r="I48" t="s">
        <v>325</v>
      </c>
      <c r="J48" t="s">
        <v>119</v>
      </c>
      <c r="K48" t="s">
        <v>120</v>
      </c>
      <c r="L48" t="s">
        <v>46</v>
      </c>
      <c r="M48" s="2">
        <v>700</v>
      </c>
      <c r="N48">
        <v>1</v>
      </c>
      <c r="O48" s="30">
        <f>(Table13[[#This Row],[Cutadapt_Metrics_Total_Reads]]/Table13[[#This Row],[Reads count]])*100</f>
        <v>7.3099415204678359E-2</v>
      </c>
      <c r="P48" t="s">
        <v>47</v>
      </c>
      <c r="Q48" t="str">
        <f>Table13[[#This Row],[Amplicon_consensus]] &amp; "_Run" &amp; A48 &amp; "_Barcode" &amp; C48 &amp; "_" &amp; Table13[[#This Row],[Host]] &amp; "_" &amp; Table13[[#This Row],[Primers]]</f>
        <v>&gt;consensus_cl_id_0_total_supporting_reads_1_Run1_Barcode5_Gryllus assimilis_V1F / CM-V5R</v>
      </c>
      <c r="R48">
        <v>1</v>
      </c>
      <c r="S48" s="27">
        <f>(Table13[[#This Row],[Supported_by_x_reads]]/Table13[[#This Row],[Cutadapt_Metrics_Total_Reads]])*100</f>
        <v>100</v>
      </c>
      <c r="T48" t="s">
        <v>167</v>
      </c>
      <c r="U48">
        <f>LEN(Table13[[#This Row],[Sequence]])</f>
        <v>841</v>
      </c>
      <c r="V48" t="s">
        <v>168</v>
      </c>
      <c r="W48" t="s">
        <v>129</v>
      </c>
    </row>
    <row r="49" spans="1:27" ht="14.5" x14ac:dyDescent="0.35">
      <c r="A49" s="86">
        <v>2</v>
      </c>
      <c r="B49" s="10">
        <v>44715</v>
      </c>
      <c r="C49" s="11">
        <v>3</v>
      </c>
      <c r="D49" s="11">
        <v>10</v>
      </c>
      <c r="E49" s="21">
        <v>96.283330000000007</v>
      </c>
      <c r="F49" s="12" t="s">
        <v>25</v>
      </c>
      <c r="G49" s="11" t="s">
        <v>26</v>
      </c>
      <c r="H49" s="12" t="s">
        <v>27</v>
      </c>
      <c r="I49" s="12" t="s">
        <v>28</v>
      </c>
      <c r="J49" s="11" t="s">
        <v>29</v>
      </c>
      <c r="K49" s="11" t="s">
        <v>30</v>
      </c>
      <c r="L49" s="11" t="s">
        <v>31</v>
      </c>
      <c r="M49" s="8">
        <v>3350</v>
      </c>
      <c r="N49" s="11">
        <v>4</v>
      </c>
      <c r="O49" s="26">
        <f>(Table13[[#This Row],[Cutadapt_Metrics_Total_Reads]]/Table13[[#This Row],[Reads count]])*100</f>
        <v>40</v>
      </c>
      <c r="P49" s="11" t="s">
        <v>32</v>
      </c>
      <c r="Q49" s="11" t="str">
        <f>Table13[[#This Row],[Amplicon_consensus]] &amp; "_Run" &amp; A49 &amp; "_Barcode" &amp; C49 &amp; "_" &amp; Table13[[#This Row],[Host]] &amp; "_" &amp; Table13[[#This Row],[Primers]]</f>
        <v>&gt;consensus_cl_id_0_total_supporting_reads_4_Run2_Barcode3_Gryllus bimaculatus_GregRC / iLSUr</v>
      </c>
      <c r="R49" s="11">
        <v>4</v>
      </c>
      <c r="S49" s="33">
        <f>(Table13[[#This Row],[Supported_by_x_reads]]/Table13[[#This Row],[Cutadapt_Metrics_Total_Reads]])*100</f>
        <v>100</v>
      </c>
      <c r="T49" s="11" t="s">
        <v>33</v>
      </c>
      <c r="U49" s="11">
        <f>LEN(Table13[[#This Row],[Sequence]])</f>
        <v>3190</v>
      </c>
      <c r="V49" s="11" t="s">
        <v>34</v>
      </c>
      <c r="W49" s="12" t="s">
        <v>35</v>
      </c>
      <c r="X49" s="11" t="s">
        <v>36</v>
      </c>
      <c r="Y49" s="11" t="s">
        <v>37</v>
      </c>
      <c r="Z49" s="11"/>
      <c r="AA49" s="11"/>
    </row>
    <row r="50" spans="1:27" ht="14.5" x14ac:dyDescent="0.35">
      <c r="A50" s="86">
        <v>2</v>
      </c>
      <c r="B50" s="10">
        <v>44715</v>
      </c>
      <c r="C50" s="11">
        <v>4</v>
      </c>
      <c r="D50" s="11">
        <v>40</v>
      </c>
      <c r="E50" s="21">
        <v>84.906255000000016</v>
      </c>
      <c r="F50" s="12" t="s">
        <v>58</v>
      </c>
      <c r="G50" s="12" t="s">
        <v>59</v>
      </c>
      <c r="H50" s="12" t="s">
        <v>27</v>
      </c>
      <c r="I50" s="12" t="s">
        <v>28</v>
      </c>
      <c r="J50" s="11" t="s">
        <v>29</v>
      </c>
      <c r="K50" s="11" t="s">
        <v>30</v>
      </c>
      <c r="L50" s="11" t="s">
        <v>31</v>
      </c>
      <c r="M50" s="8">
        <v>3350</v>
      </c>
      <c r="N50" s="11">
        <v>11</v>
      </c>
      <c r="O50" s="26">
        <f>(Table13[[#This Row],[Cutadapt_Metrics_Total_Reads]]/Table13[[#This Row],[Reads count]])*100</f>
        <v>27.500000000000004</v>
      </c>
      <c r="P50" s="11" t="s">
        <v>60</v>
      </c>
      <c r="Q50" s="11" t="str">
        <f>Table13[[#This Row],[Amplicon_consensus]] &amp; "_Run" &amp; A50 &amp; "_Barcode" &amp; C50 &amp; "_" &amp; Table13[[#This Row],[Host]] &amp; "_" &amp; Table13[[#This Row],[Primers]]</f>
        <v>&gt;consensus_cl_id_0_total_supporting_reads_6_Run2_Barcode4_Gryllus assimilis_GregRC / iLSUr</v>
      </c>
      <c r="R50" s="11">
        <v>6</v>
      </c>
      <c r="S50" s="33">
        <f>(Table13[[#This Row],[Supported_by_x_reads]]/Table13[[#This Row],[Cutadapt_Metrics_Total_Reads]])*100</f>
        <v>54.54545454545454</v>
      </c>
      <c r="T50" s="11" t="s">
        <v>61</v>
      </c>
      <c r="U50" s="11">
        <f>LEN(Table13[[#This Row],[Sequence]])</f>
        <v>3347</v>
      </c>
      <c r="V50" s="11" t="s">
        <v>34</v>
      </c>
      <c r="W50" s="12" t="s">
        <v>35</v>
      </c>
      <c r="X50" s="11" t="s">
        <v>62</v>
      </c>
      <c r="Y50" s="11"/>
      <c r="Z50" s="11"/>
      <c r="AA50" s="11"/>
    </row>
    <row r="51" spans="1:27" ht="14.5" x14ac:dyDescent="0.35">
      <c r="A51" s="85">
        <v>2</v>
      </c>
      <c r="B51" s="3">
        <v>44715</v>
      </c>
      <c r="C51">
        <v>4</v>
      </c>
      <c r="D51">
        <v>40</v>
      </c>
      <c r="E51" s="20">
        <v>84.906255000000016</v>
      </c>
      <c r="F51" s="1" t="s">
        <v>58</v>
      </c>
      <c r="G51" s="1" t="s">
        <v>59</v>
      </c>
      <c r="H51" s="1" t="s">
        <v>55</v>
      </c>
      <c r="I51" s="1" t="s">
        <v>28</v>
      </c>
      <c r="J51" t="s">
        <v>56</v>
      </c>
      <c r="K51" t="s">
        <v>30</v>
      </c>
      <c r="L51" t="s">
        <v>57</v>
      </c>
      <c r="M51" s="2">
        <v>2000</v>
      </c>
      <c r="N51">
        <v>0</v>
      </c>
      <c r="O51" s="30">
        <f>(Table13[[#This Row],[Cutadapt_Metrics_Total_Reads]]/Table13[[#This Row],[Reads count]])*100</f>
        <v>0</v>
      </c>
      <c r="P51" s="2" t="s">
        <v>35</v>
      </c>
      <c r="Q51" s="2" t="s">
        <v>35</v>
      </c>
      <c r="R51" s="2" t="s">
        <v>35</v>
      </c>
      <c r="S51" s="2" t="s">
        <v>35</v>
      </c>
      <c r="T51" s="2" t="s">
        <v>35</v>
      </c>
      <c r="U51" s="2" t="s">
        <v>35</v>
      </c>
      <c r="V51" s="1" t="s">
        <v>35</v>
      </c>
      <c r="W51" s="1" t="s">
        <v>35</v>
      </c>
      <c r="X51" s="2"/>
      <c r="Y51" s="2"/>
      <c r="Z51" s="2"/>
      <c r="AA51" s="2"/>
    </row>
    <row r="52" spans="1:27" ht="14.5" x14ac:dyDescent="0.35">
      <c r="A52" s="83">
        <v>1</v>
      </c>
      <c r="B52" s="3">
        <v>44686</v>
      </c>
      <c r="C52">
        <v>5</v>
      </c>
      <c r="D52">
        <v>1368</v>
      </c>
      <c r="E52" s="20">
        <v>87.730208333333579</v>
      </c>
      <c r="F52" t="s">
        <v>58</v>
      </c>
      <c r="G52" s="1" t="s">
        <v>59</v>
      </c>
      <c r="H52" t="s">
        <v>82</v>
      </c>
      <c r="I52" t="s">
        <v>325</v>
      </c>
      <c r="J52" t="s">
        <v>83</v>
      </c>
      <c r="K52" t="s">
        <v>84</v>
      </c>
      <c r="L52" t="s">
        <v>57</v>
      </c>
      <c r="M52" s="2">
        <v>5000</v>
      </c>
      <c r="N52">
        <v>27</v>
      </c>
      <c r="O52" s="30">
        <f>(Table13[[#This Row],[Cutadapt_Metrics_Total_Reads]]/Table13[[#This Row],[Reads count]])*100</f>
        <v>1.9736842105263157</v>
      </c>
      <c r="P52" t="s">
        <v>177</v>
      </c>
      <c r="Q52" t="str">
        <f>Table13[[#This Row],[Amplicon_consensus]] &amp; "_Run" &amp; A52 &amp; "_Barcode" &amp; C52 &amp; "_" &amp; Table13[[#This Row],[Host]] &amp; "_" &amp; Table13[[#This Row],[Primers]]</f>
        <v>&gt;consensus_cl_id_1_total_supporting_reads_9_Run1_Barcode5_Gryllus assimilis_Kinet</v>
      </c>
      <c r="R52">
        <v>9</v>
      </c>
      <c r="S52" s="27">
        <f>(Table13[[#This Row],[Supported_by_x_reads]]/Table13[[#This Row],[Cutadapt_Metrics_Total_Reads]])*100</f>
        <v>33.333333333333329</v>
      </c>
      <c r="T52" t="s">
        <v>178</v>
      </c>
      <c r="U52">
        <f>LEN(Table13[[#This Row],[Sequence]])</f>
        <v>2167</v>
      </c>
      <c r="V52" t="s">
        <v>75</v>
      </c>
      <c r="W52" t="s">
        <v>76</v>
      </c>
    </row>
    <row r="53" spans="1:27" ht="14.5" x14ac:dyDescent="0.35">
      <c r="A53" s="84">
        <v>1</v>
      </c>
      <c r="B53" s="10">
        <v>44686</v>
      </c>
      <c r="C53" s="11">
        <v>5</v>
      </c>
      <c r="D53" s="11">
        <v>1368</v>
      </c>
      <c r="E53" s="21">
        <v>87.730208333333579</v>
      </c>
      <c r="F53" s="11" t="s">
        <v>58</v>
      </c>
      <c r="G53" s="12" t="s">
        <v>59</v>
      </c>
      <c r="H53" s="11" t="s">
        <v>109</v>
      </c>
      <c r="I53" s="11" t="s">
        <v>325</v>
      </c>
      <c r="J53" s="28" t="s">
        <v>110</v>
      </c>
      <c r="K53" s="11" t="s">
        <v>111</v>
      </c>
      <c r="L53" s="11" t="s">
        <v>31</v>
      </c>
      <c r="M53" s="8">
        <v>300</v>
      </c>
      <c r="N53" s="11">
        <v>51</v>
      </c>
      <c r="O53" s="26">
        <f>(Table13[[#This Row],[Cutadapt_Metrics_Total_Reads]]/Table13[[#This Row],[Reads count]])*100</f>
        <v>3.7280701754385963</v>
      </c>
      <c r="P53" s="11" t="s">
        <v>179</v>
      </c>
      <c r="Q53" s="11" t="str">
        <f>Table13[[#This Row],[Amplicon_consensus]] &amp; "_Run" &amp; A53 &amp; "_Barcode" &amp; C53 &amp; "_" &amp; Table13[[#This Row],[Host]] &amp; "_" &amp; Table13[[#This Row],[Primers]]</f>
        <v xml:space="preserve">&gt;consensus_cl_id_1_total_supporting_reads_24_Run1_Barcode5_Gryllus assimilis_GregF / GregR </v>
      </c>
      <c r="R53" s="11">
        <v>24</v>
      </c>
      <c r="S53" s="33">
        <f>(Table13[[#This Row],[Supported_by_x_reads]]/Table13[[#This Row],[Cutadapt_Metrics_Total_Reads]])*100</f>
        <v>47.058823529411761</v>
      </c>
      <c r="T53" s="11" t="s">
        <v>180</v>
      </c>
      <c r="U53" s="11">
        <f>LEN(Table13[[#This Row],[Sequence]])</f>
        <v>359</v>
      </c>
      <c r="V53" s="11" t="s">
        <v>114</v>
      </c>
      <c r="W53" s="11" t="s">
        <v>53</v>
      </c>
      <c r="X53" s="11" t="s">
        <v>36</v>
      </c>
      <c r="Y53" s="11" t="s">
        <v>181</v>
      </c>
      <c r="Z53" s="11">
        <f>LEN(Table13[[#This Row],[Correct_seq_if_RC]])</f>
        <v>359</v>
      </c>
      <c r="AA53" s="11" t="str">
        <f>IF(Table13[[#This Row],[Column1]]=Table13[[#This Row],[Sequence_length]],"yes","no")</f>
        <v>yes</v>
      </c>
    </row>
    <row r="54" spans="1:27" ht="14.5" x14ac:dyDescent="0.35">
      <c r="A54" s="81">
        <v>1</v>
      </c>
      <c r="B54" s="14">
        <v>44686</v>
      </c>
      <c r="C54" s="15">
        <v>5</v>
      </c>
      <c r="D54" s="15">
        <v>1368</v>
      </c>
      <c r="E54" s="22">
        <v>87.730208333333579</v>
      </c>
      <c r="F54" s="15" t="s">
        <v>58</v>
      </c>
      <c r="G54" s="16" t="s">
        <v>59</v>
      </c>
      <c r="H54" s="15" t="s">
        <v>87</v>
      </c>
      <c r="I54" s="15" t="s">
        <v>325</v>
      </c>
      <c r="J54" s="15" t="s">
        <v>88</v>
      </c>
      <c r="K54" s="15" t="s">
        <v>89</v>
      </c>
      <c r="L54" s="15" t="s">
        <v>41</v>
      </c>
      <c r="M54" s="29">
        <v>400</v>
      </c>
      <c r="N54" s="15">
        <v>375</v>
      </c>
      <c r="O54" s="31">
        <f>(Table13[[#This Row],[Cutadapt_Metrics_Total_Reads]]/Table13[[#This Row],[Reads count]])*100</f>
        <v>27.412280701754387</v>
      </c>
      <c r="P54" s="15" t="s">
        <v>182</v>
      </c>
      <c r="Q54" s="15" t="str">
        <f>Table13[[#This Row],[Amplicon_consensus]] &amp; "_Run" &amp; A54 &amp; "_Barcode" &amp; C54 &amp; "_" &amp; Table13[[#This Row],[Host]] &amp; "_" &amp; Table13[[#This Row],[Primers]]</f>
        <v>&gt;consensus_cl_id_14_total_supporting_reads_116_Run1_Barcode5_Gryllus assimilis_Am</v>
      </c>
      <c r="R54" s="15">
        <v>116</v>
      </c>
      <c r="S54" s="34">
        <f>(Table13[[#This Row],[Supported_by_x_reads]]/Table13[[#This Row],[Cutadapt_Metrics_Total_Reads]])*100</f>
        <v>30.933333333333334</v>
      </c>
      <c r="T54" s="15" t="s">
        <v>183</v>
      </c>
      <c r="U54" s="15">
        <f>LEN(Table13[[#This Row],[Sequence]])</f>
        <v>382</v>
      </c>
      <c r="V54" s="15" t="s">
        <v>184</v>
      </c>
      <c r="W54" s="15" t="s">
        <v>93</v>
      </c>
      <c r="X54" s="15"/>
      <c r="Y54" s="15"/>
      <c r="Z54" s="15"/>
      <c r="AA54" s="15"/>
    </row>
    <row r="55" spans="1:27" ht="14.5" x14ac:dyDescent="0.35">
      <c r="A55" s="85">
        <v>2</v>
      </c>
      <c r="B55" s="3">
        <v>44715</v>
      </c>
      <c r="C55">
        <v>5</v>
      </c>
      <c r="D55">
        <v>15</v>
      </c>
      <c r="E55" s="20">
        <v>82.527773333333329</v>
      </c>
      <c r="F55" s="1">
        <v>31</v>
      </c>
      <c r="G55" s="1" t="s">
        <v>38</v>
      </c>
      <c r="H55" s="1" t="s">
        <v>39</v>
      </c>
      <c r="I55" s="1" t="s">
        <v>28</v>
      </c>
      <c r="J55" t="s">
        <v>40</v>
      </c>
      <c r="K55" t="s">
        <v>30</v>
      </c>
      <c r="L55" t="s">
        <v>41</v>
      </c>
      <c r="M55" s="2">
        <v>4200</v>
      </c>
      <c r="N55">
        <v>0</v>
      </c>
      <c r="O55" s="30">
        <f>(Table13[[#This Row],[Cutadapt_Metrics_Total_Reads]]/Table13[[#This Row],[Reads count]])*100</f>
        <v>0</v>
      </c>
      <c r="P55" s="2" t="s">
        <v>35</v>
      </c>
      <c r="Q55" s="2" t="s">
        <v>35</v>
      </c>
      <c r="R55" s="2" t="s">
        <v>35</v>
      </c>
      <c r="S55" s="2" t="s">
        <v>35</v>
      </c>
      <c r="T55" s="2" t="s">
        <v>35</v>
      </c>
      <c r="U55" s="2" t="s">
        <v>35</v>
      </c>
      <c r="V55" s="1" t="s">
        <v>35</v>
      </c>
      <c r="W55" s="1" t="s">
        <v>35</v>
      </c>
      <c r="X55" s="2"/>
      <c r="Y55" s="2"/>
      <c r="Z55" s="2"/>
      <c r="AA55" s="2"/>
    </row>
    <row r="56" spans="1:27" ht="14.5" x14ac:dyDescent="0.35">
      <c r="A56" s="81">
        <v>1</v>
      </c>
      <c r="B56" s="14">
        <v>44686</v>
      </c>
      <c r="C56" s="15">
        <v>4</v>
      </c>
      <c r="D56" s="15">
        <v>2193</v>
      </c>
      <c r="E56" s="22">
        <v>88.547206475148656</v>
      </c>
      <c r="F56" s="15" t="s">
        <v>185</v>
      </c>
      <c r="G56" s="15" t="s">
        <v>186</v>
      </c>
      <c r="H56" s="15" t="s">
        <v>87</v>
      </c>
      <c r="I56" s="15" t="s">
        <v>325</v>
      </c>
      <c r="J56" s="15" t="s">
        <v>88</v>
      </c>
      <c r="K56" s="15" t="s">
        <v>89</v>
      </c>
      <c r="L56" s="15" t="s">
        <v>41</v>
      </c>
      <c r="M56" s="29">
        <v>400</v>
      </c>
      <c r="N56" s="15">
        <v>715</v>
      </c>
      <c r="O56" s="31">
        <f>(Table13[[#This Row],[Cutadapt_Metrics_Total_Reads]]/Table13[[#This Row],[Reads count]])*100</f>
        <v>32.603739170086641</v>
      </c>
      <c r="P56" s="15" t="s">
        <v>187</v>
      </c>
      <c r="Q56" s="15" t="str">
        <f>Table13[[#This Row],[Amplicon_consensus]] &amp; "_Run" &amp; A56 &amp; "_Barcode" &amp; C56 &amp; "_" &amp; Table13[[#This Row],[Host]] &amp; "_" &amp; Table13[[#This Row],[Primers]]</f>
        <v>&gt;consensus_cl_id_18_total_supporting_reads_69_Run1_Barcode4_Schistocerca gregaria_Am</v>
      </c>
      <c r="R56" s="15">
        <v>69</v>
      </c>
      <c r="S56" s="34">
        <f>(Table13[[#This Row],[Supported_by_x_reads]]/Table13[[#This Row],[Cutadapt_Metrics_Total_Reads]])*100</f>
        <v>9.65034965034965</v>
      </c>
      <c r="T56" s="15" t="s">
        <v>188</v>
      </c>
      <c r="U56" s="15">
        <f>LEN(Table13[[#This Row],[Sequence]])</f>
        <v>563</v>
      </c>
      <c r="V56" s="15" t="s">
        <v>73</v>
      </c>
      <c r="W56" s="15" t="s">
        <v>93</v>
      </c>
      <c r="X56" s="15"/>
      <c r="Y56" s="15"/>
      <c r="Z56" s="15"/>
      <c r="AA56" s="15"/>
    </row>
    <row r="57" spans="1:27" ht="14.5" x14ac:dyDescent="0.35">
      <c r="A57" s="8">
        <v>3</v>
      </c>
      <c r="B57" s="10">
        <v>45063</v>
      </c>
      <c r="C57" s="11">
        <v>6</v>
      </c>
      <c r="D57" s="8">
        <v>62732</v>
      </c>
      <c r="E57" s="21">
        <v>93.876400000000004</v>
      </c>
      <c r="F57" s="11" t="s">
        <v>189</v>
      </c>
      <c r="G57" s="11" t="s">
        <v>26</v>
      </c>
      <c r="H57" s="11" t="s">
        <v>109</v>
      </c>
      <c r="I57" s="11" t="s">
        <v>325</v>
      </c>
      <c r="J57" s="28" t="s">
        <v>110</v>
      </c>
      <c r="K57" s="11" t="s">
        <v>111</v>
      </c>
      <c r="L57" s="11" t="s">
        <v>31</v>
      </c>
      <c r="M57" s="8">
        <v>300</v>
      </c>
      <c r="N57" s="11">
        <v>1557</v>
      </c>
      <c r="O57" s="26">
        <f>(Table13[[#This Row],[Cutadapt_Metrics_Total_Reads]]/Table13[[#This Row],[Reads count]])*100</f>
        <v>2.4819868647580181</v>
      </c>
      <c r="P57" s="11" t="s">
        <v>190</v>
      </c>
      <c r="Q57" s="11" t="str">
        <f>Table13[[#This Row],[Amplicon_consensus]] &amp; "_Run" &amp; A57 &amp; "_Barcode" &amp; C57 &amp; "_" &amp; Table13[[#This Row],[Host]] &amp; "_" &amp; Table13[[#This Row],[Primers]]</f>
        <v xml:space="preserve">&gt;consensus_cl_id_64_total_supporting_reads_81_Run3_Barcode6_Gryllus bimaculatus_GregF / GregR </v>
      </c>
      <c r="R57" s="11">
        <v>81</v>
      </c>
      <c r="S57" s="33">
        <f>(Table13[[#This Row],[Supported_by_x_reads]]/Table13[[#This Row],[Cutadapt_Metrics_Total_Reads]])*100</f>
        <v>5.202312138728324</v>
      </c>
      <c r="T57" s="11" t="s">
        <v>191</v>
      </c>
      <c r="U57" s="11">
        <f>LEN(Table13[[#This Row],[Sequence]])</f>
        <v>403</v>
      </c>
      <c r="V57" s="11" t="s">
        <v>114</v>
      </c>
      <c r="W57" s="11" t="s">
        <v>53</v>
      </c>
      <c r="X57" s="11" t="s">
        <v>36</v>
      </c>
      <c r="Y57" s="11" t="s">
        <v>192</v>
      </c>
      <c r="Z57" s="11">
        <f>LEN(Table13[[#This Row],[Correct_seq_if_RC]])</f>
        <v>403</v>
      </c>
      <c r="AA57" s="11" t="str">
        <f>IF(Table13[[#This Row],[Column1]]=Table13[[#This Row],[Sequence_length]],"yes","no")</f>
        <v>yes</v>
      </c>
    </row>
    <row r="58" spans="1:27" ht="14.5" x14ac:dyDescent="0.35">
      <c r="A58" s="8">
        <v>3</v>
      </c>
      <c r="B58" s="10">
        <v>45063</v>
      </c>
      <c r="C58" s="11">
        <v>6</v>
      </c>
      <c r="D58" s="8">
        <v>62732</v>
      </c>
      <c r="E58" s="21">
        <v>93.876400000000004</v>
      </c>
      <c r="F58" s="11" t="s">
        <v>193</v>
      </c>
      <c r="G58" s="11" t="s">
        <v>26</v>
      </c>
      <c r="H58" s="11" t="s">
        <v>194</v>
      </c>
      <c r="I58" s="11" t="s">
        <v>325</v>
      </c>
      <c r="J58" s="11" t="s">
        <v>119</v>
      </c>
      <c r="K58" s="11" t="s">
        <v>195</v>
      </c>
      <c r="L58" s="11" t="s">
        <v>46</v>
      </c>
      <c r="M58" s="8">
        <v>410</v>
      </c>
      <c r="N58" s="11">
        <v>6528</v>
      </c>
      <c r="O58" s="26">
        <f>(Table13[[#This Row],[Cutadapt_Metrics_Total_Reads]]/Table13[[#This Row],[Reads count]])*100</f>
        <v>10.406172288465216</v>
      </c>
      <c r="P58" s="11" t="s">
        <v>196</v>
      </c>
      <c r="Q58" s="11" t="str">
        <f>Table13[[#This Row],[Amplicon_consensus]] &amp; "_Run" &amp; A58 &amp; "_Barcode" &amp; C58 &amp; "_" &amp; Table13[[#This Row],[Host]] &amp; "_" &amp; Table13[[#This Row],[Primers]]</f>
        <v>&gt;consensus_cl_id_33_total_supporting_reads_172_Run3_Barcode6_Gryllus bimaculatus_V1f / 530R</v>
      </c>
      <c r="R58" s="11">
        <v>172</v>
      </c>
      <c r="S58" s="33">
        <f>(Table13[[#This Row],[Supported_by_x_reads]]/Table13[[#This Row],[Cutadapt_Metrics_Total_Reads]])*100</f>
        <v>2.6348039215686274</v>
      </c>
      <c r="T58" s="11" t="s">
        <v>197</v>
      </c>
      <c r="U58" s="11">
        <f>LEN(Table13[[#This Row],[Sequence]])</f>
        <v>497</v>
      </c>
      <c r="V58" s="11" t="s">
        <v>198</v>
      </c>
      <c r="W58" s="11" t="s">
        <v>46</v>
      </c>
      <c r="X58" s="11" t="s">
        <v>36</v>
      </c>
      <c r="Y58" s="11" t="s">
        <v>199</v>
      </c>
      <c r="Z58" s="39">
        <f>LEN(Table13[[#This Row],[Correct_seq_if_RC]])</f>
        <v>497</v>
      </c>
      <c r="AA58" s="39" t="str">
        <f>IF(Table13[[#This Row],[Column1]]=Table13[[#This Row],[Sequence_length]],"yes","no")</f>
        <v>yes</v>
      </c>
    </row>
    <row r="59" spans="1:27" ht="14.5" x14ac:dyDescent="0.35">
      <c r="A59" s="2">
        <v>3</v>
      </c>
      <c r="B59" s="3">
        <v>45063</v>
      </c>
      <c r="C59">
        <v>5</v>
      </c>
      <c r="D59" s="2">
        <v>74208</v>
      </c>
      <c r="E59" s="20">
        <v>90.939800000000005</v>
      </c>
      <c r="F59" t="s">
        <v>200</v>
      </c>
      <c r="G59" t="s">
        <v>26</v>
      </c>
      <c r="H59" t="s">
        <v>201</v>
      </c>
      <c r="I59" t="s">
        <v>325</v>
      </c>
      <c r="J59" t="s">
        <v>202</v>
      </c>
      <c r="K59" t="s">
        <v>203</v>
      </c>
      <c r="L59" t="s">
        <v>31</v>
      </c>
      <c r="M59" s="2">
        <v>950</v>
      </c>
      <c r="N59">
        <v>9</v>
      </c>
      <c r="O59" s="30">
        <f>(Table13[[#This Row],[Cutadapt_Metrics_Total_Reads]]/Table13[[#This Row],[Reads count]])*100</f>
        <v>1.2128072445019405E-2</v>
      </c>
      <c r="P59" t="s">
        <v>204</v>
      </c>
      <c r="Q59" t="str">
        <f>Table13[[#This Row],[Amplicon_consensus]] &amp; "_Run" &amp; A59 &amp; "_Barcode" &amp; C59 &amp; "_" &amp; Table13[[#This Row],[Host]] &amp; "_" &amp; Table13[[#This Row],[Primers]]</f>
        <v>&gt;consensus_cl_id_3_total_supporting_reads_3_Run3_Barcode5_Gryllus bimaculatus_18S</v>
      </c>
      <c r="R59">
        <v>3</v>
      </c>
      <c r="S59" s="27">
        <f>(Table13[[#This Row],[Supported_by_x_reads]]/Table13[[#This Row],[Cutadapt_Metrics_Total_Reads]])*100</f>
        <v>33.333333333333329</v>
      </c>
      <c r="T59" t="s">
        <v>205</v>
      </c>
      <c r="U59">
        <f>LEN(Table13[[#This Row],[Sequence]])</f>
        <v>1012</v>
      </c>
      <c r="V59" s="36" t="s">
        <v>206</v>
      </c>
      <c r="W59" t="s">
        <v>76</v>
      </c>
    </row>
    <row r="60" spans="1:27" ht="14.5" x14ac:dyDescent="0.35">
      <c r="A60" s="8">
        <v>3</v>
      </c>
      <c r="B60" s="10">
        <v>45063</v>
      </c>
      <c r="C60" s="11">
        <v>5</v>
      </c>
      <c r="D60" s="8">
        <v>74208</v>
      </c>
      <c r="E60" s="21">
        <v>90.939800000000005</v>
      </c>
      <c r="F60" s="11" t="s">
        <v>207</v>
      </c>
      <c r="G60" s="11" t="s">
        <v>26</v>
      </c>
      <c r="H60" s="11" t="s">
        <v>194</v>
      </c>
      <c r="I60" s="11" t="s">
        <v>325</v>
      </c>
      <c r="J60" s="11" t="s">
        <v>119</v>
      </c>
      <c r="K60" s="11" t="s">
        <v>195</v>
      </c>
      <c r="L60" s="11" t="s">
        <v>46</v>
      </c>
      <c r="M60" s="8">
        <v>410</v>
      </c>
      <c r="N60" s="11">
        <v>7846</v>
      </c>
      <c r="O60" s="26">
        <f>(Table13[[#This Row],[Cutadapt_Metrics_Total_Reads]]/Table13[[#This Row],[Reads count]])*100</f>
        <v>10.572984044846917</v>
      </c>
      <c r="P60" s="11" t="s">
        <v>208</v>
      </c>
      <c r="Q60" s="11" t="str">
        <f>Table13[[#This Row],[Amplicon_consensus]] &amp; "_Run" &amp; A60 &amp; "_Barcode" &amp; C60 &amp; "_" &amp; Table13[[#This Row],[Host]] &amp; "_" &amp; Table13[[#This Row],[Primers]]</f>
        <v>&gt;consensus_cl_id_9_total_supporting_reads_69_Run3_Barcode5_Gryllus bimaculatus_V1f / 530R</v>
      </c>
      <c r="R60" s="11">
        <v>69</v>
      </c>
      <c r="S60" s="33">
        <f>(Table13[[#This Row],[Supported_by_x_reads]]/Table13[[#This Row],[Cutadapt_Metrics_Total_Reads]])*100</f>
        <v>0.87942900841192961</v>
      </c>
      <c r="T60" s="11" t="s">
        <v>209</v>
      </c>
      <c r="U60" s="11">
        <f>LEN(Table13[[#This Row],[Sequence]])</f>
        <v>488</v>
      </c>
      <c r="V60" s="11" t="s">
        <v>210</v>
      </c>
      <c r="W60" s="11" t="s">
        <v>46</v>
      </c>
      <c r="X60" s="11" t="s">
        <v>36</v>
      </c>
      <c r="Y60" s="11" t="s">
        <v>211</v>
      </c>
      <c r="Z60" s="39">
        <f>LEN(Table13[[#This Row],[Correct_seq_if_RC]])</f>
        <v>488</v>
      </c>
      <c r="AA60" s="39" t="str">
        <f>IF(Table13[[#This Row],[Column1]]=Table13[[#This Row],[Sequence_length]],"yes","no")</f>
        <v>yes</v>
      </c>
    </row>
    <row r="61" spans="1:27" ht="14.5" x14ac:dyDescent="0.35">
      <c r="A61" s="8">
        <v>3</v>
      </c>
      <c r="B61" s="10">
        <v>45063</v>
      </c>
      <c r="C61" s="11">
        <v>5</v>
      </c>
      <c r="D61" s="8">
        <v>74208</v>
      </c>
      <c r="E61" s="21">
        <v>90.939800000000005</v>
      </c>
      <c r="F61" s="11" t="s">
        <v>207</v>
      </c>
      <c r="G61" s="11" t="s">
        <v>26</v>
      </c>
      <c r="H61" s="11" t="s">
        <v>194</v>
      </c>
      <c r="I61" s="11" t="s">
        <v>325</v>
      </c>
      <c r="J61" s="11" t="s">
        <v>119</v>
      </c>
      <c r="K61" s="11" t="s">
        <v>195</v>
      </c>
      <c r="L61" s="11" t="s">
        <v>46</v>
      </c>
      <c r="M61" s="8">
        <v>410</v>
      </c>
      <c r="N61" s="11">
        <v>7846</v>
      </c>
      <c r="O61" s="26">
        <f>(Table13[[#This Row],[Cutadapt_Metrics_Total_Reads]]/Table13[[#This Row],[Reads count]])*100</f>
        <v>10.572984044846917</v>
      </c>
      <c r="P61" s="11" t="s">
        <v>212</v>
      </c>
      <c r="Q61" s="11" t="str">
        <f>Table13[[#This Row],[Amplicon_consensus]] &amp; "_Run" &amp; A61 &amp; "_Barcode" &amp; C61 &amp; "_" &amp; Table13[[#This Row],[Host]] &amp; "_" &amp; Table13[[#This Row],[Primers]]</f>
        <v>&gt;consensus_cl_id_84_total_supporting_reads_80_Run3_Barcode5_Gryllus bimaculatus_V1f / 530R</v>
      </c>
      <c r="R61" s="11">
        <v>80</v>
      </c>
      <c r="S61" s="33">
        <f>(Table13[[#This Row],[Supported_by_x_reads]]/Table13[[#This Row],[Cutadapt_Metrics_Total_Reads]])*100</f>
        <v>1.0196278358399185</v>
      </c>
      <c r="T61" s="11" t="s">
        <v>213</v>
      </c>
      <c r="U61" s="11">
        <f>LEN(Table13[[#This Row],[Sequence]])</f>
        <v>500</v>
      </c>
      <c r="V61" s="11" t="s">
        <v>198</v>
      </c>
      <c r="W61" s="11" t="s">
        <v>46</v>
      </c>
      <c r="X61" s="11" t="s">
        <v>36</v>
      </c>
      <c r="Y61" s="11" t="s">
        <v>214</v>
      </c>
      <c r="Z61" s="39">
        <f>LEN(Table13[[#This Row],[Correct_seq_if_RC]])</f>
        <v>500</v>
      </c>
      <c r="AA61" s="39" t="str">
        <f>IF(Table13[[#This Row],[Column1]]=Table13[[#This Row],[Sequence_length]],"yes","no")</f>
        <v>yes</v>
      </c>
    </row>
    <row r="62" spans="1:27" ht="14.5" x14ac:dyDescent="0.35">
      <c r="A62" s="8">
        <v>3</v>
      </c>
      <c r="B62" s="10">
        <v>45063</v>
      </c>
      <c r="C62" s="11">
        <v>5</v>
      </c>
      <c r="D62" s="8">
        <v>74208</v>
      </c>
      <c r="E62" s="21">
        <v>90.939800000000005</v>
      </c>
      <c r="F62" s="11" t="s">
        <v>215</v>
      </c>
      <c r="G62" s="11" t="s">
        <v>26</v>
      </c>
      <c r="H62" s="11" t="s">
        <v>109</v>
      </c>
      <c r="I62" s="11" t="s">
        <v>325</v>
      </c>
      <c r="J62" s="28" t="s">
        <v>110</v>
      </c>
      <c r="K62" s="11" t="s">
        <v>111</v>
      </c>
      <c r="L62" s="11" t="s">
        <v>31</v>
      </c>
      <c r="M62" s="8">
        <v>300</v>
      </c>
      <c r="N62" s="11">
        <v>1736</v>
      </c>
      <c r="O62" s="26">
        <f>(Table13[[#This Row],[Cutadapt_Metrics_Total_Reads]]/Table13[[#This Row],[Reads count]])*100</f>
        <v>2.3393704182837429</v>
      </c>
      <c r="P62" s="11" t="s">
        <v>216</v>
      </c>
      <c r="Q62" s="11" t="str">
        <f>Table13[[#This Row],[Amplicon_consensus]] &amp; "_Run" &amp; A62 &amp; "_Barcode" &amp; C62 &amp; "_" &amp; Table13[[#This Row],[Host]] &amp; "_" &amp; Table13[[#This Row],[Primers]]</f>
        <v xml:space="preserve">&gt;consensus_cl_id_0_total_supporting_reads_114_Run3_Barcode5_Gryllus bimaculatus_GregF / GregR </v>
      </c>
      <c r="R62" s="11">
        <v>114</v>
      </c>
      <c r="S62" s="33">
        <f>(Table13[[#This Row],[Supported_by_x_reads]]/Table13[[#This Row],[Cutadapt_Metrics_Total_Reads]])*100</f>
        <v>6.5668202764976948</v>
      </c>
      <c r="T62" s="11" t="s">
        <v>217</v>
      </c>
      <c r="U62" s="11">
        <f>LEN(Table13[[#This Row],[Sequence]])</f>
        <v>370</v>
      </c>
      <c r="V62" s="11" t="s">
        <v>114</v>
      </c>
      <c r="W62" s="11" t="s">
        <v>53</v>
      </c>
      <c r="X62" s="11" t="s">
        <v>36</v>
      </c>
      <c r="Y62" s="11" t="s">
        <v>218</v>
      </c>
      <c r="Z62" s="11">
        <f>LEN(Table13[[#This Row],[Correct_seq_if_RC]])</f>
        <v>370</v>
      </c>
      <c r="AA62" s="11" t="str">
        <f>IF(Table13[[#This Row],[Column1]]=Table13[[#This Row],[Sequence_length]],"yes","no")</f>
        <v>yes</v>
      </c>
    </row>
    <row r="63" spans="1:27" ht="14.5" x14ac:dyDescent="0.35">
      <c r="A63" s="29">
        <v>3</v>
      </c>
      <c r="B63" s="14">
        <v>45063</v>
      </c>
      <c r="C63" s="15">
        <v>2</v>
      </c>
      <c r="D63" s="29">
        <v>127554</v>
      </c>
      <c r="E63" s="22">
        <v>93.227500000000006</v>
      </c>
      <c r="F63" s="15" t="s">
        <v>219</v>
      </c>
      <c r="G63" s="15" t="s">
        <v>220</v>
      </c>
      <c r="H63" s="15" t="s">
        <v>221</v>
      </c>
      <c r="I63" s="15" t="s">
        <v>325</v>
      </c>
      <c r="J63" s="15" t="s">
        <v>222</v>
      </c>
      <c r="K63" s="15" t="s">
        <v>223</v>
      </c>
      <c r="L63" s="15" t="s">
        <v>31</v>
      </c>
      <c r="M63" s="29">
        <v>1630</v>
      </c>
      <c r="N63" s="15">
        <v>9</v>
      </c>
      <c r="O63" s="31">
        <f>(Table13[[#This Row],[Cutadapt_Metrics_Total_Reads]]/Table13[[#This Row],[Reads count]])*100</f>
        <v>7.0558351756902955E-3</v>
      </c>
      <c r="P63" s="15" t="s">
        <v>171</v>
      </c>
      <c r="Q63" s="15" t="str">
        <f>Table13[[#This Row],[Amplicon_consensus]] &amp; "_Run" &amp; A63 &amp; "_Barcode" &amp; C63 &amp; "_" &amp; Table13[[#This Row],[Host]] &amp; "_" &amp; Table13[[#This Row],[Primers]]</f>
        <v>&gt;consensus_cl_id_1_total_supporting_reads_3_Run3_Barcode2_Blaptica dubia_WL1 / EukP3</v>
      </c>
      <c r="R63" s="15">
        <v>3</v>
      </c>
      <c r="S63" s="34">
        <f>(Table13[[#This Row],[Supported_by_x_reads]]/Table13[[#This Row],[Cutadapt_Metrics_Total_Reads]])*100</f>
        <v>33.333333333333329</v>
      </c>
      <c r="T63" s="15" t="s">
        <v>224</v>
      </c>
      <c r="U63" s="15">
        <f>LEN(Table13[[#This Row],[Sequence]])</f>
        <v>1686</v>
      </c>
      <c r="V63" s="37" t="s">
        <v>220</v>
      </c>
      <c r="W63" s="15" t="s">
        <v>93</v>
      </c>
      <c r="X63" s="15"/>
      <c r="Y63" s="15"/>
      <c r="Z63" s="15"/>
      <c r="AA63" s="15"/>
    </row>
    <row r="64" spans="1:27" ht="14.5" x14ac:dyDescent="0.35">
      <c r="A64" s="8">
        <v>3</v>
      </c>
      <c r="B64" s="10">
        <v>45063</v>
      </c>
      <c r="C64" s="11">
        <v>2</v>
      </c>
      <c r="D64" s="8">
        <v>127554</v>
      </c>
      <c r="E64" s="21">
        <v>93.227500000000006</v>
      </c>
      <c r="F64" s="11" t="s">
        <v>225</v>
      </c>
      <c r="G64" s="11" t="s">
        <v>220</v>
      </c>
      <c r="H64" s="11" t="s">
        <v>109</v>
      </c>
      <c r="I64" s="11" t="s">
        <v>325</v>
      </c>
      <c r="J64" s="28" t="s">
        <v>110</v>
      </c>
      <c r="K64" s="11" t="s">
        <v>111</v>
      </c>
      <c r="L64" s="11" t="s">
        <v>31</v>
      </c>
      <c r="M64" s="8">
        <v>300</v>
      </c>
      <c r="N64" s="11">
        <v>2932</v>
      </c>
      <c r="O64" s="26">
        <f>(Table13[[#This Row],[Cutadapt_Metrics_Total_Reads]]/Table13[[#This Row],[Reads count]])*100</f>
        <v>2.2986343039026607</v>
      </c>
      <c r="P64" s="11" t="s">
        <v>226</v>
      </c>
      <c r="Q64" s="11" t="str">
        <f>Table13[[#This Row],[Amplicon_consensus]] &amp; "_Run" &amp; A64 &amp; "_Barcode" &amp; C64 &amp; "_" &amp; Table13[[#This Row],[Host]] &amp; "_" &amp; Table13[[#This Row],[Primers]]</f>
        <v xml:space="preserve">&gt;consensus_cl_id_28_total_supporting_reads_195_Run3_Barcode2_Blaptica dubia_GregF / GregR </v>
      </c>
      <c r="R64" s="11">
        <v>195</v>
      </c>
      <c r="S64" s="33">
        <f>(Table13[[#This Row],[Supported_by_x_reads]]/Table13[[#This Row],[Cutadapt_Metrics_Total_Reads]])*100</f>
        <v>6.6507503410641196</v>
      </c>
      <c r="T64" s="11" t="s">
        <v>227</v>
      </c>
      <c r="U64" s="11">
        <f>LEN(Table13[[#This Row],[Sequence]])</f>
        <v>423</v>
      </c>
      <c r="V64" s="11" t="s">
        <v>228</v>
      </c>
      <c r="W64" s="11" t="s">
        <v>53</v>
      </c>
      <c r="X64" s="11" t="s">
        <v>36</v>
      </c>
      <c r="Y64" s="11" t="s">
        <v>229</v>
      </c>
      <c r="Z64" s="11">
        <f>LEN(Table13[[#This Row],[Correct_seq_if_RC]])</f>
        <v>423</v>
      </c>
      <c r="AA64" s="11" t="str">
        <f>IF(Table13[[#This Row],[Column1]]=Table13[[#This Row],[Sequence_length]],"yes","no")</f>
        <v>yes</v>
      </c>
    </row>
    <row r="65" spans="1:27" ht="14.5" x14ac:dyDescent="0.35">
      <c r="A65" s="8">
        <v>3</v>
      </c>
      <c r="B65" s="10">
        <v>45063</v>
      </c>
      <c r="C65" s="11">
        <v>7</v>
      </c>
      <c r="D65" s="8">
        <v>170422</v>
      </c>
      <c r="E65" s="21">
        <v>91.744699999999995</v>
      </c>
      <c r="F65" s="11" t="s">
        <v>230</v>
      </c>
      <c r="G65" s="11" t="s">
        <v>59</v>
      </c>
      <c r="H65" s="11" t="s">
        <v>221</v>
      </c>
      <c r="I65" s="11" t="s">
        <v>325</v>
      </c>
      <c r="J65" s="11" t="s">
        <v>222</v>
      </c>
      <c r="K65" s="11" t="s">
        <v>223</v>
      </c>
      <c r="L65" s="11" t="s">
        <v>31</v>
      </c>
      <c r="M65" s="8">
        <v>1630</v>
      </c>
      <c r="N65" s="11">
        <v>6</v>
      </c>
      <c r="O65" s="26">
        <f>(Table13[[#This Row],[Cutadapt_Metrics_Total_Reads]]/Table13[[#This Row],[Reads count]])*100</f>
        <v>3.520672213681332E-3</v>
      </c>
      <c r="P65" s="11" t="s">
        <v>231</v>
      </c>
      <c r="Q65" s="11" t="str">
        <f>Table13[[#This Row],[Amplicon_consensus]] &amp; "_Run" &amp; A65 &amp; "_Barcode" &amp; C65 &amp; "_" &amp; Table13[[#This Row],[Host]] &amp; "_" &amp; Table13[[#This Row],[Primers]]</f>
        <v>&gt;consensus_cl_id_4_total_supporting_reads_1_Run3_Barcode7_Gryllus assimilis_WL1 / EukP3</v>
      </c>
      <c r="R65" s="11">
        <v>1</v>
      </c>
      <c r="S65" s="33">
        <f>(Table13[[#This Row],[Supported_by_x_reads]]/Table13[[#This Row],[Cutadapt_Metrics_Total_Reads]])*100</f>
        <v>16.666666666666664</v>
      </c>
      <c r="T65" s="11" t="s">
        <v>232</v>
      </c>
      <c r="U65" s="11">
        <f>LEN(Table13[[#This Row],[Sequence]])</f>
        <v>1594</v>
      </c>
      <c r="V65" s="11" t="s">
        <v>114</v>
      </c>
      <c r="W65" s="11" t="s">
        <v>53</v>
      </c>
      <c r="X65" s="11" t="s">
        <v>36</v>
      </c>
      <c r="Y65" s="11" t="s">
        <v>233</v>
      </c>
      <c r="Z65" s="11">
        <f>LEN(Table13[[#This Row],[Correct_seq_if_RC]])</f>
        <v>1594</v>
      </c>
      <c r="AA65" s="11" t="str">
        <f>IF(Table13[[#This Row],[Column1]]=Table13[[#This Row],[Sequence_length]],"yes","no")</f>
        <v>yes</v>
      </c>
    </row>
    <row r="66" spans="1:27" ht="14.5" x14ac:dyDescent="0.35">
      <c r="A66" s="8">
        <v>3</v>
      </c>
      <c r="B66" s="10">
        <v>45063</v>
      </c>
      <c r="C66" s="11">
        <v>7</v>
      </c>
      <c r="D66" s="8">
        <v>170422</v>
      </c>
      <c r="E66" s="21">
        <v>91.744699999999995</v>
      </c>
      <c r="F66" s="11" t="s">
        <v>234</v>
      </c>
      <c r="G66" s="11" t="s">
        <v>235</v>
      </c>
      <c r="H66" s="11" t="s">
        <v>221</v>
      </c>
      <c r="I66" s="11" t="s">
        <v>325</v>
      </c>
      <c r="J66" s="11" t="s">
        <v>222</v>
      </c>
      <c r="K66" s="11" t="s">
        <v>223</v>
      </c>
      <c r="L66" s="11" t="s">
        <v>31</v>
      </c>
      <c r="M66" s="8">
        <v>1630</v>
      </c>
      <c r="N66" s="11">
        <v>6</v>
      </c>
      <c r="O66" s="26">
        <f>(Table13[[#This Row],[Cutadapt_Metrics_Total_Reads]]/Table13[[#This Row],[Reads count]])*100</f>
        <v>3.520672213681332E-3</v>
      </c>
      <c r="P66" s="11" t="s">
        <v>47</v>
      </c>
      <c r="Q66" s="11" t="str">
        <f>Table13[[#This Row],[Amplicon_consensus]] &amp; "_Run" &amp; A66 &amp; "_Barcode" &amp; C66 &amp; "_" &amp; Table13[[#This Row],[Host]] &amp; "_" &amp; Table13[[#This Row],[Primers]]</f>
        <v>&gt;consensus_cl_id_0_total_supporting_reads_1_Run3_Barcode7_Alphitobius diaperinus gregarine_WL1 / EukP3</v>
      </c>
      <c r="R66" s="11">
        <v>1</v>
      </c>
      <c r="S66" s="33">
        <f>(Table13[[#This Row],[Supported_by_x_reads]]/Table13[[#This Row],[Cutadapt_Metrics_Total_Reads]])*100</f>
        <v>16.666666666666664</v>
      </c>
      <c r="T66" s="11" t="s">
        <v>236</v>
      </c>
      <c r="U66" s="11">
        <f>LEN(Table13[[#This Row],[Sequence]])</f>
        <v>1584</v>
      </c>
      <c r="V66" s="11" t="s">
        <v>237</v>
      </c>
      <c r="W66" s="11" t="s">
        <v>53</v>
      </c>
      <c r="X66" s="11" t="s">
        <v>36</v>
      </c>
      <c r="Y66" s="11" t="s">
        <v>238</v>
      </c>
      <c r="Z66" s="11">
        <f>LEN(Table13[[#This Row],[Correct_seq_if_RC]])</f>
        <v>1584</v>
      </c>
      <c r="AA66" s="11" t="str">
        <f>IF(Table13[[#This Row],[Column1]]=Table13[[#This Row],[Sequence_length]],"yes","no")</f>
        <v>yes</v>
      </c>
    </row>
    <row r="67" spans="1:27" ht="14.5" x14ac:dyDescent="0.35">
      <c r="A67" s="8">
        <v>3</v>
      </c>
      <c r="B67" s="10">
        <v>45063</v>
      </c>
      <c r="C67" s="11">
        <v>7</v>
      </c>
      <c r="D67" s="8">
        <v>170422</v>
      </c>
      <c r="E67" s="21">
        <v>91.744699999999995</v>
      </c>
      <c r="F67" s="11" t="s">
        <v>239</v>
      </c>
      <c r="G67" s="11" t="s">
        <v>59</v>
      </c>
      <c r="H67" s="11" t="s">
        <v>109</v>
      </c>
      <c r="I67" s="11" t="s">
        <v>325</v>
      </c>
      <c r="J67" s="28" t="s">
        <v>110</v>
      </c>
      <c r="K67" s="11" t="s">
        <v>111</v>
      </c>
      <c r="L67" s="11" t="s">
        <v>31</v>
      </c>
      <c r="M67" s="8">
        <v>300</v>
      </c>
      <c r="N67" s="11">
        <v>13270</v>
      </c>
      <c r="O67" s="26">
        <f>(Table13[[#This Row],[Cutadapt_Metrics_Total_Reads]]/Table13[[#This Row],[Reads count]])*100</f>
        <v>7.7865533792585468</v>
      </c>
      <c r="P67" s="11" t="s">
        <v>240</v>
      </c>
      <c r="Q67" s="11" t="str">
        <f>Table13[[#This Row],[Amplicon_consensus]] &amp; "_Run" &amp; A67 &amp; "_Barcode" &amp; C67 &amp; "_" &amp; Table13[[#This Row],[Host]] &amp; "_" &amp; Table13[[#This Row],[Primers]]</f>
        <v xml:space="preserve">&gt;consensus_cl_id_916_total_supporting_reads_99_Run3_Barcode7_Gryllus assimilis_GregF / GregR </v>
      </c>
      <c r="R67" s="11">
        <v>99</v>
      </c>
      <c r="S67" s="33">
        <f>(Table13[[#This Row],[Supported_by_x_reads]]/Table13[[#This Row],[Cutadapt_Metrics_Total_Reads]])*100</f>
        <v>0.74604370761115302</v>
      </c>
      <c r="T67" s="11" t="s">
        <v>241</v>
      </c>
      <c r="U67" s="11">
        <f>LEN(Table13[[#This Row],[Sequence]])</f>
        <v>371</v>
      </c>
      <c r="V67" s="11" t="s">
        <v>114</v>
      </c>
      <c r="W67" s="11" t="s">
        <v>53</v>
      </c>
      <c r="X67" s="11" t="s">
        <v>36</v>
      </c>
      <c r="Y67" s="11" t="s">
        <v>242</v>
      </c>
      <c r="Z67" s="11">
        <f>LEN(Table13[[#This Row],[Correct_seq_if_RC]])</f>
        <v>371</v>
      </c>
      <c r="AA67" s="11" t="str">
        <f>IF(Table13[[#This Row],[Column1]]=Table13[[#This Row],[Sequence_length]],"yes","no")</f>
        <v>yes</v>
      </c>
    </row>
    <row r="68" spans="1:27" ht="14.5" x14ac:dyDescent="0.35">
      <c r="A68" s="8">
        <v>3</v>
      </c>
      <c r="B68" s="10">
        <v>45063</v>
      </c>
      <c r="C68" s="11">
        <v>7</v>
      </c>
      <c r="D68" s="8">
        <v>170422</v>
      </c>
      <c r="E68" s="21">
        <v>91.744699999999995</v>
      </c>
      <c r="F68" s="11" t="s">
        <v>243</v>
      </c>
      <c r="G68" s="11" t="s">
        <v>235</v>
      </c>
      <c r="H68" s="11" t="s">
        <v>109</v>
      </c>
      <c r="I68" s="11" t="s">
        <v>325</v>
      </c>
      <c r="J68" s="28" t="s">
        <v>110</v>
      </c>
      <c r="K68" s="11" t="s">
        <v>111</v>
      </c>
      <c r="L68" s="11" t="s">
        <v>31</v>
      </c>
      <c r="M68" s="8">
        <v>300</v>
      </c>
      <c r="N68" s="11">
        <v>13270</v>
      </c>
      <c r="O68" s="26">
        <f>(Table13[[#This Row],[Cutadapt_Metrics_Total_Reads]]/Table13[[#This Row],[Reads count]])*100</f>
        <v>7.7865533792585468</v>
      </c>
      <c r="P68" s="11" t="s">
        <v>244</v>
      </c>
      <c r="Q68" s="11" t="str">
        <f>Table13[[#This Row],[Amplicon_consensus]] &amp; "_Run" &amp; A68 &amp; "_Barcode" &amp; C68 &amp; "_" &amp; Table13[[#This Row],[Host]] &amp; "_" &amp; Table13[[#This Row],[Primers]]</f>
        <v xml:space="preserve">&gt;consensus_cl_id_4_total_supporting_reads_100_Run3_Barcode7_Alphitobius diaperinus gregarine_GregF / GregR </v>
      </c>
      <c r="R68" s="11">
        <v>100</v>
      </c>
      <c r="S68" s="33">
        <f>(Table13[[#This Row],[Supported_by_x_reads]]/Table13[[#This Row],[Cutadapt_Metrics_Total_Reads]])*100</f>
        <v>0.75357950263752826</v>
      </c>
      <c r="T68" s="11" t="s">
        <v>245</v>
      </c>
      <c r="U68" s="11">
        <f>LEN(Table13[[#This Row],[Sequence]])</f>
        <v>363</v>
      </c>
      <c r="V68" s="11" t="s">
        <v>237</v>
      </c>
      <c r="W68" s="11" t="s">
        <v>53</v>
      </c>
      <c r="X68" s="11" t="s">
        <v>36</v>
      </c>
      <c r="Y68" s="11" t="s">
        <v>246</v>
      </c>
      <c r="Z68" s="11">
        <f>LEN(Table13[[#This Row],[Correct_seq_if_RC]])</f>
        <v>363</v>
      </c>
      <c r="AA68" s="11" t="str">
        <f>IF(Table13[[#This Row],[Column1]]=Table13[[#This Row],[Sequence_length]],"yes","no")</f>
        <v>yes</v>
      </c>
    </row>
    <row r="69" spans="1:27" ht="14.5" x14ac:dyDescent="0.35">
      <c r="A69" s="2">
        <v>3</v>
      </c>
      <c r="B69" s="3">
        <v>45063</v>
      </c>
      <c r="C69">
        <v>7</v>
      </c>
      <c r="D69" s="2">
        <v>170422</v>
      </c>
      <c r="E69" s="20">
        <v>91.744699999999995</v>
      </c>
      <c r="F69" t="s">
        <v>247</v>
      </c>
      <c r="G69" t="s">
        <v>235</v>
      </c>
      <c r="H69" t="s">
        <v>201</v>
      </c>
      <c r="I69" t="s">
        <v>325</v>
      </c>
      <c r="J69" t="s">
        <v>202</v>
      </c>
      <c r="K69" t="s">
        <v>203</v>
      </c>
      <c r="L69" t="s">
        <v>31</v>
      </c>
      <c r="M69" s="2">
        <v>950</v>
      </c>
      <c r="N69">
        <v>7722</v>
      </c>
      <c r="O69" s="30">
        <f>(Table13[[#This Row],[Cutadapt_Metrics_Total_Reads]]/Table13[[#This Row],[Reads count]])*100</f>
        <v>4.5311051390078747</v>
      </c>
      <c r="P69" t="s">
        <v>248</v>
      </c>
      <c r="Q69" t="str">
        <f>Table13[[#This Row],[Amplicon_consensus]] &amp; "_Run" &amp; A69 &amp; "_Barcode" &amp; C69 &amp; "_" &amp; Table13[[#This Row],[Host]] &amp; "_" &amp; Table13[[#This Row],[Primers]]</f>
        <v>&gt;consensus_cl_id_213_total_supporting_reads_117_Run3_Barcode7_Alphitobius diaperinus gregarine_18S</v>
      </c>
      <c r="R69">
        <v>117</v>
      </c>
      <c r="S69" s="27">
        <f>(Table13[[#This Row],[Supported_by_x_reads]]/Table13[[#This Row],[Cutadapt_Metrics_Total_Reads]])*100</f>
        <v>1.5151515151515151</v>
      </c>
      <c r="T69" t="s">
        <v>249</v>
      </c>
      <c r="U69">
        <f>LEN(Table13[[#This Row],[Sequence]])</f>
        <v>1177</v>
      </c>
      <c r="V69" t="s">
        <v>166</v>
      </c>
      <c r="W69" t="s">
        <v>76</v>
      </c>
    </row>
    <row r="70" spans="1:27" ht="14.5" x14ac:dyDescent="0.35">
      <c r="A70" s="8">
        <v>3</v>
      </c>
      <c r="B70" s="10">
        <v>45063</v>
      </c>
      <c r="C70" s="11">
        <v>7</v>
      </c>
      <c r="D70" s="8">
        <v>170422</v>
      </c>
      <c r="E70" s="21">
        <v>91.744699999999995</v>
      </c>
      <c r="F70" s="11" t="s">
        <v>250</v>
      </c>
      <c r="G70" s="11" t="s">
        <v>59</v>
      </c>
      <c r="H70" s="11" t="s">
        <v>194</v>
      </c>
      <c r="I70" s="11" t="s">
        <v>325</v>
      </c>
      <c r="J70" s="11" t="s">
        <v>119</v>
      </c>
      <c r="K70" s="11" t="s">
        <v>195</v>
      </c>
      <c r="L70" s="11" t="s">
        <v>46</v>
      </c>
      <c r="M70" s="8">
        <v>410</v>
      </c>
      <c r="N70" s="8">
        <v>4450</v>
      </c>
      <c r="O70" s="26">
        <f>(Table13[[#This Row],[Cutadapt_Metrics_Total_Reads]]/Table13[[#This Row],[Reads count]])*100</f>
        <v>2.6111652251469883</v>
      </c>
      <c r="P70" s="11" t="s">
        <v>251</v>
      </c>
      <c r="Q70" s="11" t="str">
        <f>Table13[[#This Row],[Amplicon_consensus]] &amp; "_Run" &amp; A70 &amp; "_Barcode" &amp; C70 &amp; "_" &amp; Table13[[#This Row],[Host]] &amp; "_" &amp; Table13[[#This Row],[Primers]]</f>
        <v>&gt;consensus_cl_id_5_total_supporting_reads_205_Run3_Barcode7_Gryllus assimilis_V1f / 530R</v>
      </c>
      <c r="R70" s="11">
        <v>205</v>
      </c>
      <c r="S70" s="33">
        <f>(Table13[[#This Row],[Supported_by_x_reads]]/Table13[[#This Row],[Cutadapt_Metrics_Total_Reads]])*100</f>
        <v>4.606741573033708</v>
      </c>
      <c r="T70" s="11" t="s">
        <v>252</v>
      </c>
      <c r="U70" s="11">
        <f>LEN(Table13[[#This Row],[Sequence]])</f>
        <v>497</v>
      </c>
      <c r="V70" s="11" t="s">
        <v>198</v>
      </c>
      <c r="W70" s="11" t="s">
        <v>46</v>
      </c>
      <c r="X70" s="11" t="s">
        <v>36</v>
      </c>
      <c r="Y70" s="11" t="s">
        <v>253</v>
      </c>
      <c r="Z70" s="39">
        <f>LEN(Table13[[#This Row],[Correct_seq_if_RC]])</f>
        <v>497</v>
      </c>
      <c r="AA70" s="39" t="str">
        <f>IF(Table13[[#This Row],[Column1]]=Table13[[#This Row],[Sequence_length]],"yes","no")</f>
        <v>yes</v>
      </c>
    </row>
    <row r="71" spans="1:27" ht="14.5" x14ac:dyDescent="0.35">
      <c r="A71" s="8">
        <v>3</v>
      </c>
      <c r="B71" s="10">
        <v>45063</v>
      </c>
      <c r="C71" s="11">
        <v>1</v>
      </c>
      <c r="D71" s="8">
        <v>250834</v>
      </c>
      <c r="E71" s="21">
        <v>94.3964</v>
      </c>
      <c r="F71" s="11" t="s">
        <v>254</v>
      </c>
      <c r="G71" s="11" t="s">
        <v>255</v>
      </c>
      <c r="H71" s="11" t="s">
        <v>64</v>
      </c>
      <c r="I71" s="11" t="s">
        <v>325</v>
      </c>
      <c r="J71" s="11" t="s">
        <v>65</v>
      </c>
      <c r="K71" s="11" t="s">
        <v>66</v>
      </c>
      <c r="L71" s="11" t="s">
        <v>67</v>
      </c>
      <c r="M71" s="8">
        <v>572</v>
      </c>
      <c r="N71" s="11">
        <v>1214</v>
      </c>
      <c r="O71" s="26">
        <f>(Table13[[#This Row],[Cutadapt_Metrics_Total_Reads]]/Table13[[#This Row],[Reads count]])*100</f>
        <v>0.48398542462345617</v>
      </c>
      <c r="P71" s="11" t="s">
        <v>256</v>
      </c>
      <c r="Q71" s="11" t="str">
        <f>Table13[[#This Row],[Amplicon_consensus]] &amp; "_Run" &amp; A71 &amp; "_Barcode" &amp; C71 &amp; "_" &amp; Table13[[#This Row],[Host]] &amp; "_" &amp; Table13[[#This Row],[Primers]]</f>
        <v>&gt;consensus_cl_id_3_total_supporting_reads_130_Run3_Barcode1_Acheta domesticus gregarine_UnonMet</v>
      </c>
      <c r="R71" s="11">
        <v>130</v>
      </c>
      <c r="S71" s="33">
        <f>(Table13[[#This Row],[Supported_by_x_reads]]/Table13[[#This Row],[Cutadapt_Metrics_Total_Reads]])*100</f>
        <v>10.70840197693575</v>
      </c>
      <c r="T71" s="11" t="s">
        <v>257</v>
      </c>
      <c r="U71" s="11">
        <f>LEN(Table13[[#This Row],[Sequence]])</f>
        <v>650</v>
      </c>
      <c r="V71" s="11" t="s">
        <v>125</v>
      </c>
      <c r="W71" s="11" t="s">
        <v>53</v>
      </c>
      <c r="X71" s="11" t="s">
        <v>36</v>
      </c>
      <c r="Y71" s="11" t="s">
        <v>258</v>
      </c>
      <c r="Z71" s="11">
        <f>LEN(Table13[[#This Row],[Correct_seq_if_RC]])</f>
        <v>650</v>
      </c>
      <c r="AA71" s="11" t="str">
        <f>IF(Table13[[#This Row],[Column1]]=Table13[[#This Row],[Sequence_length]],"yes","no")</f>
        <v>yes</v>
      </c>
    </row>
    <row r="72" spans="1:27" ht="14.5" x14ac:dyDescent="0.35">
      <c r="A72" s="8">
        <v>3</v>
      </c>
      <c r="B72" s="10">
        <v>45063</v>
      </c>
      <c r="C72" s="11">
        <v>1</v>
      </c>
      <c r="D72" s="8">
        <v>250834</v>
      </c>
      <c r="E72" s="21">
        <v>94.3964</v>
      </c>
      <c r="F72" s="11" t="s">
        <v>259</v>
      </c>
      <c r="G72" s="11" t="s">
        <v>255</v>
      </c>
      <c r="H72" s="11" t="s">
        <v>109</v>
      </c>
      <c r="I72" s="11" t="s">
        <v>325</v>
      </c>
      <c r="J72" s="28" t="s">
        <v>110</v>
      </c>
      <c r="K72" s="11" t="s">
        <v>111</v>
      </c>
      <c r="L72" s="11" t="s">
        <v>31</v>
      </c>
      <c r="M72" s="8">
        <v>300</v>
      </c>
      <c r="N72" s="11">
        <v>1806</v>
      </c>
      <c r="O72" s="26">
        <f>(Table13[[#This Row],[Cutadapt_Metrics_Total_Reads]]/Table13[[#This Row],[Reads count]])*100</f>
        <v>0.71999808638382357</v>
      </c>
      <c r="P72" s="11" t="s">
        <v>260</v>
      </c>
      <c r="Q72" s="11" t="str">
        <f>Table13[[#This Row],[Amplicon_consensus]] &amp; "_Run" &amp; A72 &amp; "_Barcode" &amp; C72 &amp; "_" &amp; Table13[[#This Row],[Host]] &amp; "_" &amp; Table13[[#This Row],[Primers]]</f>
        <v xml:space="preserve">&gt;consensus_cl_id_10_total_supporting_reads_235_Run3_Barcode1_Acheta domesticus gregarine_GregF / GregR </v>
      </c>
      <c r="R72" s="11">
        <v>235</v>
      </c>
      <c r="S72" s="33">
        <f>(Table13[[#This Row],[Supported_by_x_reads]]/Table13[[#This Row],[Cutadapt_Metrics_Total_Reads]])*100</f>
        <v>13.01218161683278</v>
      </c>
      <c r="T72" s="11" t="s">
        <v>261</v>
      </c>
      <c r="U72" s="11">
        <f>LEN(Table13[[#This Row],[Sequence]])</f>
        <v>367</v>
      </c>
      <c r="V72" s="11" t="s">
        <v>114</v>
      </c>
      <c r="W72" s="11" t="s">
        <v>53</v>
      </c>
      <c r="X72" s="11" t="s">
        <v>36</v>
      </c>
      <c r="Y72" s="11" t="s">
        <v>262</v>
      </c>
      <c r="Z72" s="11">
        <f>LEN(Table13[[#This Row],[Correct_seq_if_RC]])</f>
        <v>367</v>
      </c>
      <c r="AA72" s="11" t="str">
        <f>IF(Table13[[#This Row],[Column1]]=Table13[[#This Row],[Sequence_length]],"yes","no")</f>
        <v>yes</v>
      </c>
    </row>
    <row r="73" spans="1:27" ht="14.5" x14ac:dyDescent="0.35">
      <c r="A73" s="2">
        <v>3</v>
      </c>
      <c r="B73" s="3">
        <v>45063</v>
      </c>
      <c r="C73">
        <v>1</v>
      </c>
      <c r="D73" s="2">
        <v>250834</v>
      </c>
      <c r="E73" s="20">
        <v>94.3964</v>
      </c>
      <c r="F73" t="s">
        <v>263</v>
      </c>
      <c r="G73" t="s">
        <v>255</v>
      </c>
      <c r="H73" t="s">
        <v>201</v>
      </c>
      <c r="I73" t="s">
        <v>325</v>
      </c>
      <c r="J73" t="s">
        <v>202</v>
      </c>
      <c r="K73" t="s">
        <v>203</v>
      </c>
      <c r="L73" t="s">
        <v>31</v>
      </c>
      <c r="M73" s="2">
        <v>950</v>
      </c>
      <c r="N73" s="2">
        <v>11234</v>
      </c>
      <c r="O73" s="30">
        <f>(Table13[[#This Row],[Cutadapt_Metrics_Total_Reads]]/Table13[[#This Row],[Reads count]])*100</f>
        <v>4.478659192932378</v>
      </c>
      <c r="P73" t="s">
        <v>264</v>
      </c>
      <c r="Q73" t="str">
        <f>Table13[[#This Row],[Amplicon_consensus]] &amp; "_Run" &amp; A73 &amp; "_Barcode" &amp; C73 &amp; "_" &amp; Table13[[#This Row],[Host]] &amp; "_" &amp; Table13[[#This Row],[Primers]]</f>
        <v>&gt;consensus_cl_id_35_total_supporting_reads_275_Run3_Barcode1_Acheta domesticus gregarine_18S</v>
      </c>
      <c r="R73">
        <v>275</v>
      </c>
      <c r="S73" s="27">
        <f>(Table13[[#This Row],[Supported_by_x_reads]]/Table13[[#This Row],[Cutadapt_Metrics_Total_Reads]])*100</f>
        <v>2.4479259391134058</v>
      </c>
      <c r="T73" t="s">
        <v>265</v>
      </c>
      <c r="U73">
        <f>LEN(Table13[[#This Row],[Sequence]])</f>
        <v>1106</v>
      </c>
      <c r="V73" t="s">
        <v>266</v>
      </c>
      <c r="W73" t="s">
        <v>76</v>
      </c>
    </row>
    <row r="74" spans="1:27" ht="14.5" x14ac:dyDescent="0.35">
      <c r="A74" s="8">
        <v>3</v>
      </c>
      <c r="B74" s="10">
        <v>45063</v>
      </c>
      <c r="C74" s="11">
        <v>1</v>
      </c>
      <c r="D74" s="8">
        <v>250834</v>
      </c>
      <c r="E74" s="21">
        <v>94.3964</v>
      </c>
      <c r="F74" s="11" t="s">
        <v>267</v>
      </c>
      <c r="G74" s="11" t="s">
        <v>255</v>
      </c>
      <c r="H74" s="11" t="s">
        <v>221</v>
      </c>
      <c r="I74" s="11" t="s">
        <v>325</v>
      </c>
      <c r="J74" s="11" t="s">
        <v>222</v>
      </c>
      <c r="K74" s="11" t="s">
        <v>223</v>
      </c>
      <c r="L74" s="11" t="s">
        <v>31</v>
      </c>
      <c r="M74" s="8">
        <v>1630</v>
      </c>
      <c r="N74" s="11">
        <v>280</v>
      </c>
      <c r="O74" s="26">
        <f>(Table13[[#This Row],[Cutadapt_Metrics_Total_Reads]]/Table13[[#This Row],[Reads count]])*100</f>
        <v>0.11162761029206567</v>
      </c>
      <c r="P74" s="11" t="s">
        <v>268</v>
      </c>
      <c r="Q74" s="11" t="str">
        <f>Table13[[#This Row],[Amplicon_consensus]] &amp; "_Run" &amp; A74 &amp; "_Barcode" &amp; C74 &amp; "_" &amp; Table13[[#This Row],[Host]] &amp; "_" &amp; Table13[[#This Row],[Primers]]</f>
        <v>&gt;consensus_cl_id_0_total_supporting_reads_279_Run3_Barcode1_Acheta domesticus gregarine_WL1 / EukP3</v>
      </c>
      <c r="R74" s="11">
        <v>279</v>
      </c>
      <c r="S74" s="33">
        <f>(Table13[[#This Row],[Supported_by_x_reads]]/Table13[[#This Row],[Cutadapt_Metrics_Total_Reads]])*100</f>
        <v>99.642857142857139</v>
      </c>
      <c r="T74" s="11" t="s">
        <v>269</v>
      </c>
      <c r="U74" s="11">
        <f>LEN(Table13[[#This Row],[Sequence]])</f>
        <v>1680</v>
      </c>
      <c r="V74" s="11" t="s">
        <v>270</v>
      </c>
      <c r="W74" s="11" t="s">
        <v>53</v>
      </c>
      <c r="X74" s="11" t="s">
        <v>36</v>
      </c>
      <c r="Y74" s="11" t="s">
        <v>271</v>
      </c>
      <c r="Z74" s="11">
        <f>LEN(Table13[[#This Row],[Correct_seq_if_RC]])</f>
        <v>1680</v>
      </c>
      <c r="AA74" s="11" t="str">
        <f>IF(Table13[[#This Row],[Column1]]=Table13[[#This Row],[Sequence_length]],"yes","no")</f>
        <v>yes</v>
      </c>
    </row>
    <row r="75" spans="1:27" ht="14.5" x14ac:dyDescent="0.35">
      <c r="A75" s="8">
        <v>3</v>
      </c>
      <c r="B75" s="10">
        <v>45063</v>
      </c>
      <c r="C75" s="11">
        <v>3</v>
      </c>
      <c r="D75" s="8">
        <v>329431</v>
      </c>
      <c r="E75" s="21">
        <v>94.135599999999997</v>
      </c>
      <c r="F75" s="11" t="s">
        <v>272</v>
      </c>
      <c r="G75" s="11" t="s">
        <v>273</v>
      </c>
      <c r="H75" s="11" t="s">
        <v>109</v>
      </c>
      <c r="I75" s="11" t="s">
        <v>325</v>
      </c>
      <c r="J75" s="28" t="s">
        <v>110</v>
      </c>
      <c r="K75" s="11" t="s">
        <v>111</v>
      </c>
      <c r="L75" s="11" t="s">
        <v>31</v>
      </c>
      <c r="M75" s="8">
        <v>300</v>
      </c>
      <c r="N75" s="11">
        <v>8538</v>
      </c>
      <c r="O75" s="26">
        <f>(Table13[[#This Row],[Cutadapt_Metrics_Total_Reads]]/Table13[[#This Row],[Reads count]])*100</f>
        <v>2.591741517950648</v>
      </c>
      <c r="P75" s="11" t="s">
        <v>274</v>
      </c>
      <c r="Q75" s="11" t="str">
        <f>Table13[[#This Row],[Amplicon_consensus]] &amp; "_Run" &amp; A75 &amp; "_Barcode" &amp; C75 &amp; "_" &amp; Table13[[#This Row],[Host]] &amp; "_" &amp; Table13[[#This Row],[Primers]]</f>
        <v xml:space="preserve">&gt;consensus_cl_id_17_total_supporting_reads_290_Run3_Barcode3_Tenebrio molitor_GregF / GregR </v>
      </c>
      <c r="R75" s="11">
        <v>290</v>
      </c>
      <c r="S75" s="33">
        <f>(Table13[[#This Row],[Supported_by_x_reads]]/Table13[[#This Row],[Cutadapt_Metrics_Total_Reads]])*100</f>
        <v>3.3965799953150619</v>
      </c>
      <c r="T75" s="11" t="s">
        <v>275</v>
      </c>
      <c r="U75" s="11">
        <f>LEN(Table13[[#This Row],[Sequence]])</f>
        <v>350</v>
      </c>
      <c r="V75" s="11" t="s">
        <v>276</v>
      </c>
      <c r="W75" s="11" t="s">
        <v>53</v>
      </c>
      <c r="X75" s="11" t="s">
        <v>36</v>
      </c>
      <c r="Y75" s="11" t="s">
        <v>277</v>
      </c>
      <c r="Z75" s="11">
        <f>LEN(Table13[[#This Row],[Correct_seq_if_RC]])</f>
        <v>350</v>
      </c>
      <c r="AA75" s="11" t="str">
        <f>IF(Table13[[#This Row],[Column1]]=Table13[[#This Row],[Sequence_length]],"yes","no")</f>
        <v>yes</v>
      </c>
    </row>
    <row r="76" spans="1:27" ht="14.5" x14ac:dyDescent="0.35">
      <c r="A76" s="8">
        <v>3</v>
      </c>
      <c r="B76" s="10">
        <v>45063</v>
      </c>
      <c r="C76" s="11">
        <v>8</v>
      </c>
      <c r="D76" s="8">
        <v>453806</v>
      </c>
      <c r="E76" s="21">
        <v>92.629800000000003</v>
      </c>
      <c r="F76" s="11" t="s">
        <v>278</v>
      </c>
      <c r="G76" s="11" t="s">
        <v>59</v>
      </c>
      <c r="H76" s="11" t="s">
        <v>109</v>
      </c>
      <c r="I76" s="11" t="s">
        <v>325</v>
      </c>
      <c r="J76" s="28" t="s">
        <v>110</v>
      </c>
      <c r="K76" s="11" t="s">
        <v>111</v>
      </c>
      <c r="L76" s="11" t="s">
        <v>31</v>
      </c>
      <c r="M76" s="8">
        <v>300</v>
      </c>
      <c r="N76" s="11">
        <v>13969</v>
      </c>
      <c r="O76" s="26">
        <f>(Table13[[#This Row],[Cutadapt_Metrics_Total_Reads]]/Table13[[#This Row],[Reads count]])*100</f>
        <v>3.0781875955804905</v>
      </c>
      <c r="P76" s="11" t="s">
        <v>279</v>
      </c>
      <c r="Q76" s="11" t="str">
        <f>Table13[[#This Row],[Amplicon_consensus]] &amp; "_Run" &amp; A76 &amp; "_Barcode" &amp; C76 &amp; "_" &amp; Table13[[#This Row],[Host]] &amp; "_" &amp; Table13[[#This Row],[Primers]]</f>
        <v xml:space="preserve">&gt;consensus_cl_id_2087_total_supporting_reads_45_Run3_Barcode8_Gryllus assimilis_GregF / GregR </v>
      </c>
      <c r="R76" s="11">
        <v>45</v>
      </c>
      <c r="S76" s="33">
        <f>(Table13[[#This Row],[Supported_by_x_reads]]/Table13[[#This Row],[Cutadapt_Metrics_Total_Reads]])*100</f>
        <v>0.32214188560383705</v>
      </c>
      <c r="T76" s="11" t="s">
        <v>280</v>
      </c>
      <c r="U76" s="11">
        <f>LEN(Table13[[#This Row],[Sequence]])</f>
        <v>355</v>
      </c>
      <c r="V76" s="11" t="s">
        <v>114</v>
      </c>
      <c r="W76" s="11" t="s">
        <v>53</v>
      </c>
      <c r="X76" s="11" t="s">
        <v>36</v>
      </c>
      <c r="Y76" s="11" t="s">
        <v>281</v>
      </c>
      <c r="Z76" s="11">
        <f>LEN(Table13[[#This Row],[Correct_seq_if_RC]])</f>
        <v>355</v>
      </c>
      <c r="AA76" s="11" t="str">
        <f>IF(Table13[[#This Row],[Column1]]=Table13[[#This Row],[Sequence_length]],"yes","no")</f>
        <v>yes</v>
      </c>
    </row>
    <row r="77" spans="1:27" ht="14.5" x14ac:dyDescent="0.35">
      <c r="A77" s="8">
        <v>3</v>
      </c>
      <c r="B77" s="10">
        <v>45063</v>
      </c>
      <c r="C77" s="11">
        <v>4</v>
      </c>
      <c r="D77" s="8">
        <v>514883</v>
      </c>
      <c r="E77" s="21">
        <v>93.538799999999995</v>
      </c>
      <c r="F77" s="11" t="s">
        <v>282</v>
      </c>
      <c r="G77" s="11" t="s">
        <v>283</v>
      </c>
      <c r="H77" s="11" t="s">
        <v>109</v>
      </c>
      <c r="I77" s="11" t="s">
        <v>325</v>
      </c>
      <c r="J77" s="28" t="s">
        <v>110</v>
      </c>
      <c r="K77" s="11" t="s">
        <v>111</v>
      </c>
      <c r="L77" s="11" t="s">
        <v>31</v>
      </c>
      <c r="M77" s="8">
        <v>300</v>
      </c>
      <c r="N77" s="11">
        <v>1797</v>
      </c>
      <c r="O77" s="26">
        <f>(Table13[[#This Row],[Cutadapt_Metrics_Total_Reads]]/Table13[[#This Row],[Reads count]])*100</f>
        <v>0.34901132878731672</v>
      </c>
      <c r="P77" s="11" t="s">
        <v>284</v>
      </c>
      <c r="Q77" s="11" t="str">
        <f>Table13[[#This Row],[Amplicon_consensus]] &amp; "_Run" &amp; A77 &amp; "_Barcode" &amp; C77 &amp; "_" &amp; Table13[[#This Row],[Host]] &amp; "_" &amp; Table13[[#This Row],[Primers]]</f>
        <v xml:space="preserve">&gt;consensus_cl_id_14_total_supporting_reads_284_Run3_Barcode4_Acheta domesticus_GregF / GregR </v>
      </c>
      <c r="R77" s="11">
        <v>284</v>
      </c>
      <c r="S77" s="33">
        <f>(Table13[[#This Row],[Supported_by_x_reads]]/Table13[[#This Row],[Cutadapt_Metrics_Total_Reads]])*100</f>
        <v>15.80411797440178</v>
      </c>
      <c r="T77" s="11" t="s">
        <v>285</v>
      </c>
      <c r="U77" s="11">
        <f>LEN(Table13[[#This Row],[Sequence]])</f>
        <v>368</v>
      </c>
      <c r="V77" s="11" t="s">
        <v>114</v>
      </c>
      <c r="W77" s="11" t="s">
        <v>53</v>
      </c>
      <c r="X77" s="11" t="s">
        <v>36</v>
      </c>
      <c r="Y77" s="11" t="s">
        <v>286</v>
      </c>
      <c r="Z77" s="11">
        <f>LEN(Table13[[#This Row],[Correct_seq_if_RC]])</f>
        <v>368</v>
      </c>
      <c r="AA77" s="11" t="str">
        <f>IF(Table13[[#This Row],[Column1]]=Table13[[#This Row],[Sequence_length]],"yes","no")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zoomScale="85" zoomScaleNormal="115" workbookViewId="0">
      <selection activeCell="B44" sqref="B44"/>
    </sheetView>
  </sheetViews>
  <sheetFormatPr defaultRowHeight="14.5" x14ac:dyDescent="0.35"/>
  <cols>
    <col min="1" max="1" width="19.54296875" customWidth="1"/>
    <col min="2" max="2" width="28.54296875" customWidth="1"/>
    <col min="3" max="3" width="22.453125" customWidth="1"/>
    <col min="4" max="4" width="21.26953125" customWidth="1"/>
  </cols>
  <sheetData>
    <row r="1" spans="1:7" x14ac:dyDescent="0.35">
      <c r="A1" t="s">
        <v>288</v>
      </c>
      <c r="B1" t="s">
        <v>289</v>
      </c>
      <c r="C1" t="s">
        <v>3</v>
      </c>
      <c r="D1" t="s">
        <v>290</v>
      </c>
    </row>
    <row r="2" spans="1:7" x14ac:dyDescent="0.35">
      <c r="A2">
        <v>1</v>
      </c>
      <c r="B2" t="s">
        <v>38</v>
      </c>
      <c r="C2">
        <v>897</v>
      </c>
      <c r="D2" s="30">
        <v>90.268303121516226</v>
      </c>
      <c r="G2">
        <f>SUM(C2:C22,C24:C25)</f>
        <v>1995585</v>
      </c>
    </row>
    <row r="3" spans="1:7" x14ac:dyDescent="0.35">
      <c r="A3">
        <v>1</v>
      </c>
      <c r="B3" t="s">
        <v>100</v>
      </c>
      <c r="C3">
        <v>906</v>
      </c>
      <c r="D3" s="30">
        <v>90.465864679911306</v>
      </c>
      <c r="G3">
        <f>AVERAGE(D2:D22,D24:D25)</f>
        <v>90.483789852662099</v>
      </c>
    </row>
    <row r="4" spans="1:7" x14ac:dyDescent="0.35">
      <c r="A4">
        <v>1</v>
      </c>
      <c r="B4" t="s">
        <v>59</v>
      </c>
      <c r="C4">
        <v>1368</v>
      </c>
      <c r="D4" s="30">
        <v>87.730208333333593</v>
      </c>
      <c r="G4" s="30">
        <f>MIN(D2:D25)</f>
        <v>82.527773333333329</v>
      </c>
    </row>
    <row r="5" spans="1:7" x14ac:dyDescent="0.35">
      <c r="A5">
        <v>1</v>
      </c>
      <c r="B5" t="s">
        <v>26</v>
      </c>
      <c r="C5">
        <v>938</v>
      </c>
      <c r="D5" s="30">
        <v>89.271681769723031</v>
      </c>
      <c r="G5" s="30">
        <f>MAX(D2:D25)</f>
        <v>96.283330000000007</v>
      </c>
    </row>
    <row r="6" spans="1:7" x14ac:dyDescent="0.35">
      <c r="A6">
        <v>1</v>
      </c>
      <c r="B6" t="s">
        <v>73</v>
      </c>
      <c r="C6">
        <v>871</v>
      </c>
      <c r="D6" s="30">
        <v>89.918568427094868</v>
      </c>
    </row>
    <row r="7" spans="1:7" x14ac:dyDescent="0.35">
      <c r="A7">
        <v>1</v>
      </c>
      <c r="B7" t="s">
        <v>144</v>
      </c>
      <c r="C7">
        <v>1018</v>
      </c>
      <c r="D7" s="30">
        <v>87.565725049115613</v>
      </c>
    </row>
    <row r="8" spans="1:7" x14ac:dyDescent="0.35">
      <c r="A8">
        <v>1</v>
      </c>
      <c r="B8" t="s">
        <v>186</v>
      </c>
      <c r="C8">
        <v>2193</v>
      </c>
      <c r="D8" s="30">
        <v>88.547206475148656</v>
      </c>
    </row>
    <row r="9" spans="1:7" x14ac:dyDescent="0.35">
      <c r="A9">
        <v>1</v>
      </c>
      <c r="B9" t="s">
        <v>59</v>
      </c>
      <c r="C9">
        <v>1100</v>
      </c>
      <c r="D9" s="30">
        <v>89.630975818181469</v>
      </c>
    </row>
    <row r="10" spans="1:7" x14ac:dyDescent="0.35">
      <c r="A10">
        <v>1</v>
      </c>
      <c r="B10" t="s">
        <v>26</v>
      </c>
      <c r="C10">
        <v>951</v>
      </c>
      <c r="D10" s="30">
        <v>88.156504100946449</v>
      </c>
    </row>
    <row r="11" spans="1:7" x14ac:dyDescent="0.35">
      <c r="A11">
        <v>1</v>
      </c>
      <c r="B11" t="s">
        <v>73</v>
      </c>
      <c r="C11">
        <v>1277</v>
      </c>
      <c r="D11" s="30">
        <v>88.62137086922445</v>
      </c>
    </row>
    <row r="12" spans="1:7" x14ac:dyDescent="0.35">
      <c r="A12">
        <v>2</v>
      </c>
      <c r="B12" t="s">
        <v>38</v>
      </c>
      <c r="C12">
        <v>15</v>
      </c>
      <c r="D12" s="30">
        <v>82.527773333333329</v>
      </c>
    </row>
    <row r="13" spans="1:7" x14ac:dyDescent="0.35">
      <c r="A13">
        <v>2</v>
      </c>
      <c r="B13" t="s">
        <v>59</v>
      </c>
      <c r="C13">
        <v>40</v>
      </c>
      <c r="D13" s="30">
        <v>84.906255000000016</v>
      </c>
    </row>
    <row r="14" spans="1:7" x14ac:dyDescent="0.35">
      <c r="A14">
        <v>2</v>
      </c>
      <c r="B14" t="s">
        <v>26</v>
      </c>
      <c r="C14">
        <v>10</v>
      </c>
      <c r="D14" s="30">
        <v>96.283330000000007</v>
      </c>
    </row>
    <row r="15" spans="1:7" x14ac:dyDescent="0.35">
      <c r="A15">
        <v>2</v>
      </c>
      <c r="B15" t="s">
        <v>43</v>
      </c>
      <c r="C15">
        <v>26</v>
      </c>
      <c r="D15" s="30">
        <v>90.413461538461533</v>
      </c>
    </row>
    <row r="16" spans="1:7" x14ac:dyDescent="0.35">
      <c r="A16">
        <v>2</v>
      </c>
      <c r="B16" t="s">
        <v>43</v>
      </c>
      <c r="C16">
        <v>105</v>
      </c>
      <c r="D16" s="30">
        <v>92.330938095238139</v>
      </c>
    </row>
    <row r="17" spans="1:4" x14ac:dyDescent="0.35">
      <c r="A17">
        <v>3</v>
      </c>
      <c r="B17" t="s">
        <v>283</v>
      </c>
      <c r="C17">
        <v>514883</v>
      </c>
      <c r="D17" s="30">
        <v>93.538799999999995</v>
      </c>
    </row>
    <row r="18" spans="1:4" x14ac:dyDescent="0.35">
      <c r="A18">
        <v>3</v>
      </c>
      <c r="B18" t="s">
        <v>220</v>
      </c>
      <c r="C18">
        <v>127554</v>
      </c>
      <c r="D18" s="30">
        <v>93.227500000000006</v>
      </c>
    </row>
    <row r="19" spans="1:4" x14ac:dyDescent="0.35">
      <c r="A19">
        <v>3</v>
      </c>
      <c r="B19" t="s">
        <v>59</v>
      </c>
      <c r="C19">
        <v>453806</v>
      </c>
      <c r="D19" s="30">
        <v>92.629800000000003</v>
      </c>
    </row>
    <row r="20" spans="1:4" x14ac:dyDescent="0.35">
      <c r="A20">
        <v>3</v>
      </c>
      <c r="B20" t="s">
        <v>26</v>
      </c>
      <c r="C20">
        <v>74208</v>
      </c>
      <c r="D20" s="30">
        <v>90.939800000000005</v>
      </c>
    </row>
    <row r="21" spans="1:4" x14ac:dyDescent="0.35">
      <c r="A21">
        <v>3</v>
      </c>
      <c r="B21" t="s">
        <v>26</v>
      </c>
      <c r="C21">
        <v>62732</v>
      </c>
      <c r="D21" s="30">
        <v>93.876400000000004</v>
      </c>
    </row>
    <row r="22" spans="1:4" x14ac:dyDescent="0.35">
      <c r="A22">
        <v>3</v>
      </c>
      <c r="B22" t="s">
        <v>291</v>
      </c>
      <c r="C22">
        <v>170422</v>
      </c>
      <c r="D22" s="30">
        <v>91.744699999999995</v>
      </c>
    </row>
    <row r="23" spans="1:4" x14ac:dyDescent="0.35">
      <c r="A23">
        <v>3</v>
      </c>
      <c r="B23" t="s">
        <v>292</v>
      </c>
      <c r="C23">
        <v>170422</v>
      </c>
      <c r="D23" s="30">
        <v>91.744699999999995</v>
      </c>
    </row>
    <row r="24" spans="1:4" x14ac:dyDescent="0.35">
      <c r="A24">
        <v>3</v>
      </c>
      <c r="B24" t="s">
        <v>255</v>
      </c>
      <c r="C24">
        <v>250834</v>
      </c>
      <c r="D24" s="30">
        <v>94.3964</v>
      </c>
    </row>
    <row r="25" spans="1:4" x14ac:dyDescent="0.35">
      <c r="A25">
        <v>3</v>
      </c>
      <c r="B25" t="s">
        <v>273</v>
      </c>
      <c r="C25">
        <v>329431</v>
      </c>
      <c r="D25" s="30">
        <v>94.135599999999997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abSelected="1" workbookViewId="0">
      <selection activeCell="E20" sqref="E20"/>
    </sheetView>
  </sheetViews>
  <sheetFormatPr defaultRowHeight="14.5" x14ac:dyDescent="0.35"/>
  <cols>
    <col min="1" max="1" width="13.26953125" customWidth="1"/>
  </cols>
  <sheetData>
    <row r="1" spans="1:11" ht="47" thickTop="1" thickBot="1" x14ac:dyDescent="0.4">
      <c r="A1" s="45" t="s">
        <v>293</v>
      </c>
      <c r="B1" s="46" t="s">
        <v>294</v>
      </c>
      <c r="C1" s="47" t="s">
        <v>295</v>
      </c>
      <c r="D1" s="46" t="s">
        <v>80</v>
      </c>
      <c r="E1" s="46" t="s">
        <v>76</v>
      </c>
      <c r="F1" s="46" t="s">
        <v>50</v>
      </c>
      <c r="G1" s="46" t="s">
        <v>296</v>
      </c>
      <c r="H1" s="47" t="s">
        <v>297</v>
      </c>
      <c r="I1" s="47" t="s">
        <v>35</v>
      </c>
      <c r="J1" s="48" t="s">
        <v>129</v>
      </c>
      <c r="K1" s="48" t="s">
        <v>93</v>
      </c>
    </row>
    <row r="2" spans="1:11" ht="24" thickTop="1" thickBot="1" x14ac:dyDescent="0.4">
      <c r="A2" s="90" t="s">
        <v>53</v>
      </c>
      <c r="B2" s="49" t="s">
        <v>298</v>
      </c>
      <c r="C2" s="50" t="s">
        <v>299</v>
      </c>
      <c r="D2" s="51"/>
      <c r="E2" s="52">
        <v>3</v>
      </c>
      <c r="F2" s="51"/>
      <c r="G2" s="53"/>
      <c r="H2" s="50"/>
      <c r="I2" s="50"/>
      <c r="J2" s="54"/>
      <c r="K2" s="54"/>
    </row>
    <row r="3" spans="1:11" ht="35" thickBot="1" x14ac:dyDescent="0.4">
      <c r="A3" s="91"/>
      <c r="B3" s="49" t="s">
        <v>221</v>
      </c>
      <c r="C3" s="50" t="s">
        <v>300</v>
      </c>
      <c r="D3" s="52"/>
      <c r="E3" s="52"/>
      <c r="F3" s="52"/>
      <c r="G3" s="52">
        <v>1</v>
      </c>
      <c r="H3" s="50"/>
      <c r="I3" s="50"/>
      <c r="J3" s="54"/>
      <c r="K3" s="54">
        <v>1</v>
      </c>
    </row>
    <row r="4" spans="1:11" ht="35" thickBot="1" x14ac:dyDescent="0.4">
      <c r="A4" s="91"/>
      <c r="B4" s="49" t="s">
        <v>109</v>
      </c>
      <c r="C4" s="50" t="s">
        <v>301</v>
      </c>
      <c r="D4" s="52"/>
      <c r="E4" s="52"/>
      <c r="F4" s="52"/>
      <c r="G4" s="52">
        <v>11</v>
      </c>
      <c r="H4" s="50"/>
      <c r="I4" s="50"/>
      <c r="J4" s="54"/>
      <c r="K4" s="54"/>
    </row>
    <row r="5" spans="1:11" ht="23.5" thickBot="1" x14ac:dyDescent="0.4">
      <c r="A5" s="92"/>
      <c r="B5" s="55" t="s">
        <v>302</v>
      </c>
      <c r="C5" s="56" t="s">
        <v>303</v>
      </c>
      <c r="D5" s="57"/>
      <c r="E5" s="57"/>
      <c r="F5" s="57"/>
      <c r="G5" s="57">
        <v>5</v>
      </c>
      <c r="H5" s="56"/>
      <c r="I5" s="56">
        <v>2</v>
      </c>
      <c r="J5" s="58"/>
      <c r="K5" s="58"/>
    </row>
    <row r="6" spans="1:11" ht="35.5" thickTop="1" thickBot="1" x14ac:dyDescent="0.4">
      <c r="A6" s="90" t="s">
        <v>41</v>
      </c>
      <c r="B6" s="49" t="s">
        <v>304</v>
      </c>
      <c r="C6" s="50" t="s">
        <v>305</v>
      </c>
      <c r="D6" s="51"/>
      <c r="E6" s="51"/>
      <c r="F6" s="51"/>
      <c r="G6" s="53"/>
      <c r="H6" s="50"/>
      <c r="I6" s="50"/>
      <c r="J6" s="54"/>
      <c r="K6" s="54">
        <v>7</v>
      </c>
    </row>
    <row r="7" spans="1:11" ht="23.5" thickBot="1" x14ac:dyDescent="0.4">
      <c r="A7" s="92"/>
      <c r="B7" s="55" t="s">
        <v>306</v>
      </c>
      <c r="C7" s="56" t="s">
        <v>307</v>
      </c>
      <c r="D7" s="59"/>
      <c r="E7" s="57">
        <v>4</v>
      </c>
      <c r="F7" s="59"/>
      <c r="G7" s="60"/>
      <c r="H7" s="56"/>
      <c r="I7" s="56">
        <v>1</v>
      </c>
      <c r="J7" s="58">
        <v>2</v>
      </c>
      <c r="K7" s="58"/>
    </row>
    <row r="8" spans="1:11" ht="24" thickTop="1" thickBot="1" x14ac:dyDescent="0.4">
      <c r="A8" s="90" t="s">
        <v>308</v>
      </c>
      <c r="B8" s="49" t="s">
        <v>309</v>
      </c>
      <c r="C8" s="50" t="s">
        <v>310</v>
      </c>
      <c r="D8" s="52"/>
      <c r="E8" s="52">
        <v>5</v>
      </c>
      <c r="F8" s="52"/>
      <c r="G8" s="52"/>
      <c r="H8" s="50"/>
      <c r="I8" s="50"/>
      <c r="J8" s="54"/>
      <c r="K8" s="54"/>
    </row>
    <row r="9" spans="1:11" ht="23.5" thickBot="1" x14ac:dyDescent="0.4">
      <c r="A9" s="92"/>
      <c r="B9" s="55" t="s">
        <v>311</v>
      </c>
      <c r="C9" s="56" t="s">
        <v>312</v>
      </c>
      <c r="D9" s="57">
        <v>3</v>
      </c>
      <c r="E9" s="57"/>
      <c r="F9" s="57"/>
      <c r="G9" s="57">
        <v>1</v>
      </c>
      <c r="H9" s="56"/>
      <c r="I9" s="56">
        <v>3</v>
      </c>
      <c r="J9" s="58"/>
      <c r="K9" s="58"/>
    </row>
    <row r="10" spans="1:11" ht="35.5" thickTop="1" thickBot="1" x14ac:dyDescent="0.4">
      <c r="A10" s="90" t="s">
        <v>46</v>
      </c>
      <c r="B10" s="49" t="s">
        <v>313</v>
      </c>
      <c r="C10" s="50" t="s">
        <v>314</v>
      </c>
      <c r="D10" s="52"/>
      <c r="E10" s="52"/>
      <c r="F10" s="52"/>
      <c r="G10" s="52"/>
      <c r="H10" s="50">
        <v>4</v>
      </c>
      <c r="I10" s="50"/>
      <c r="J10" s="54"/>
      <c r="K10" s="54"/>
    </row>
    <row r="11" spans="1:11" ht="23.5" thickBot="1" x14ac:dyDescent="0.4">
      <c r="A11" s="91"/>
      <c r="B11" s="49" t="s">
        <v>287</v>
      </c>
      <c r="C11" s="50" t="s">
        <v>315</v>
      </c>
      <c r="D11" s="52"/>
      <c r="E11" s="52">
        <v>1</v>
      </c>
      <c r="F11" s="52"/>
      <c r="G11" s="52"/>
      <c r="H11" s="50"/>
      <c r="I11" s="50"/>
      <c r="J11" s="54">
        <v>1</v>
      </c>
      <c r="K11" s="54"/>
    </row>
    <row r="12" spans="1:11" ht="23.5" thickBot="1" x14ac:dyDescent="0.4">
      <c r="A12" s="92"/>
      <c r="B12" s="55" t="s">
        <v>316</v>
      </c>
      <c r="C12" s="56" t="s">
        <v>317</v>
      </c>
      <c r="D12" s="57"/>
      <c r="E12" s="57">
        <v>1</v>
      </c>
      <c r="F12" s="57">
        <v>1</v>
      </c>
      <c r="G12" s="57"/>
      <c r="H12" s="56"/>
      <c r="I12" s="56">
        <v>1</v>
      </c>
      <c r="J12" s="58"/>
      <c r="K12" s="58"/>
    </row>
    <row r="13" spans="1:11" ht="24" thickTop="1" thickBot="1" x14ac:dyDescent="0.4">
      <c r="A13" s="61" t="s">
        <v>318</v>
      </c>
      <c r="B13" s="55" t="s">
        <v>319</v>
      </c>
      <c r="C13" s="56" t="s">
        <v>320</v>
      </c>
      <c r="D13" s="57"/>
      <c r="E13" s="57">
        <v>1</v>
      </c>
      <c r="F13" s="57">
        <v>1</v>
      </c>
      <c r="G13" s="57">
        <v>2</v>
      </c>
      <c r="H13" s="56"/>
      <c r="I13" s="56"/>
      <c r="J13" s="58"/>
      <c r="K13" s="58"/>
    </row>
    <row r="14" spans="1:11" ht="15" thickTop="1" x14ac:dyDescent="0.35"/>
    <row r="16" spans="1:11" ht="15" thickBot="1" x14ac:dyDescent="0.4"/>
    <row r="17" spans="1:13" ht="32.5" thickTop="1" thickBot="1" x14ac:dyDescent="0.4">
      <c r="A17" s="62" t="s">
        <v>293</v>
      </c>
      <c r="B17" s="63" t="s">
        <v>294</v>
      </c>
      <c r="C17" s="64" t="s">
        <v>321</v>
      </c>
      <c r="D17" s="64" t="s">
        <v>322</v>
      </c>
      <c r="E17" s="64" t="s">
        <v>323</v>
      </c>
      <c r="F17" s="64" t="s">
        <v>80</v>
      </c>
      <c r="G17" s="63" t="s">
        <v>76</v>
      </c>
      <c r="H17" s="63" t="s">
        <v>50</v>
      </c>
      <c r="I17" s="63" t="s">
        <v>296</v>
      </c>
      <c r="J17" s="64" t="s">
        <v>324</v>
      </c>
      <c r="K17" s="64" t="s">
        <v>35</v>
      </c>
      <c r="L17" s="65" t="s">
        <v>129</v>
      </c>
      <c r="M17" s="65" t="s">
        <v>93</v>
      </c>
    </row>
    <row r="18" spans="1:13" ht="15.5" thickTop="1" thickBot="1" x14ac:dyDescent="0.4">
      <c r="A18" s="87" t="s">
        <v>53</v>
      </c>
      <c r="B18" s="66" t="s">
        <v>298</v>
      </c>
      <c r="C18" s="67">
        <v>74208</v>
      </c>
      <c r="D18" s="67">
        <v>9</v>
      </c>
      <c r="E18" s="79">
        <f>(D18/C18)</f>
        <v>1.2128072445019405E-4</v>
      </c>
      <c r="F18" s="68"/>
      <c r="G18" s="69">
        <v>3</v>
      </c>
      <c r="H18" s="70"/>
      <c r="I18" s="70"/>
      <c r="J18" s="67"/>
      <c r="K18" s="67"/>
      <c r="L18" s="71"/>
      <c r="M18" s="71"/>
    </row>
    <row r="19" spans="1:13" ht="15" thickBot="1" x14ac:dyDescent="0.4">
      <c r="A19" s="89"/>
      <c r="B19" s="66" t="s">
        <v>221</v>
      </c>
      <c r="C19" s="67">
        <v>297976</v>
      </c>
      <c r="D19" s="67">
        <v>15</v>
      </c>
      <c r="E19" s="79">
        <f t="shared" ref="E19:E29" si="0">(D19/C19)</f>
        <v>5.0339624667758479E-5</v>
      </c>
      <c r="F19" s="67"/>
      <c r="G19" s="69"/>
      <c r="H19" s="69"/>
      <c r="I19" s="69">
        <v>1</v>
      </c>
      <c r="J19" s="67"/>
      <c r="K19" s="67"/>
      <c r="L19" s="71"/>
      <c r="M19" s="71">
        <v>1</v>
      </c>
    </row>
    <row r="20" spans="1:13" ht="15" thickBot="1" x14ac:dyDescent="0.4">
      <c r="A20" s="89"/>
      <c r="B20" s="66" t="s">
        <v>109</v>
      </c>
      <c r="C20" s="67">
        <v>1737266</v>
      </c>
      <c r="D20" s="67">
        <v>43952</v>
      </c>
      <c r="E20" s="79">
        <f t="shared" si="0"/>
        <v>2.5299522352938468E-2</v>
      </c>
      <c r="F20" s="67"/>
      <c r="G20" s="69"/>
      <c r="H20" s="69"/>
      <c r="I20" s="69">
        <v>11</v>
      </c>
      <c r="J20" s="67"/>
      <c r="K20" s="67"/>
      <c r="L20" s="71"/>
      <c r="M20" s="71"/>
    </row>
    <row r="21" spans="1:13" ht="15" thickBot="1" x14ac:dyDescent="0.4">
      <c r="A21" s="88"/>
      <c r="B21" s="72" t="s">
        <v>302</v>
      </c>
      <c r="C21" s="73">
        <v>4306</v>
      </c>
      <c r="D21" s="73">
        <v>58</v>
      </c>
      <c r="E21" s="80">
        <f t="shared" si="0"/>
        <v>1.3469577333952624E-2</v>
      </c>
      <c r="F21" s="73"/>
      <c r="G21" s="74"/>
      <c r="H21" s="74"/>
      <c r="I21" s="74">
        <v>5</v>
      </c>
      <c r="J21" s="73"/>
      <c r="K21" s="73">
        <v>2</v>
      </c>
      <c r="L21" s="75"/>
      <c r="M21" s="75"/>
    </row>
    <row r="22" spans="1:13" ht="15.5" thickTop="1" thickBot="1" x14ac:dyDescent="0.4">
      <c r="A22" s="87" t="s">
        <v>41</v>
      </c>
      <c r="B22" s="66" t="s">
        <v>304</v>
      </c>
      <c r="C22" s="67">
        <v>8191</v>
      </c>
      <c r="D22" s="67">
        <v>2182</v>
      </c>
      <c r="E22" s="79">
        <f t="shared" si="0"/>
        <v>0.26638994017824441</v>
      </c>
      <c r="F22" s="68"/>
      <c r="G22" s="70"/>
      <c r="H22" s="70"/>
      <c r="I22" s="70"/>
      <c r="J22" s="67"/>
      <c r="K22" s="67"/>
      <c r="L22" s="71"/>
      <c r="M22" s="71">
        <v>7</v>
      </c>
    </row>
    <row r="23" spans="1:13" ht="15" thickBot="1" x14ac:dyDescent="0.4">
      <c r="A23" s="88"/>
      <c r="B23" s="72" t="s">
        <v>306</v>
      </c>
      <c r="C23" s="73">
        <v>6013</v>
      </c>
      <c r="D23" s="73">
        <v>11</v>
      </c>
      <c r="E23" s="80">
        <f t="shared" si="0"/>
        <v>1.8293696989855313E-3</v>
      </c>
      <c r="F23" s="76"/>
      <c r="G23" s="74">
        <v>4</v>
      </c>
      <c r="H23" s="77"/>
      <c r="I23" s="77"/>
      <c r="J23" s="73"/>
      <c r="K23" s="73">
        <v>1</v>
      </c>
      <c r="L23" s="75">
        <v>2</v>
      </c>
      <c r="M23" s="75"/>
    </row>
    <row r="24" spans="1:13" ht="15.5" thickTop="1" thickBot="1" x14ac:dyDescent="0.4">
      <c r="A24" s="87" t="s">
        <v>308</v>
      </c>
      <c r="B24" s="66" t="s">
        <v>309</v>
      </c>
      <c r="C24" s="67">
        <v>5101</v>
      </c>
      <c r="D24" s="67">
        <v>72</v>
      </c>
      <c r="E24" s="79">
        <f t="shared" si="0"/>
        <v>1.4114879435404822E-2</v>
      </c>
      <c r="F24" s="67"/>
      <c r="G24" s="69">
        <v>5</v>
      </c>
      <c r="H24" s="69"/>
      <c r="I24" s="69"/>
      <c r="J24" s="67"/>
      <c r="K24" s="67"/>
      <c r="L24" s="71"/>
      <c r="M24" s="71"/>
    </row>
    <row r="25" spans="1:13" ht="15" thickBot="1" x14ac:dyDescent="0.4">
      <c r="A25" s="88"/>
      <c r="B25" s="72" t="s">
        <v>311</v>
      </c>
      <c r="C25" s="73">
        <v>5167</v>
      </c>
      <c r="D25" s="73">
        <v>14</v>
      </c>
      <c r="E25" s="80">
        <f t="shared" si="0"/>
        <v>2.7095026127346624E-3</v>
      </c>
      <c r="F25" s="73">
        <v>3</v>
      </c>
      <c r="G25" s="74"/>
      <c r="H25" s="74"/>
      <c r="I25" s="74">
        <v>1</v>
      </c>
      <c r="J25" s="73"/>
      <c r="K25" s="73">
        <v>3</v>
      </c>
      <c r="L25" s="75"/>
      <c r="M25" s="75"/>
    </row>
    <row r="26" spans="1:13" ht="15.5" thickTop="1" thickBot="1" x14ac:dyDescent="0.4">
      <c r="A26" s="87" t="s">
        <v>46</v>
      </c>
      <c r="B26" s="66" t="s">
        <v>313</v>
      </c>
      <c r="C26" s="67">
        <v>381570</v>
      </c>
      <c r="D26" s="67">
        <v>26670</v>
      </c>
      <c r="E26" s="79">
        <f t="shared" si="0"/>
        <v>6.9895432030820034E-2</v>
      </c>
      <c r="F26" s="67"/>
      <c r="G26" s="69"/>
      <c r="H26" s="69"/>
      <c r="I26" s="69"/>
      <c r="J26" s="67">
        <v>4</v>
      </c>
      <c r="K26" s="67"/>
      <c r="L26" s="71"/>
      <c r="M26" s="71"/>
    </row>
    <row r="27" spans="1:13" ht="15" thickBot="1" x14ac:dyDescent="0.4">
      <c r="A27" s="89"/>
      <c r="B27" s="66" t="s">
        <v>287</v>
      </c>
      <c r="C27" s="67">
        <v>2306</v>
      </c>
      <c r="D27" s="67">
        <v>5</v>
      </c>
      <c r="E27" s="79">
        <f t="shared" si="0"/>
        <v>2.1682567215958368E-3</v>
      </c>
      <c r="F27" s="67"/>
      <c r="G27" s="69">
        <v>1</v>
      </c>
      <c r="H27" s="69"/>
      <c r="I27" s="69"/>
      <c r="J27" s="67"/>
      <c r="K27" s="67"/>
      <c r="L27" s="71">
        <v>1</v>
      </c>
      <c r="M27" s="71"/>
    </row>
    <row r="28" spans="1:13" ht="15" thickBot="1" x14ac:dyDescent="0.4">
      <c r="A28" s="88"/>
      <c r="B28" s="72" t="s">
        <v>316</v>
      </c>
      <c r="C28" s="73">
        <v>2332</v>
      </c>
      <c r="D28" s="73">
        <v>3</v>
      </c>
      <c r="E28" s="80">
        <f t="shared" si="0"/>
        <v>1.2864493996569469E-3</v>
      </c>
      <c r="F28" s="73"/>
      <c r="G28" s="74">
        <v>1</v>
      </c>
      <c r="H28" s="74">
        <v>1</v>
      </c>
      <c r="I28" s="74"/>
      <c r="J28" s="73"/>
      <c r="K28" s="73">
        <v>1</v>
      </c>
      <c r="L28" s="75"/>
      <c r="M28" s="75"/>
    </row>
    <row r="29" spans="1:13" ht="15.5" thickTop="1" thickBot="1" x14ac:dyDescent="0.4">
      <c r="A29" s="78" t="s">
        <v>318</v>
      </c>
      <c r="B29" s="72" t="s">
        <v>319</v>
      </c>
      <c r="C29" s="73">
        <v>3433</v>
      </c>
      <c r="D29" s="73">
        <v>595</v>
      </c>
      <c r="E29" s="80">
        <f t="shared" si="0"/>
        <v>0.17331779784445092</v>
      </c>
      <c r="F29" s="73"/>
      <c r="G29" s="74">
        <v>1</v>
      </c>
      <c r="H29" s="74">
        <v>1</v>
      </c>
      <c r="I29" s="74">
        <v>2</v>
      </c>
      <c r="J29" s="73"/>
      <c r="K29" s="73"/>
      <c r="L29" s="75"/>
      <c r="M29" s="75"/>
    </row>
    <row r="30" spans="1:13" ht="15" thickTop="1" x14ac:dyDescent="0.35"/>
  </sheetData>
  <mergeCells count="8">
    <mergeCell ref="A24:A25"/>
    <mergeCell ref="A26:A28"/>
    <mergeCell ref="A2:A5"/>
    <mergeCell ref="A6:A7"/>
    <mergeCell ref="A8:A9"/>
    <mergeCell ref="A10:A12"/>
    <mergeCell ref="A18:A21"/>
    <mergeCell ref="A22:A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26B5D2AC-9CFB-4780-A94F-0F44BF4D98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43E736-68B1-4BA7-A887-A761115E6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2574F4-ACA2-4B64-B7A1-B7EC3D5ED4CA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ca7ed520-2192-43da-ba9c-71f3d978ff00"/>
    <ds:schemaRef ds:uri="http://purl.org/dc/dcmitype/"/>
    <ds:schemaRef ds:uri="http://schemas.openxmlformats.org/package/2006/metadata/core-properties"/>
    <ds:schemaRef ds:uri="f29ddb70-7fa3-4632-a452-0de62eb4ad4d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Run_Metrics</vt:lpstr>
      <vt:lpstr>Primers_Metrics</vt:lpstr>
    </vt:vector>
  </TitlesOfParts>
  <Manager/>
  <Company>University of Exeter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Bessette, Edouard</dc:creator>
  <cp:keywords/>
  <dc:description/>
  <cp:lastModifiedBy>Bessette, Edouard</cp:lastModifiedBy>
  <cp:revision/>
  <dcterms:created xsi:type="dcterms:W3CDTF">2024-03-13T09:25:57Z</dcterms:created>
  <dcterms:modified xsi:type="dcterms:W3CDTF">2025-02-19T17:18:16Z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