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4_Leidyana gryllorum\"/>
    </mc:Choice>
  </mc:AlternateContent>
  <bookViews>
    <workbookView xWindow="0" yWindow="0" windowWidth="10485" windowHeight="12030"/>
  </bookViews>
  <sheets>
    <sheet name="Gamonts" sheetId="1" r:id="rId1"/>
    <sheet name="Gamont_erratica" sheetId="5" r:id="rId2"/>
    <sheet name="Oocysts" sheetId="2" r:id="rId3"/>
    <sheet name="Gametocysts" sheetId="3" r:id="rId4"/>
    <sheet name="Table Measures" sheetId="4" r:id="rId5"/>
    <sheet name="Rtab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19" i="1"/>
  <c r="R19" i="1"/>
  <c r="R13" i="1"/>
  <c r="U20" i="1"/>
  <c r="T20" i="1"/>
  <c r="S20" i="1"/>
  <c r="R2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3" i="1"/>
  <c r="J13" i="1"/>
  <c r="R15" i="1"/>
  <c r="C22" i="5" l="1"/>
  <c r="C21" i="5"/>
  <c r="C20" i="5"/>
  <c r="C19" i="5"/>
  <c r="C18" i="5"/>
  <c r="C17" i="5"/>
  <c r="C16" i="5"/>
  <c r="D22" i="5"/>
  <c r="D21" i="5"/>
  <c r="D20" i="5"/>
  <c r="D19" i="5"/>
  <c r="D18" i="5"/>
  <c r="D17" i="5"/>
  <c r="D16" i="5"/>
  <c r="E22" i="5"/>
  <c r="E21" i="5"/>
  <c r="E20" i="5"/>
  <c r="E19" i="5"/>
  <c r="E18" i="5"/>
  <c r="E17" i="5"/>
  <c r="F22" i="5"/>
  <c r="F21" i="5"/>
  <c r="F20" i="5"/>
  <c r="F19" i="5"/>
  <c r="F18" i="5"/>
  <c r="F17" i="5"/>
  <c r="F16" i="5"/>
  <c r="E16" i="5"/>
  <c r="H11" i="6" l="1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7" i="5"/>
  <c r="H6" i="5"/>
  <c r="H5" i="5"/>
  <c r="H4" i="5"/>
  <c r="H3" i="5"/>
  <c r="I12" i="5"/>
  <c r="I4" i="5"/>
  <c r="I5" i="5"/>
  <c r="I6" i="5"/>
  <c r="I7" i="5"/>
  <c r="I8" i="5"/>
  <c r="I9" i="5"/>
  <c r="I10" i="5"/>
  <c r="I11" i="5"/>
  <c r="I3" i="5"/>
  <c r="H8" i="5"/>
  <c r="H9" i="5"/>
  <c r="H10" i="5"/>
  <c r="H11" i="5"/>
  <c r="H12" i="5"/>
  <c r="U19" i="1" l="1"/>
  <c r="T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13" i="1"/>
  <c r="U18" i="1"/>
  <c r="U17" i="1"/>
  <c r="U16" i="1"/>
  <c r="U15" i="1"/>
  <c r="U14" i="1"/>
  <c r="T18" i="1"/>
  <c r="T17" i="1"/>
  <c r="T16" i="1"/>
  <c r="T15" i="1"/>
  <c r="T14" i="1"/>
  <c r="T13" i="1"/>
  <c r="S18" i="1"/>
  <c r="S17" i="1"/>
  <c r="S16" i="1"/>
  <c r="S15" i="1"/>
  <c r="S14" i="1"/>
  <c r="S13" i="1"/>
  <c r="R18" i="1"/>
  <c r="R17" i="1"/>
  <c r="R16" i="1"/>
  <c r="R14" i="1"/>
  <c r="H3" i="3" l="1"/>
  <c r="G3" i="3"/>
  <c r="F3" i="3"/>
  <c r="E3" i="3"/>
  <c r="J5" i="2"/>
  <c r="J4" i="2"/>
  <c r="J3" i="2"/>
  <c r="I5" i="2"/>
  <c r="I4" i="2"/>
  <c r="I3" i="2"/>
  <c r="H5" i="2"/>
  <c r="H4" i="2"/>
  <c r="H3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  <c r="U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13" i="1"/>
  <c r="J14" i="1"/>
  <c r="J30" i="1"/>
  <c r="J31" i="1"/>
  <c r="J40" i="1"/>
  <c r="L14" i="1"/>
  <c r="L13" i="1"/>
  <c r="K14" i="1"/>
  <c r="K13" i="1"/>
  <c r="I14" i="1"/>
  <c r="I13" i="1"/>
  <c r="L42" i="1"/>
  <c r="K28" i="1"/>
  <c r="K27" i="1"/>
  <c r="H14" i="1"/>
  <c r="H15" i="1"/>
  <c r="I15" i="1"/>
  <c r="K15" i="1"/>
  <c r="L15" i="1"/>
  <c r="H16" i="1"/>
  <c r="I16" i="1"/>
  <c r="J16" i="1" s="1"/>
  <c r="K16" i="1"/>
  <c r="L16" i="1"/>
  <c r="H17" i="1"/>
  <c r="I17" i="1"/>
  <c r="J17" i="1" s="1"/>
  <c r="K17" i="1"/>
  <c r="L17" i="1"/>
  <c r="H18" i="1"/>
  <c r="I18" i="1"/>
  <c r="J18" i="1" s="1"/>
  <c r="K18" i="1"/>
  <c r="L18" i="1"/>
  <c r="H19" i="1"/>
  <c r="I19" i="1"/>
  <c r="J19" i="1" s="1"/>
  <c r="K19" i="1"/>
  <c r="L19" i="1"/>
  <c r="H20" i="1"/>
  <c r="I20" i="1"/>
  <c r="J20" i="1" s="1"/>
  <c r="K20" i="1"/>
  <c r="L20" i="1"/>
  <c r="H21" i="1"/>
  <c r="I21" i="1"/>
  <c r="J21" i="1" s="1"/>
  <c r="K21" i="1"/>
  <c r="L21" i="1"/>
  <c r="H22" i="1"/>
  <c r="I22" i="1"/>
  <c r="J22" i="1" s="1"/>
  <c r="K22" i="1"/>
  <c r="L22" i="1"/>
  <c r="H23" i="1"/>
  <c r="I23" i="1"/>
  <c r="J23" i="1" s="1"/>
  <c r="K23" i="1"/>
  <c r="L23" i="1"/>
  <c r="H24" i="1"/>
  <c r="I24" i="1"/>
  <c r="J24" i="1" s="1"/>
  <c r="K24" i="1"/>
  <c r="L24" i="1"/>
  <c r="H25" i="1"/>
  <c r="I25" i="1"/>
  <c r="J25" i="1" s="1"/>
  <c r="K25" i="1"/>
  <c r="L25" i="1"/>
  <c r="H26" i="1"/>
  <c r="I26" i="1"/>
  <c r="J26" i="1" s="1"/>
  <c r="K26" i="1"/>
  <c r="L26" i="1"/>
  <c r="H27" i="1"/>
  <c r="I27" i="1"/>
  <c r="J27" i="1" s="1"/>
  <c r="L27" i="1"/>
  <c r="H28" i="1"/>
  <c r="I28" i="1"/>
  <c r="J28" i="1" s="1"/>
  <c r="L28" i="1"/>
  <c r="H29" i="1"/>
  <c r="I29" i="1"/>
  <c r="J29" i="1" s="1"/>
  <c r="K29" i="1"/>
  <c r="L29" i="1"/>
  <c r="H30" i="1"/>
  <c r="I30" i="1"/>
  <c r="K30" i="1"/>
  <c r="L30" i="1"/>
  <c r="H31" i="1"/>
  <c r="I31" i="1"/>
  <c r="K31" i="1"/>
  <c r="L31" i="1"/>
  <c r="H32" i="1"/>
  <c r="I32" i="1"/>
  <c r="J32" i="1" s="1"/>
  <c r="K32" i="1"/>
  <c r="L32" i="1"/>
  <c r="H33" i="1"/>
  <c r="I33" i="1"/>
  <c r="J33" i="1" s="1"/>
  <c r="K33" i="1"/>
  <c r="L33" i="1"/>
  <c r="H34" i="1"/>
  <c r="I34" i="1"/>
  <c r="J34" i="1" s="1"/>
  <c r="K34" i="1"/>
  <c r="L34" i="1"/>
  <c r="H35" i="1"/>
  <c r="I35" i="1"/>
  <c r="J35" i="1" s="1"/>
  <c r="K35" i="1"/>
  <c r="L35" i="1"/>
  <c r="H36" i="1"/>
  <c r="I36" i="1"/>
  <c r="J36" i="1" s="1"/>
  <c r="K36" i="1"/>
  <c r="L36" i="1"/>
  <c r="H37" i="1"/>
  <c r="I37" i="1"/>
  <c r="J37" i="1" s="1"/>
  <c r="K37" i="1"/>
  <c r="L37" i="1"/>
  <c r="H38" i="1"/>
  <c r="I38" i="1"/>
  <c r="J38" i="1" s="1"/>
  <c r="K38" i="1"/>
  <c r="L38" i="1"/>
  <c r="H39" i="1"/>
  <c r="I39" i="1"/>
  <c r="J39" i="1" s="1"/>
  <c r="K39" i="1"/>
  <c r="L39" i="1"/>
  <c r="H40" i="1"/>
  <c r="I40" i="1"/>
  <c r="K40" i="1"/>
  <c r="L40" i="1"/>
  <c r="H41" i="1"/>
  <c r="I41" i="1"/>
  <c r="J41" i="1" s="1"/>
  <c r="K41" i="1"/>
  <c r="L41" i="1"/>
  <c r="H42" i="1"/>
  <c r="I42" i="1"/>
  <c r="J42" i="1" s="1"/>
  <c r="K42" i="1"/>
  <c r="C8" i="1"/>
  <c r="J15" i="1" l="1"/>
  <c r="C9" i="1"/>
  <c r="H13" i="1"/>
</calcChain>
</file>

<file path=xl/sharedStrings.xml><?xml version="1.0" encoding="utf-8"?>
<sst xmlns="http://schemas.openxmlformats.org/spreadsheetml/2006/main" count="144" uniqueCount="50">
  <si>
    <t>Sample</t>
  </si>
  <si>
    <t>Measure (µm)</t>
  </si>
  <si>
    <t>Scale</t>
  </si>
  <si>
    <t>Scale Ratio</t>
  </si>
  <si>
    <r>
      <t xml:space="preserve">Shape of deutomerite is either </t>
    </r>
    <r>
      <rPr>
        <b/>
        <sz val="11"/>
        <color theme="1"/>
        <rFont val="Calibri"/>
        <family val="2"/>
        <scheme val="minor"/>
      </rPr>
      <t>elliptoid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obovoid</t>
    </r>
  </si>
  <si>
    <t>Deutomerite cylindrical to elongate ellipsoidal,length 240.0–356.6–420.0 μm, width 60.0–131.6–160.0 μm (Clopton 2002)</t>
  </si>
  <si>
    <r>
      <t>Protomerite broadly conical, length 50.0–</t>
    </r>
    <r>
      <rPr>
        <b/>
        <sz val="11"/>
        <color theme="1"/>
        <rFont val="Calibri"/>
        <family val="2"/>
        <scheme val="minor"/>
      </rPr>
      <t>66.6</t>
    </r>
    <r>
      <rPr>
        <sz val="11"/>
        <color theme="1"/>
        <rFont val="Calibri"/>
        <family val="2"/>
        <scheme val="minor"/>
      </rPr>
      <t>–80.0 μm, width 50.0–</t>
    </r>
    <r>
      <rPr>
        <b/>
        <sz val="11"/>
        <color theme="1"/>
        <rFont val="Calibri"/>
        <family val="2"/>
        <scheme val="minor"/>
      </rPr>
      <t>81.66</t>
    </r>
    <r>
      <rPr>
        <sz val="11"/>
        <color theme="1"/>
        <rFont val="Calibri"/>
        <family val="2"/>
        <scheme val="minor"/>
      </rPr>
      <t>–110.0 μm; equatorially dilated, conspicuously constricted at protomerite deutomerite septum</t>
    </r>
  </si>
  <si>
    <r>
      <t xml:space="preserve">Shape of protomerite is </t>
    </r>
    <r>
      <rPr>
        <b/>
        <sz val="11"/>
        <color theme="1"/>
        <rFont val="Calibri"/>
        <family val="2"/>
        <scheme val="minor"/>
      </rPr>
      <t>deltoid</t>
    </r>
  </si>
  <si>
    <t>Protomerite (WE)</t>
  </si>
  <si>
    <t>Protomerite (L)</t>
  </si>
  <si>
    <t>Deutomerite (WE)</t>
  </si>
  <si>
    <t>Deutomerite (L)</t>
  </si>
  <si>
    <t>Imaje Measurments</t>
  </si>
  <si>
    <t>Real Measurments</t>
  </si>
  <si>
    <t>ImageJ Lennght</t>
  </si>
  <si>
    <t>Protomerite Ratio (L/W)</t>
  </si>
  <si>
    <t>Deutomerite Ratio (L/W)</t>
  </si>
  <si>
    <t>Mean</t>
  </si>
  <si>
    <t>SD</t>
  </si>
  <si>
    <t>Min</t>
  </si>
  <si>
    <t>Max</t>
  </si>
  <si>
    <t>Length (µm)</t>
  </si>
  <si>
    <t>Width (µm)</t>
  </si>
  <si>
    <t>Ratio L/W</t>
  </si>
  <si>
    <t>Width</t>
  </si>
  <si>
    <t>Length</t>
  </si>
  <si>
    <t>Ratio (L/W)</t>
  </si>
  <si>
    <t>Diameter (µm)</t>
  </si>
  <si>
    <t>Total length</t>
  </si>
  <si>
    <t>Oocyst</t>
  </si>
  <si>
    <t>Gamonts</t>
  </si>
  <si>
    <t>Diameter</t>
  </si>
  <si>
    <t>Gametocysts</t>
  </si>
  <si>
    <t>Stage</t>
  </si>
  <si>
    <t>Measurement</t>
  </si>
  <si>
    <t>Source</t>
  </si>
  <si>
    <t>Species</t>
  </si>
  <si>
    <t>Total_length</t>
  </si>
  <si>
    <t>Protomerite_L</t>
  </si>
  <si>
    <t>Deutomerite_L</t>
  </si>
  <si>
    <t>Protomerite_WE</t>
  </si>
  <si>
    <t>Deutomerite_WE</t>
  </si>
  <si>
    <t>Protomerite_Ratio</t>
  </si>
  <si>
    <t>Deutomerite_Ratio</t>
  </si>
  <si>
    <t>Lerratica</t>
  </si>
  <si>
    <t>Lgryllorum</t>
  </si>
  <si>
    <t>Lavrencic 2014 (ex Gryllus campestris)</t>
  </si>
  <si>
    <t>Watson 1916 (ex Gryllus abbreviatus)</t>
  </si>
  <si>
    <t>Protomerite : Total length</t>
  </si>
  <si>
    <t>width protomerite:width deutomerite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</si>
</sst>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164" fontId="2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6" zoomScale="85" zoomScaleNormal="85" workbookViewId="0">
      <selection activeCell="S22" sqref="S22"/>
    </sheetView>
  </sheetViews>
  <sheetFormatPr defaultRowHeight="15" x14ac:dyDescent="0.25"/>
  <cols>
    <col min="1" max="1" width="9.140625" customWidth="1"/>
    <col min="2" max="2" width="16.42578125" customWidth="1"/>
    <col min="3" max="3" width="15" customWidth="1"/>
    <col min="4" max="4" width="17.42578125" customWidth="1"/>
    <col min="5" max="5" width="15.28515625" customWidth="1"/>
    <col min="6" max="6" width="6.42578125" customWidth="1"/>
    <col min="7" max="7" width="10.140625" customWidth="1"/>
    <col min="8" max="8" width="17.140625" customWidth="1"/>
    <col min="9" max="10" width="15.140625" customWidth="1"/>
    <col min="11" max="11" width="18.7109375" customWidth="1"/>
    <col min="12" max="12" width="17" customWidth="1"/>
    <col min="13" max="13" width="13.85546875" customWidth="1"/>
    <col min="15" max="15" width="11.140625" customWidth="1"/>
    <col min="17" max="17" width="32.28515625" customWidth="1"/>
    <col min="18" max="18" width="9.140625" customWidth="1"/>
    <col min="20" max="20" width="6.5703125" customWidth="1"/>
  </cols>
  <sheetData>
    <row r="1" spans="1:21" x14ac:dyDescent="0.25">
      <c r="A1" t="s">
        <v>6</v>
      </c>
    </row>
    <row r="2" spans="1:21" x14ac:dyDescent="0.25">
      <c r="A2" t="s">
        <v>5</v>
      </c>
    </row>
    <row r="3" spans="1:21" x14ac:dyDescent="0.25">
      <c r="A3" t="s">
        <v>7</v>
      </c>
    </row>
    <row r="4" spans="1:21" x14ac:dyDescent="0.25">
      <c r="A4" t="s">
        <v>4</v>
      </c>
    </row>
    <row r="6" spans="1:21" x14ac:dyDescent="0.25">
      <c r="A6" s="17" t="s">
        <v>2</v>
      </c>
      <c r="B6" s="17"/>
      <c r="C6" s="17"/>
    </row>
    <row r="7" spans="1:21" ht="30" x14ac:dyDescent="0.25">
      <c r="A7" s="2" t="s">
        <v>14</v>
      </c>
      <c r="B7" t="s">
        <v>1</v>
      </c>
      <c r="C7" t="s">
        <v>3</v>
      </c>
    </row>
    <row r="8" spans="1:21" x14ac:dyDescent="0.25">
      <c r="A8">
        <v>259.25</v>
      </c>
      <c r="B8">
        <v>100</v>
      </c>
      <c r="C8">
        <f>(1*259.25)/100</f>
        <v>2.5924999999999998</v>
      </c>
    </row>
    <row r="9" spans="1:21" x14ac:dyDescent="0.25">
      <c r="C9">
        <f>A8/C8</f>
        <v>100.00000000000001</v>
      </c>
    </row>
    <row r="11" spans="1:21" x14ac:dyDescent="0.25">
      <c r="A11" s="17" t="s">
        <v>12</v>
      </c>
      <c r="B11" s="17"/>
      <c r="C11" s="17"/>
      <c r="D11" s="17"/>
      <c r="E11" s="17"/>
      <c r="G11" s="17" t="s">
        <v>13</v>
      </c>
      <c r="H11" s="17"/>
      <c r="I11" s="17"/>
      <c r="J11" s="17"/>
      <c r="K11" s="17"/>
      <c r="L11" s="17"/>
      <c r="M11" s="17"/>
    </row>
    <row r="12" spans="1:21" ht="45" x14ac:dyDescent="0.25">
      <c r="A12" t="s">
        <v>0</v>
      </c>
      <c r="B12" t="s">
        <v>8</v>
      </c>
      <c r="C12" t="s">
        <v>9</v>
      </c>
      <c r="D12" t="s">
        <v>10</v>
      </c>
      <c r="E12" t="s">
        <v>11</v>
      </c>
      <c r="G12" s="3" t="s">
        <v>0</v>
      </c>
      <c r="H12" s="3" t="s">
        <v>8</v>
      </c>
      <c r="I12" s="3" t="s">
        <v>9</v>
      </c>
      <c r="J12" s="4" t="s">
        <v>15</v>
      </c>
      <c r="K12" s="3" t="s">
        <v>10</v>
      </c>
      <c r="L12" s="3" t="s">
        <v>11</v>
      </c>
      <c r="M12" s="4" t="s">
        <v>16</v>
      </c>
      <c r="N12" s="4" t="s">
        <v>28</v>
      </c>
      <c r="O12" s="4" t="s">
        <v>48</v>
      </c>
      <c r="R12" s="3" t="s">
        <v>19</v>
      </c>
      <c r="S12" s="3" t="s">
        <v>17</v>
      </c>
      <c r="T12" s="3" t="s">
        <v>20</v>
      </c>
      <c r="U12" s="3" t="s">
        <v>18</v>
      </c>
    </row>
    <row r="13" spans="1:21" ht="15" customHeight="1" x14ac:dyDescent="0.25">
      <c r="A13">
        <v>1</v>
      </c>
      <c r="B13">
        <v>97.944000000000003</v>
      </c>
      <c r="C13">
        <v>119.517</v>
      </c>
      <c r="D13">
        <v>148.85</v>
      </c>
      <c r="E13">
        <v>683.37300000000005</v>
      </c>
      <c r="G13">
        <v>1</v>
      </c>
      <c r="H13" s="1">
        <f>B13/$C$8</f>
        <v>37.779749276759887</v>
      </c>
      <c r="I13" s="1">
        <f>C13/$C$8</f>
        <v>46.101060752169722</v>
      </c>
      <c r="J13" s="1">
        <f>I13/H13</f>
        <v>1.2202585150698357</v>
      </c>
      <c r="K13" s="1">
        <f t="shared" ref="K13:K42" si="0">D13/$C$8</f>
        <v>57.415621986499517</v>
      </c>
      <c r="L13" s="1">
        <f t="shared" ref="L13:L42" si="1">E13/$C$8</f>
        <v>263.5961427193829</v>
      </c>
      <c r="M13" s="1">
        <f>L13/K13</f>
        <v>4.5910178031575422</v>
      </c>
      <c r="N13" s="1">
        <f>I13+L13</f>
        <v>309.6972034715526</v>
      </c>
      <c r="O13" s="1">
        <f>I13/N13</f>
        <v>0.14885849867354181</v>
      </c>
      <c r="Q13" s="5" t="s">
        <v>8</v>
      </c>
      <c r="R13" s="1">
        <f>MIN(H13:H42)</f>
        <v>19.797878495660562</v>
      </c>
      <c r="S13" s="1">
        <f>AVERAGE(H13:H42)</f>
        <v>41.861549341047883</v>
      </c>
      <c r="T13" s="1">
        <f>MAX(H13:H42)</f>
        <v>57.253616200578598</v>
      </c>
      <c r="U13" s="1">
        <f>_xlfn.STDEV.S(H13:H42)</f>
        <v>10.933614014414154</v>
      </c>
    </row>
    <row r="14" spans="1:21" ht="15" customHeight="1" x14ac:dyDescent="0.25">
      <c r="A14">
        <v>2</v>
      </c>
      <c r="B14">
        <v>108.51900000000001</v>
      </c>
      <c r="C14">
        <v>143.28800000000001</v>
      </c>
      <c r="D14">
        <v>193.25700000000001</v>
      </c>
      <c r="E14">
        <v>875.15099999999995</v>
      </c>
      <c r="G14">
        <v>2</v>
      </c>
      <c r="H14" s="1">
        <f t="shared" ref="H14:H42" si="2">B14/$C$8</f>
        <v>41.858823529411772</v>
      </c>
      <c r="I14" s="1">
        <f>C14/$C$8</f>
        <v>55.270202507232412</v>
      </c>
      <c r="J14" s="1">
        <f t="shared" ref="J14:J42" si="3">I14/H14</f>
        <v>1.320395506777615</v>
      </c>
      <c r="K14" s="1">
        <f t="shared" si="0"/>
        <v>74.544648023143694</v>
      </c>
      <c r="L14" s="1">
        <f t="shared" si="1"/>
        <v>337.57029893924783</v>
      </c>
      <c r="M14" s="1">
        <f t="shared" ref="M14:M42" si="4">L14/K14</f>
        <v>4.5284310529502161</v>
      </c>
      <c r="N14" s="1">
        <f t="shared" ref="N14:N42" si="5">I14+L14</f>
        <v>392.84050144648023</v>
      </c>
      <c r="O14" s="1">
        <f t="shared" ref="O14:O42" si="6">I14/N14</f>
        <v>0.14069374798097875</v>
      </c>
      <c r="Q14" s="5" t="s">
        <v>9</v>
      </c>
      <c r="R14" s="1">
        <f>MIN(I13:I42)</f>
        <v>23.525168756027</v>
      </c>
      <c r="S14" s="1">
        <f>AVERAGE(I13:I42)</f>
        <v>44.148376727740263</v>
      </c>
      <c r="T14" s="1">
        <f>MAX(I13:I42)</f>
        <v>58.219093539054967</v>
      </c>
      <c r="U14" s="1">
        <f>_xlfn.STDEV.S(I13:I42)</f>
        <v>7.4084519033311125</v>
      </c>
    </row>
    <row r="15" spans="1:21" ht="15" customHeight="1" x14ac:dyDescent="0.25">
      <c r="A15">
        <v>3</v>
      </c>
      <c r="B15">
        <v>124.595</v>
      </c>
      <c r="C15">
        <v>110.72499999999999</v>
      </c>
      <c r="D15">
        <v>211.328</v>
      </c>
      <c r="E15">
        <v>788.971</v>
      </c>
      <c r="G15">
        <v>3</v>
      </c>
      <c r="H15" s="1">
        <f t="shared" si="2"/>
        <v>48.059787849566057</v>
      </c>
      <c r="I15" s="1">
        <f t="shared" ref="I15:I42" si="7">C15/$C$8</f>
        <v>42.709739633558343</v>
      </c>
      <c r="J15" s="1">
        <f t="shared" si="3"/>
        <v>0.8886793210000401</v>
      </c>
      <c r="K15" s="1">
        <f t="shared" si="0"/>
        <v>81.515139826422384</v>
      </c>
      <c r="L15" s="1">
        <f t="shared" si="1"/>
        <v>304.32825458052076</v>
      </c>
      <c r="M15" s="1">
        <f t="shared" si="4"/>
        <v>3.7333954800121139</v>
      </c>
      <c r="N15" s="1">
        <f t="shared" si="5"/>
        <v>347.03799421407911</v>
      </c>
      <c r="O15" s="1">
        <f t="shared" si="6"/>
        <v>0.12306934786861339</v>
      </c>
      <c r="Q15" s="6" t="s">
        <v>15</v>
      </c>
      <c r="R15" s="1">
        <f>MIN(J13:J42)</f>
        <v>0.60738744807454814</v>
      </c>
      <c r="S15" s="1">
        <f>AVERAGE(J13:J42)</f>
        <v>1.1209783727307217</v>
      </c>
      <c r="T15" s="1">
        <f>MAX(J13:J42)</f>
        <v>1.7231718091613426</v>
      </c>
      <c r="U15" s="1">
        <f>_xlfn.STDEV.S(J13:J42)</f>
        <v>0.29921049954142626</v>
      </c>
    </row>
    <row r="16" spans="1:21" ht="15" customHeight="1" x14ac:dyDescent="0.25">
      <c r="A16">
        <v>4</v>
      </c>
      <c r="B16">
        <v>140.23599999999999</v>
      </c>
      <c r="C16">
        <v>108.074</v>
      </c>
      <c r="D16">
        <v>183.958</v>
      </c>
      <c r="E16">
        <v>820.5</v>
      </c>
      <c r="G16">
        <v>4</v>
      </c>
      <c r="H16" s="1">
        <f t="shared" si="2"/>
        <v>54.092960462873677</v>
      </c>
      <c r="I16" s="1">
        <f t="shared" si="7"/>
        <v>41.687174541947932</v>
      </c>
      <c r="J16" s="1">
        <f t="shared" si="3"/>
        <v>0.77065803360050211</v>
      </c>
      <c r="K16" s="1">
        <f t="shared" si="0"/>
        <v>70.957762777242053</v>
      </c>
      <c r="L16" s="1">
        <f t="shared" si="1"/>
        <v>316.48987463837994</v>
      </c>
      <c r="M16" s="1">
        <f t="shared" si="4"/>
        <v>4.4602572326291865</v>
      </c>
      <c r="N16" s="1">
        <f t="shared" si="5"/>
        <v>358.17704918032786</v>
      </c>
      <c r="O16" s="1">
        <f t="shared" si="6"/>
        <v>0.11638706231275053</v>
      </c>
      <c r="Q16" s="5" t="s">
        <v>10</v>
      </c>
      <c r="R16" s="1">
        <f>MIN(K13:K42)</f>
        <v>17.095467695274834</v>
      </c>
      <c r="S16" s="1">
        <f>AVERAGE(K13:K42)</f>
        <v>63.119742847958875</v>
      </c>
      <c r="T16" s="1">
        <f>MAX(K13:K42)</f>
        <v>105.64705882352942</v>
      </c>
      <c r="U16" s="1">
        <f>_xlfn.STDEV.S(K13:K42)</f>
        <v>25.486317922994218</v>
      </c>
    </row>
    <row r="17" spans="1:21" ht="15" customHeight="1" x14ac:dyDescent="0.25">
      <c r="A17">
        <v>5</v>
      </c>
      <c r="B17">
        <v>111.364</v>
      </c>
      <c r="C17">
        <v>112.40600000000001</v>
      </c>
      <c r="D17">
        <v>188.37</v>
      </c>
      <c r="E17">
        <v>738.053</v>
      </c>
      <c r="G17">
        <v>5</v>
      </c>
      <c r="H17" s="1">
        <f t="shared" si="2"/>
        <v>42.956219864995184</v>
      </c>
      <c r="I17" s="1">
        <f t="shared" si="7"/>
        <v>43.358148505303767</v>
      </c>
      <c r="J17" s="1">
        <f t="shared" si="3"/>
        <v>1.0093567041413742</v>
      </c>
      <c r="K17" s="1">
        <f t="shared" si="0"/>
        <v>72.659594985535207</v>
      </c>
      <c r="L17" s="1">
        <f t="shared" si="1"/>
        <v>284.68775313404052</v>
      </c>
      <c r="M17" s="1">
        <f t="shared" si="4"/>
        <v>3.9181026702765829</v>
      </c>
      <c r="N17" s="1">
        <f t="shared" si="5"/>
        <v>328.04590163934427</v>
      </c>
      <c r="O17" s="1">
        <f t="shared" si="6"/>
        <v>0.1321709806116462</v>
      </c>
      <c r="Q17" s="5" t="s">
        <v>11</v>
      </c>
      <c r="R17" s="1">
        <f>MIN(L13:L42)</f>
        <v>116.26306653809064</v>
      </c>
      <c r="S17" s="1">
        <f>AVERAGE(L13:L42)</f>
        <v>261.17320475731282</v>
      </c>
      <c r="T17" s="1">
        <f>MAX(L13:L42)</f>
        <v>358.38649951783992</v>
      </c>
      <c r="U17" s="1">
        <f>_xlfn.STDEV.S(L13:L42)</f>
        <v>66.965287489873305</v>
      </c>
    </row>
    <row r="18" spans="1:21" ht="15" customHeight="1" x14ac:dyDescent="0.25">
      <c r="A18">
        <v>6</v>
      </c>
      <c r="B18">
        <v>128.00299999999999</v>
      </c>
      <c r="C18">
        <v>112.574</v>
      </c>
      <c r="D18">
        <v>202.874</v>
      </c>
      <c r="E18">
        <v>790.99400000000003</v>
      </c>
      <c r="G18">
        <v>6</v>
      </c>
      <c r="H18" s="1">
        <f t="shared" si="2"/>
        <v>49.374349083895851</v>
      </c>
      <c r="I18" s="1">
        <f t="shared" si="7"/>
        <v>43.422950819672131</v>
      </c>
      <c r="J18" s="1">
        <f t="shared" si="3"/>
        <v>0.87946376256806491</v>
      </c>
      <c r="K18" s="1">
        <f t="shared" si="0"/>
        <v>78.254194792671171</v>
      </c>
      <c r="L18" s="1">
        <f t="shared" si="1"/>
        <v>305.10858244937322</v>
      </c>
      <c r="M18" s="1">
        <f t="shared" si="4"/>
        <v>3.8989422005776984</v>
      </c>
      <c r="N18" s="1">
        <f t="shared" si="5"/>
        <v>348.53153326904533</v>
      </c>
      <c r="O18" s="1">
        <f t="shared" si="6"/>
        <v>0.12458829883307067</v>
      </c>
      <c r="Q18" s="6" t="s">
        <v>16</v>
      </c>
      <c r="R18" s="1">
        <f>MIN(M13:M42)</f>
        <v>2.5949176676768042</v>
      </c>
      <c r="S18" s="1">
        <f>AVERAGE(M13:M42)</f>
        <v>4.5901857382566744</v>
      </c>
      <c r="T18" s="1">
        <f>MAX(M13:M42)</f>
        <v>8.208100180505415</v>
      </c>
      <c r="U18" s="1">
        <f>_xlfn.STDEV.S(M13:M42)</f>
        <v>1.23201192569667</v>
      </c>
    </row>
    <row r="19" spans="1:21" x14ac:dyDescent="0.25">
      <c r="A19">
        <v>7</v>
      </c>
      <c r="B19">
        <v>122.006</v>
      </c>
      <c r="C19">
        <v>117.771</v>
      </c>
      <c r="D19">
        <v>202.506</v>
      </c>
      <c r="E19">
        <v>780.03099999999995</v>
      </c>
      <c r="G19">
        <v>7</v>
      </c>
      <c r="H19" s="1">
        <f t="shared" si="2"/>
        <v>47.061137897782068</v>
      </c>
      <c r="I19" s="1">
        <f t="shared" si="7"/>
        <v>45.427579556412731</v>
      </c>
      <c r="J19" s="1">
        <f t="shared" si="3"/>
        <v>0.96528859236430986</v>
      </c>
      <c r="K19" s="1">
        <f t="shared" si="0"/>
        <v>78.112246865959506</v>
      </c>
      <c r="L19" s="1">
        <f t="shared" si="1"/>
        <v>300.87984570877529</v>
      </c>
      <c r="M19" s="1">
        <f t="shared" si="4"/>
        <v>3.8518908081735845</v>
      </c>
      <c r="N19" s="1">
        <f t="shared" si="5"/>
        <v>346.30742526518804</v>
      </c>
      <c r="O19" s="1">
        <f t="shared" si="6"/>
        <v>0.13117703012468229</v>
      </c>
      <c r="Q19" s="6" t="s">
        <v>28</v>
      </c>
      <c r="R19" s="1">
        <f>MIN(N13:N42)</f>
        <v>140.80925747348121</v>
      </c>
      <c r="S19" s="1">
        <f>AVERAGE(N13:N42)</f>
        <v>305.321581485053</v>
      </c>
      <c r="T19" s="1">
        <f>MAX(N13:N42)</f>
        <v>416.60559305689492</v>
      </c>
      <c r="U19" s="1">
        <f>_xlfn.STDEV.S(N13:N42)</f>
        <v>71.25216170639122</v>
      </c>
    </row>
    <row r="20" spans="1:21" x14ac:dyDescent="0.25">
      <c r="A20">
        <v>8</v>
      </c>
      <c r="B20">
        <v>94.468000000000004</v>
      </c>
      <c r="C20">
        <v>119.00700000000001</v>
      </c>
      <c r="D20">
        <v>105.444</v>
      </c>
      <c r="E20">
        <v>611.93200000000002</v>
      </c>
      <c r="G20">
        <v>8</v>
      </c>
      <c r="H20" s="1">
        <f t="shared" si="2"/>
        <v>36.438958534233372</v>
      </c>
      <c r="I20" s="1">
        <f t="shared" si="7"/>
        <v>45.904339440694315</v>
      </c>
      <c r="J20" s="1">
        <f t="shared" si="3"/>
        <v>1.2597599187026294</v>
      </c>
      <c r="K20" s="1">
        <f t="shared" si="0"/>
        <v>40.672709739633561</v>
      </c>
      <c r="L20" s="1">
        <f t="shared" si="1"/>
        <v>236.03934426229512</v>
      </c>
      <c r="M20" s="1">
        <f t="shared" si="4"/>
        <v>5.8033837866545284</v>
      </c>
      <c r="N20" s="1">
        <f t="shared" si="5"/>
        <v>281.94368370298946</v>
      </c>
      <c r="O20" s="1">
        <f t="shared" si="6"/>
        <v>0.16281385998010775</v>
      </c>
      <c r="Q20" s="6" t="s">
        <v>48</v>
      </c>
      <c r="R20" s="1">
        <f>MIN(O13:O42)</f>
        <v>0.10856886271106082</v>
      </c>
      <c r="S20" s="1">
        <f>AVERAGE(O13:O42)</f>
        <v>0.15032417508748561</v>
      </c>
      <c r="T20" s="1">
        <f>MAX(O13:O42)</f>
        <v>0.22946230676609464</v>
      </c>
      <c r="U20" s="1">
        <f>_xlfn.STDEV.S(O13:O42)</f>
        <v>3.1986587188508248E-2</v>
      </c>
    </row>
    <row r="21" spans="1:21" ht="15" customHeight="1" x14ac:dyDescent="0.25">
      <c r="A21">
        <v>9</v>
      </c>
      <c r="B21">
        <v>100.02</v>
      </c>
      <c r="C21">
        <v>136.53</v>
      </c>
      <c r="D21">
        <v>115.004</v>
      </c>
      <c r="E21">
        <v>599.80200000000002</v>
      </c>
      <c r="G21">
        <v>9</v>
      </c>
      <c r="H21" s="1">
        <f t="shared" si="2"/>
        <v>38.580520732883322</v>
      </c>
      <c r="I21" s="1">
        <f t="shared" si="7"/>
        <v>52.663452266152369</v>
      </c>
      <c r="J21" s="1">
        <f t="shared" si="3"/>
        <v>1.3650269946010798</v>
      </c>
      <c r="K21" s="1">
        <f t="shared" si="0"/>
        <v>44.360270009643209</v>
      </c>
      <c r="L21" s="1">
        <f t="shared" si="1"/>
        <v>231.36046287367409</v>
      </c>
      <c r="M21" s="1">
        <f t="shared" si="4"/>
        <v>5.215488156933672</v>
      </c>
      <c r="N21" s="1">
        <f t="shared" si="5"/>
        <v>284.02391513982644</v>
      </c>
      <c r="O21" s="1">
        <f t="shared" si="6"/>
        <v>0.18541907726406023</v>
      </c>
      <c r="Q21" s="6" t="s">
        <v>49</v>
      </c>
      <c r="S21">
        <f>S13/S16</f>
        <v>0.6632084899630033</v>
      </c>
    </row>
    <row r="22" spans="1:21" x14ac:dyDescent="0.25">
      <c r="A22">
        <v>10</v>
      </c>
      <c r="B22">
        <v>99.602000000000004</v>
      </c>
      <c r="C22">
        <v>132.06700000000001</v>
      </c>
      <c r="D22">
        <v>116.004</v>
      </c>
      <c r="E22">
        <v>562.69200000000001</v>
      </c>
      <c r="G22">
        <v>10</v>
      </c>
      <c r="H22" s="1">
        <f t="shared" si="2"/>
        <v>38.419286403085827</v>
      </c>
      <c r="I22" s="1">
        <f t="shared" si="7"/>
        <v>50.941947926711677</v>
      </c>
      <c r="J22" s="1">
        <f t="shared" si="3"/>
        <v>1.325947270135138</v>
      </c>
      <c r="K22" s="1">
        <f t="shared" si="0"/>
        <v>44.745998071359693</v>
      </c>
      <c r="L22" s="1">
        <f t="shared" si="1"/>
        <v>217.04609450337514</v>
      </c>
      <c r="M22" s="1">
        <f t="shared" si="4"/>
        <v>4.8506258404882594</v>
      </c>
      <c r="N22" s="1">
        <f t="shared" si="5"/>
        <v>267.98804243008681</v>
      </c>
      <c r="O22" s="1">
        <f t="shared" si="6"/>
        <v>0.19009037666298675</v>
      </c>
    </row>
    <row r="23" spans="1:21" x14ac:dyDescent="0.25">
      <c r="A23">
        <v>11</v>
      </c>
      <c r="B23">
        <v>122.89100000000001</v>
      </c>
      <c r="C23">
        <v>122.70099999999999</v>
      </c>
      <c r="D23">
        <v>208.19</v>
      </c>
      <c r="E23">
        <v>859.92600000000004</v>
      </c>
      <c r="G23">
        <v>11</v>
      </c>
      <c r="H23" s="1">
        <f t="shared" si="2"/>
        <v>47.402507232401163</v>
      </c>
      <c r="I23" s="1">
        <f t="shared" si="7"/>
        <v>47.329218900675023</v>
      </c>
      <c r="J23" s="1">
        <f t="shared" si="3"/>
        <v>0.9984539144445076</v>
      </c>
      <c r="K23" s="1">
        <f t="shared" si="0"/>
        <v>80.304725168756036</v>
      </c>
      <c r="L23" s="1">
        <f t="shared" si="1"/>
        <v>331.6975891996143</v>
      </c>
      <c r="M23" s="1">
        <f t="shared" si="4"/>
        <v>4.1304865747634372</v>
      </c>
      <c r="N23" s="1">
        <f t="shared" si="5"/>
        <v>379.02680810028932</v>
      </c>
      <c r="O23" s="1">
        <f t="shared" si="6"/>
        <v>0.12487037298995447</v>
      </c>
    </row>
    <row r="24" spans="1:21" x14ac:dyDescent="0.25">
      <c r="A24">
        <v>12</v>
      </c>
      <c r="B24">
        <v>148.43</v>
      </c>
      <c r="C24">
        <v>110.377</v>
      </c>
      <c r="D24">
        <v>237.81399999999999</v>
      </c>
      <c r="E24">
        <v>777.42200000000003</v>
      </c>
      <c r="G24">
        <v>12</v>
      </c>
      <c r="H24" s="1">
        <f t="shared" si="2"/>
        <v>57.253616200578598</v>
      </c>
      <c r="I24" s="1">
        <f t="shared" si="7"/>
        <v>42.575506268081007</v>
      </c>
      <c r="J24" s="1">
        <f t="shared" si="3"/>
        <v>0.74362999393653573</v>
      </c>
      <c r="K24" s="1">
        <f t="shared" si="0"/>
        <v>91.731533269045329</v>
      </c>
      <c r="L24" s="1">
        <f t="shared" si="1"/>
        <v>299.87348119575705</v>
      </c>
      <c r="M24" s="1">
        <f t="shared" si="4"/>
        <v>3.2690337827041307</v>
      </c>
      <c r="N24" s="1">
        <f t="shared" si="5"/>
        <v>342.44898746383808</v>
      </c>
      <c r="O24" s="1">
        <f t="shared" si="6"/>
        <v>0.12432656490939951</v>
      </c>
    </row>
    <row r="25" spans="1:21" x14ac:dyDescent="0.25">
      <c r="A25">
        <v>13</v>
      </c>
      <c r="B25">
        <v>97.028000000000006</v>
      </c>
      <c r="C25">
        <v>131.66200000000001</v>
      </c>
      <c r="D25">
        <v>133.54400000000001</v>
      </c>
      <c r="E25">
        <v>647.82799999999997</v>
      </c>
      <c r="G25">
        <v>13</v>
      </c>
      <c r="H25" s="1">
        <f t="shared" si="2"/>
        <v>37.426422372227584</v>
      </c>
      <c r="I25" s="1">
        <f t="shared" si="7"/>
        <v>50.785728061716497</v>
      </c>
      <c r="J25" s="1">
        <f t="shared" si="3"/>
        <v>1.3569485097085379</v>
      </c>
      <c r="K25" s="1">
        <f t="shared" si="0"/>
        <v>51.511668273866931</v>
      </c>
      <c r="L25" s="1">
        <f t="shared" si="1"/>
        <v>249.88543876567022</v>
      </c>
      <c r="M25" s="1">
        <f t="shared" si="4"/>
        <v>4.851045348349607</v>
      </c>
      <c r="N25" s="1">
        <f t="shared" si="5"/>
        <v>300.67116682738674</v>
      </c>
      <c r="O25" s="1">
        <f t="shared" si="6"/>
        <v>0.16890787566229201</v>
      </c>
    </row>
    <row r="26" spans="1:21" x14ac:dyDescent="0.25">
      <c r="A26">
        <v>14</v>
      </c>
      <c r="B26">
        <v>132.608</v>
      </c>
      <c r="C26">
        <v>103.54300000000001</v>
      </c>
      <c r="D26">
        <v>240.67500000000001</v>
      </c>
      <c r="E26">
        <v>682.38900000000001</v>
      </c>
      <c r="G26">
        <v>14</v>
      </c>
      <c r="H26" s="1">
        <f t="shared" si="2"/>
        <v>51.150626808100291</v>
      </c>
      <c r="I26" s="1">
        <f t="shared" si="7"/>
        <v>39.93944069431052</v>
      </c>
      <c r="J26" s="1">
        <f t="shared" si="3"/>
        <v>0.78082016167953683</v>
      </c>
      <c r="K26" s="1">
        <f t="shared" si="0"/>
        <v>92.835101253616216</v>
      </c>
      <c r="L26" s="1">
        <f t="shared" si="1"/>
        <v>263.21658630665382</v>
      </c>
      <c r="M26" s="1">
        <f t="shared" si="4"/>
        <v>2.8353131816765345</v>
      </c>
      <c r="N26" s="1">
        <f t="shared" si="5"/>
        <v>303.15602700096434</v>
      </c>
      <c r="O26" s="1">
        <f t="shared" si="6"/>
        <v>0.13174549452115453</v>
      </c>
    </row>
    <row r="27" spans="1:21" x14ac:dyDescent="0.25">
      <c r="A27">
        <v>15</v>
      </c>
      <c r="B27">
        <v>124.86499999999999</v>
      </c>
      <c r="C27">
        <v>110.96599999999999</v>
      </c>
      <c r="D27">
        <v>225.029</v>
      </c>
      <c r="E27">
        <v>871.601</v>
      </c>
      <c r="G27">
        <v>15</v>
      </c>
      <c r="H27" s="1">
        <f t="shared" si="2"/>
        <v>48.16393442622951</v>
      </c>
      <c r="I27" s="1">
        <f t="shared" si="7"/>
        <v>42.802700096432019</v>
      </c>
      <c r="J27" s="1">
        <f t="shared" si="3"/>
        <v>0.88868778280542993</v>
      </c>
      <c r="K27" s="1">
        <f t="shared" si="0"/>
        <v>86.800000000000011</v>
      </c>
      <c r="L27" s="1">
        <f t="shared" si="1"/>
        <v>336.2009643201543</v>
      </c>
      <c r="M27" s="1">
        <f t="shared" si="4"/>
        <v>3.8732829990801183</v>
      </c>
      <c r="N27" s="1">
        <f t="shared" si="5"/>
        <v>379.00366441658633</v>
      </c>
      <c r="O27" s="1">
        <f t="shared" si="6"/>
        <v>0.11293479223299785</v>
      </c>
    </row>
    <row r="28" spans="1:21" x14ac:dyDescent="0.25">
      <c r="A28">
        <v>16</v>
      </c>
      <c r="B28">
        <v>107.70399999999999</v>
      </c>
      <c r="C28">
        <v>124.797</v>
      </c>
      <c r="D28">
        <v>148.779</v>
      </c>
      <c r="E28">
        <v>685.54</v>
      </c>
      <c r="G28">
        <v>16</v>
      </c>
      <c r="H28" s="1">
        <f t="shared" si="2"/>
        <v>41.544455159112829</v>
      </c>
      <c r="I28" s="1">
        <f t="shared" si="7"/>
        <v>48.137704918032789</v>
      </c>
      <c r="J28" s="1">
        <f t="shared" si="3"/>
        <v>1.1587034836217782</v>
      </c>
      <c r="K28" s="1">
        <f t="shared" si="0"/>
        <v>57.388235294117649</v>
      </c>
      <c r="L28" s="1">
        <f t="shared" si="1"/>
        <v>264.43201542912249</v>
      </c>
      <c r="M28" s="1">
        <f t="shared" si="4"/>
        <v>4.6077739465919247</v>
      </c>
      <c r="N28" s="1">
        <f t="shared" si="5"/>
        <v>312.56972034715528</v>
      </c>
      <c r="O28" s="1">
        <f t="shared" si="6"/>
        <v>0.15400629614592445</v>
      </c>
    </row>
    <row r="29" spans="1:21" x14ac:dyDescent="0.25">
      <c r="A29">
        <v>17</v>
      </c>
      <c r="B29">
        <v>91.09</v>
      </c>
      <c r="C29">
        <v>135.393</v>
      </c>
      <c r="D29">
        <v>113.63200000000001</v>
      </c>
      <c r="E29">
        <v>585.58199999999999</v>
      </c>
      <c r="G29">
        <v>17</v>
      </c>
      <c r="H29" s="1">
        <f t="shared" si="2"/>
        <v>35.135969141755069</v>
      </c>
      <c r="I29" s="1">
        <f t="shared" si="7"/>
        <v>52.22487945998072</v>
      </c>
      <c r="J29" s="1">
        <f t="shared" si="3"/>
        <v>1.4863651333845647</v>
      </c>
      <c r="K29" s="1">
        <f t="shared" si="0"/>
        <v>43.831051108968182</v>
      </c>
      <c r="L29" s="1">
        <f t="shared" si="1"/>
        <v>225.87540983606559</v>
      </c>
      <c r="M29" s="1">
        <f t="shared" si="4"/>
        <v>5.1533194874683188</v>
      </c>
      <c r="N29" s="1">
        <f t="shared" si="5"/>
        <v>278.1002892960463</v>
      </c>
      <c r="O29" s="1">
        <f t="shared" si="6"/>
        <v>0.18779153230001042</v>
      </c>
    </row>
    <row r="30" spans="1:21" x14ac:dyDescent="0.25">
      <c r="A30">
        <v>18</v>
      </c>
      <c r="B30">
        <v>142.512</v>
      </c>
      <c r="C30">
        <v>86.56</v>
      </c>
      <c r="D30">
        <v>273.89</v>
      </c>
      <c r="E30">
        <v>710.72199999999998</v>
      </c>
      <c r="G30">
        <v>18</v>
      </c>
      <c r="H30" s="1">
        <f t="shared" si="2"/>
        <v>54.970877531340406</v>
      </c>
      <c r="I30" s="1">
        <f t="shared" si="7"/>
        <v>33.388621022179365</v>
      </c>
      <c r="J30" s="1">
        <f t="shared" si="3"/>
        <v>0.60738744807454814</v>
      </c>
      <c r="K30" s="1">
        <f t="shared" si="0"/>
        <v>105.64705882352942</v>
      </c>
      <c r="L30" s="1">
        <f t="shared" si="1"/>
        <v>274.1454194792671</v>
      </c>
      <c r="M30" s="1">
        <f t="shared" si="4"/>
        <v>2.5949176676768042</v>
      </c>
      <c r="N30" s="1">
        <f t="shared" si="5"/>
        <v>307.5340405014465</v>
      </c>
      <c r="O30" s="1">
        <f t="shared" si="6"/>
        <v>0.10856886271106082</v>
      </c>
    </row>
    <row r="31" spans="1:21" x14ac:dyDescent="0.25">
      <c r="A31">
        <v>19</v>
      </c>
      <c r="B31">
        <v>140.25</v>
      </c>
      <c r="C31">
        <v>105.505</v>
      </c>
      <c r="D31">
        <v>230.00200000000001</v>
      </c>
      <c r="E31">
        <v>767.05899999999997</v>
      </c>
      <c r="G31">
        <v>19</v>
      </c>
      <c r="H31" s="1">
        <f t="shared" si="2"/>
        <v>54.098360655737707</v>
      </c>
      <c r="I31" s="1">
        <f t="shared" si="7"/>
        <v>40.696239151398267</v>
      </c>
      <c r="J31" s="1">
        <f t="shared" si="3"/>
        <v>0.75226381461675584</v>
      </c>
      <c r="K31" s="1">
        <f t="shared" si="0"/>
        <v>88.718225650916111</v>
      </c>
      <c r="L31" s="1">
        <f t="shared" si="1"/>
        <v>295.87618129218902</v>
      </c>
      <c r="M31" s="1">
        <f t="shared" si="4"/>
        <v>3.3350101303466926</v>
      </c>
      <c r="N31" s="1">
        <f t="shared" si="5"/>
        <v>336.5724204435873</v>
      </c>
      <c r="O31" s="1">
        <f t="shared" si="6"/>
        <v>0.12091376678386914</v>
      </c>
    </row>
    <row r="32" spans="1:21" x14ac:dyDescent="0.25">
      <c r="A32">
        <v>20</v>
      </c>
      <c r="B32">
        <v>61.368000000000002</v>
      </c>
      <c r="C32">
        <v>97.606999999999999</v>
      </c>
      <c r="D32">
        <v>75.042000000000002</v>
      </c>
      <c r="E32">
        <v>428.65499999999997</v>
      </c>
      <c r="G32">
        <v>20</v>
      </c>
      <c r="H32" s="1">
        <f t="shared" si="2"/>
        <v>23.671359691417553</v>
      </c>
      <c r="I32" s="1">
        <f t="shared" si="7"/>
        <v>37.649758919961428</v>
      </c>
      <c r="J32" s="1">
        <f t="shared" si="3"/>
        <v>1.5905194889844869</v>
      </c>
      <c r="K32" s="1">
        <f t="shared" si="0"/>
        <v>28.945805207328835</v>
      </c>
      <c r="L32" s="1">
        <f t="shared" si="1"/>
        <v>165.34426229508196</v>
      </c>
      <c r="M32" s="1">
        <f t="shared" si="4"/>
        <v>5.7122011673462856</v>
      </c>
      <c r="N32" s="1">
        <f t="shared" si="5"/>
        <v>202.9940212150434</v>
      </c>
      <c r="O32" s="1">
        <f t="shared" si="6"/>
        <v>0.18547225526448802</v>
      </c>
    </row>
    <row r="33" spans="1:15" x14ac:dyDescent="0.25">
      <c r="A33">
        <v>21</v>
      </c>
      <c r="B33">
        <v>58.856000000000002</v>
      </c>
      <c r="C33">
        <v>101.419</v>
      </c>
      <c r="D33">
        <v>60.033000000000001</v>
      </c>
      <c r="E33">
        <v>376.22500000000002</v>
      </c>
      <c r="G33">
        <v>21</v>
      </c>
      <c r="H33" s="1">
        <f t="shared" si="2"/>
        <v>22.702410800385731</v>
      </c>
      <c r="I33" s="1">
        <f t="shared" si="7"/>
        <v>39.120154291224686</v>
      </c>
      <c r="J33" s="1">
        <f t="shared" si="3"/>
        <v>1.7231718091613426</v>
      </c>
      <c r="K33" s="1">
        <f t="shared" si="0"/>
        <v>23.156412729026037</v>
      </c>
      <c r="L33" s="1">
        <f t="shared" si="1"/>
        <v>145.12054001928641</v>
      </c>
      <c r="M33" s="1">
        <f t="shared" si="4"/>
        <v>6.2669698332583748</v>
      </c>
      <c r="N33" s="1">
        <f t="shared" si="5"/>
        <v>184.24069431051109</v>
      </c>
      <c r="O33" s="1">
        <f t="shared" si="6"/>
        <v>0.21233177847936957</v>
      </c>
    </row>
    <row r="34" spans="1:15" x14ac:dyDescent="0.25">
      <c r="A34">
        <v>22</v>
      </c>
      <c r="B34">
        <v>126.75</v>
      </c>
      <c r="C34">
        <v>117.517</v>
      </c>
      <c r="D34">
        <v>228.709</v>
      </c>
      <c r="E34">
        <v>811.65499999999997</v>
      </c>
      <c r="G34">
        <v>22</v>
      </c>
      <c r="H34" s="1">
        <f t="shared" si="2"/>
        <v>48.891031822565097</v>
      </c>
      <c r="I34" s="1">
        <f t="shared" si="7"/>
        <v>45.329604628736739</v>
      </c>
      <c r="J34" s="1">
        <f t="shared" si="3"/>
        <v>0.92715581854043383</v>
      </c>
      <c r="K34" s="1">
        <f t="shared" si="0"/>
        <v>88.219479267116697</v>
      </c>
      <c r="L34" s="1">
        <f t="shared" si="1"/>
        <v>313.07810993249763</v>
      </c>
      <c r="M34" s="1">
        <f t="shared" si="4"/>
        <v>3.5488546581026541</v>
      </c>
      <c r="N34" s="1">
        <f t="shared" si="5"/>
        <v>358.40771456123434</v>
      </c>
      <c r="O34" s="1">
        <f t="shared" si="6"/>
        <v>0.1264749691122849</v>
      </c>
    </row>
    <row r="35" spans="1:15" x14ac:dyDescent="0.25">
      <c r="A35">
        <v>23</v>
      </c>
      <c r="B35">
        <v>131.28</v>
      </c>
      <c r="C35">
        <v>133.86600000000001</v>
      </c>
      <c r="D35">
        <v>162.565</v>
      </c>
      <c r="E35">
        <v>701.12900000000002</v>
      </c>
      <c r="G35">
        <v>23</v>
      </c>
      <c r="H35" s="1">
        <f t="shared" si="2"/>
        <v>50.638379942140794</v>
      </c>
      <c r="I35" s="1">
        <f t="shared" si="7"/>
        <v>51.635872709739644</v>
      </c>
      <c r="J35" s="1">
        <f t="shared" si="3"/>
        <v>1.0196983546617917</v>
      </c>
      <c r="K35" s="1">
        <f t="shared" si="0"/>
        <v>62.705882352941181</v>
      </c>
      <c r="L35" s="1">
        <f t="shared" si="1"/>
        <v>270.44513018322084</v>
      </c>
      <c r="M35" s="1">
        <f t="shared" si="4"/>
        <v>4.3129148340663734</v>
      </c>
      <c r="N35" s="1">
        <f t="shared" si="5"/>
        <v>322.0810028929605</v>
      </c>
      <c r="O35" s="1">
        <f t="shared" si="6"/>
        <v>0.16031952287139445</v>
      </c>
    </row>
    <row r="36" spans="1:15" x14ac:dyDescent="0.25">
      <c r="A36">
        <v>24</v>
      </c>
      <c r="B36">
        <v>126.226</v>
      </c>
      <c r="C36">
        <v>150.93299999999999</v>
      </c>
      <c r="D36">
        <v>179.041</v>
      </c>
      <c r="E36">
        <v>929.11699999999996</v>
      </c>
      <c r="G36">
        <v>24</v>
      </c>
      <c r="H36" s="1">
        <f t="shared" si="2"/>
        <v>48.688910318225652</v>
      </c>
      <c r="I36" s="1">
        <f t="shared" si="7"/>
        <v>58.219093539054967</v>
      </c>
      <c r="J36" s="1">
        <f t="shared" si="3"/>
        <v>1.1957362191624545</v>
      </c>
      <c r="K36" s="1">
        <f t="shared" si="0"/>
        <v>69.061137897782061</v>
      </c>
      <c r="L36" s="1">
        <f t="shared" si="1"/>
        <v>358.38649951783992</v>
      </c>
      <c r="M36" s="1">
        <f t="shared" si="4"/>
        <v>5.189409129752403</v>
      </c>
      <c r="N36" s="1">
        <f t="shared" si="5"/>
        <v>416.60559305689492</v>
      </c>
      <c r="O36" s="1">
        <f t="shared" si="6"/>
        <v>0.13974630804129437</v>
      </c>
    </row>
    <row r="37" spans="1:15" x14ac:dyDescent="0.25">
      <c r="A37">
        <v>25</v>
      </c>
      <c r="B37">
        <v>114.06100000000001</v>
      </c>
      <c r="C37">
        <v>111.551</v>
      </c>
      <c r="D37">
        <v>217.83</v>
      </c>
      <c r="E37">
        <v>843.28700000000003</v>
      </c>
      <c r="G37">
        <v>25</v>
      </c>
      <c r="H37" s="1">
        <f t="shared" si="2"/>
        <v>43.996528447444561</v>
      </c>
      <c r="I37" s="1">
        <f t="shared" si="7"/>
        <v>43.028351012536163</v>
      </c>
      <c r="J37" s="1">
        <f t="shared" si="3"/>
        <v>0.97799423115701234</v>
      </c>
      <c r="K37" s="1">
        <f t="shared" si="0"/>
        <v>84.023143683702997</v>
      </c>
      <c r="L37" s="1">
        <f t="shared" si="1"/>
        <v>325.27945998071363</v>
      </c>
      <c r="M37" s="1">
        <f t="shared" si="4"/>
        <v>3.871307900656475</v>
      </c>
      <c r="N37" s="1">
        <f t="shared" si="5"/>
        <v>368.3078109932498</v>
      </c>
      <c r="O37" s="1">
        <f t="shared" si="6"/>
        <v>0.11682714764179891</v>
      </c>
    </row>
    <row r="38" spans="1:15" x14ac:dyDescent="0.25">
      <c r="A38">
        <v>26</v>
      </c>
      <c r="B38">
        <v>138.81899999999999</v>
      </c>
      <c r="C38">
        <v>110.15600000000001</v>
      </c>
      <c r="D38">
        <v>235.71899999999999</v>
      </c>
      <c r="E38">
        <v>773.73099999999999</v>
      </c>
      <c r="G38">
        <v>26</v>
      </c>
      <c r="H38" s="1">
        <f t="shared" si="2"/>
        <v>53.546383799421406</v>
      </c>
      <c r="I38" s="1">
        <f t="shared" si="7"/>
        <v>42.490260366441667</v>
      </c>
      <c r="J38" s="1">
        <f t="shared" si="3"/>
        <v>0.79352250052226303</v>
      </c>
      <c r="K38" s="1">
        <f t="shared" si="0"/>
        <v>90.923432979749279</v>
      </c>
      <c r="L38" s="1">
        <f t="shared" si="1"/>
        <v>298.44975891996143</v>
      </c>
      <c r="M38" s="1">
        <f t="shared" si="4"/>
        <v>3.2824295029250927</v>
      </c>
      <c r="N38" s="1">
        <f t="shared" si="5"/>
        <v>340.94001928640307</v>
      </c>
      <c r="O38" s="1">
        <f t="shared" si="6"/>
        <v>0.12462679052865358</v>
      </c>
    </row>
    <row r="39" spans="1:15" x14ac:dyDescent="0.25">
      <c r="A39">
        <v>27</v>
      </c>
      <c r="B39">
        <v>102.005</v>
      </c>
      <c r="C39">
        <v>133.578</v>
      </c>
      <c r="D39">
        <v>133.71100000000001</v>
      </c>
      <c r="E39">
        <v>640.125</v>
      </c>
      <c r="G39">
        <v>27</v>
      </c>
      <c r="H39" s="1">
        <f t="shared" si="2"/>
        <v>39.346190935390553</v>
      </c>
      <c r="I39" s="1">
        <f t="shared" si="7"/>
        <v>51.524783027965292</v>
      </c>
      <c r="J39" s="1">
        <f t="shared" si="3"/>
        <v>1.3095240429390718</v>
      </c>
      <c r="K39" s="1">
        <f t="shared" si="0"/>
        <v>51.576084860173587</v>
      </c>
      <c r="L39" s="1">
        <f t="shared" si="1"/>
        <v>246.91417550626809</v>
      </c>
      <c r="M39" s="1">
        <f t="shared" si="4"/>
        <v>4.7873772539282475</v>
      </c>
      <c r="N39" s="1">
        <f t="shared" si="5"/>
        <v>298.43895853423339</v>
      </c>
      <c r="O39" s="1">
        <f t="shared" si="6"/>
        <v>0.17264764386334291</v>
      </c>
    </row>
    <row r="40" spans="1:15" x14ac:dyDescent="0.25">
      <c r="A40">
        <v>28</v>
      </c>
      <c r="B40">
        <v>51.326000000000001</v>
      </c>
      <c r="C40">
        <v>60.988999999999997</v>
      </c>
      <c r="D40">
        <v>47.607999999999997</v>
      </c>
      <c r="E40">
        <v>304.05900000000003</v>
      </c>
      <c r="G40">
        <v>28</v>
      </c>
      <c r="H40" s="1">
        <f t="shared" si="2"/>
        <v>19.797878495660562</v>
      </c>
      <c r="I40" s="1">
        <f t="shared" si="7"/>
        <v>23.525168756027</v>
      </c>
      <c r="J40" s="1">
        <f t="shared" si="3"/>
        <v>1.1882671550481236</v>
      </c>
      <c r="K40" s="1">
        <f t="shared" si="0"/>
        <v>18.363741562198651</v>
      </c>
      <c r="L40" s="1">
        <f t="shared" si="1"/>
        <v>117.28408871745421</v>
      </c>
      <c r="M40" s="1">
        <f t="shared" si="4"/>
        <v>6.3867207192068562</v>
      </c>
      <c r="N40" s="1">
        <f t="shared" si="5"/>
        <v>140.80925747348121</v>
      </c>
      <c r="O40" s="1">
        <f t="shared" si="6"/>
        <v>0.16707117968048035</v>
      </c>
    </row>
    <row r="41" spans="1:15" x14ac:dyDescent="0.25">
      <c r="A41">
        <v>29</v>
      </c>
      <c r="B41">
        <v>58.393999999999998</v>
      </c>
      <c r="C41">
        <v>82.802000000000007</v>
      </c>
      <c r="D41">
        <v>44.32</v>
      </c>
      <c r="E41">
        <v>363.78300000000002</v>
      </c>
      <c r="G41">
        <v>29</v>
      </c>
      <c r="H41" s="1">
        <f t="shared" si="2"/>
        <v>22.524204435872711</v>
      </c>
      <c r="I41" s="1">
        <f t="shared" si="7"/>
        <v>31.939054966248801</v>
      </c>
      <c r="J41" s="1">
        <f t="shared" si="3"/>
        <v>1.4179881494674111</v>
      </c>
      <c r="K41" s="1">
        <f t="shared" si="0"/>
        <v>17.095467695274834</v>
      </c>
      <c r="L41" s="1">
        <f t="shared" si="1"/>
        <v>140.32131147540986</v>
      </c>
      <c r="M41" s="1">
        <f t="shared" si="4"/>
        <v>8.208100180505415</v>
      </c>
      <c r="N41" s="1">
        <f t="shared" si="5"/>
        <v>172.26036644165865</v>
      </c>
      <c r="O41" s="1">
        <f t="shared" si="6"/>
        <v>0.18541151180626311</v>
      </c>
    </row>
    <row r="42" spans="1:15" x14ac:dyDescent="0.25">
      <c r="A42">
        <v>30</v>
      </c>
      <c r="B42">
        <v>52.561999999999998</v>
      </c>
      <c r="C42">
        <v>89.759</v>
      </c>
      <c r="D42">
        <v>45.41</v>
      </c>
      <c r="E42">
        <v>301.41199999999998</v>
      </c>
      <c r="G42">
        <v>30</v>
      </c>
      <c r="H42" s="1">
        <f t="shared" si="2"/>
        <v>20.274638379942143</v>
      </c>
      <c r="I42" s="1">
        <f t="shared" si="7"/>
        <v>34.622565091610419</v>
      </c>
      <c r="J42" s="1">
        <f t="shared" si="3"/>
        <v>1.7076785510444807</v>
      </c>
      <c r="K42" s="1">
        <f t="shared" si="0"/>
        <v>17.515911282545805</v>
      </c>
      <c r="L42" s="1">
        <f t="shared" si="1"/>
        <v>116.26306653809064</v>
      </c>
      <c r="M42" s="1">
        <f t="shared" si="4"/>
        <v>6.6375688174410925</v>
      </c>
      <c r="N42" s="1">
        <f t="shared" si="5"/>
        <v>150.88563162970107</v>
      </c>
      <c r="O42" s="1">
        <f t="shared" si="6"/>
        <v>0.22946230676609464</v>
      </c>
    </row>
  </sheetData>
  <mergeCells count="3">
    <mergeCell ref="A6:C6"/>
    <mergeCell ref="A11:E11"/>
    <mergeCell ref="G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zoomScale="85" zoomScaleNormal="85" workbookViewId="0">
      <selection activeCell="C16" sqref="C16:F22"/>
    </sheetView>
  </sheetViews>
  <sheetFormatPr defaultRowHeight="15" x14ac:dyDescent="0.25"/>
  <cols>
    <col min="2" max="2" width="20.5703125" customWidth="1"/>
    <col min="3" max="3" width="12" customWidth="1"/>
    <col min="4" max="4" width="14.5703125" customWidth="1"/>
    <col min="5" max="5" width="15" customWidth="1"/>
    <col min="6" max="6" width="16.5703125" customWidth="1"/>
    <col min="7" max="7" width="17.140625" customWidth="1"/>
    <col min="8" max="8" width="22.28515625" customWidth="1"/>
    <col min="9" max="9" width="22.85546875" customWidth="1"/>
  </cols>
  <sheetData>
    <row r="2" spans="2:9" x14ac:dyDescent="0.25">
      <c r="B2" s="3" t="s">
        <v>35</v>
      </c>
      <c r="C2" s="3" t="s">
        <v>28</v>
      </c>
      <c r="D2" s="3" t="s">
        <v>9</v>
      </c>
      <c r="E2" s="3" t="s">
        <v>11</v>
      </c>
      <c r="F2" s="3" t="s">
        <v>8</v>
      </c>
      <c r="G2" s="3" t="s">
        <v>10</v>
      </c>
      <c r="H2" s="3" t="s">
        <v>15</v>
      </c>
      <c r="I2" s="3" t="s">
        <v>16</v>
      </c>
    </row>
    <row r="3" spans="2:9" x14ac:dyDescent="0.25">
      <c r="B3" s="18" t="s">
        <v>46</v>
      </c>
      <c r="C3" s="12">
        <v>502.5</v>
      </c>
      <c r="D3" s="12">
        <v>79.12</v>
      </c>
      <c r="E3" s="12">
        <v>423.38</v>
      </c>
      <c r="F3" s="12">
        <v>102.15</v>
      </c>
      <c r="G3" s="12">
        <v>84.07</v>
      </c>
      <c r="H3" s="14">
        <f>D3/F3</f>
        <v>0.77454723445912876</v>
      </c>
      <c r="I3" s="14">
        <f>E3/G3</f>
        <v>5.0360413940763653</v>
      </c>
    </row>
    <row r="4" spans="2:9" x14ac:dyDescent="0.25">
      <c r="B4" s="18"/>
      <c r="C4" s="12">
        <v>537.54999999999995</v>
      </c>
      <c r="D4" s="12">
        <v>95.27</v>
      </c>
      <c r="E4" s="12">
        <v>442.82</v>
      </c>
      <c r="F4" s="12">
        <v>121.64</v>
      </c>
      <c r="G4" s="12">
        <v>89.51</v>
      </c>
      <c r="H4" s="14">
        <f>D4/F4</f>
        <v>0.78321275896086806</v>
      </c>
      <c r="I4" s="14">
        <f t="shared" ref="I4:I11" si="0">E4/G4</f>
        <v>4.9471567422634335</v>
      </c>
    </row>
    <row r="5" spans="2:9" x14ac:dyDescent="0.25">
      <c r="B5" s="18"/>
      <c r="C5" s="12">
        <v>354.52</v>
      </c>
      <c r="D5" s="12">
        <v>51.61</v>
      </c>
      <c r="E5" s="12">
        <v>302.91000000000003</v>
      </c>
      <c r="F5" s="12">
        <v>75.680000000000007</v>
      </c>
      <c r="G5" s="12">
        <v>57.86</v>
      </c>
      <c r="H5" s="14">
        <f>D5/F5</f>
        <v>0.68195031712473564</v>
      </c>
      <c r="I5" s="14">
        <f t="shared" si="0"/>
        <v>5.2352229519529905</v>
      </c>
    </row>
    <row r="6" spans="2:9" x14ac:dyDescent="0.25">
      <c r="B6" s="18"/>
      <c r="C6" s="12">
        <v>270.63</v>
      </c>
      <c r="D6" s="12">
        <v>51.91</v>
      </c>
      <c r="E6" s="12">
        <v>218.72</v>
      </c>
      <c r="F6" s="12">
        <v>44.41</v>
      </c>
      <c r="G6" s="12">
        <v>45.75</v>
      </c>
      <c r="H6" s="14">
        <f>D6/F6</f>
        <v>1.1688808826840802</v>
      </c>
      <c r="I6" s="14">
        <f t="shared" si="0"/>
        <v>4.7807650273224045</v>
      </c>
    </row>
    <row r="7" spans="2:9" x14ac:dyDescent="0.25">
      <c r="B7" s="18" t="s">
        <v>47</v>
      </c>
      <c r="C7" s="12">
        <v>500</v>
      </c>
      <c r="D7" s="13">
        <v>80</v>
      </c>
      <c r="E7" s="13">
        <v>420</v>
      </c>
      <c r="F7" s="13">
        <v>110</v>
      </c>
      <c r="G7" s="13">
        <v>150</v>
      </c>
      <c r="H7" s="14">
        <f>D7/F7</f>
        <v>0.72727272727272729</v>
      </c>
      <c r="I7" s="14">
        <f t="shared" si="0"/>
        <v>2.8</v>
      </c>
    </row>
    <row r="8" spans="2:9" x14ac:dyDescent="0.25">
      <c r="B8" s="18"/>
      <c r="C8" s="12">
        <v>490</v>
      </c>
      <c r="D8" s="13">
        <v>70</v>
      </c>
      <c r="E8" s="13">
        <v>420</v>
      </c>
      <c r="F8" s="13">
        <v>90</v>
      </c>
      <c r="G8" s="13">
        <v>150</v>
      </c>
      <c r="H8" s="14">
        <f t="shared" ref="H8:H12" si="1">D8/F8</f>
        <v>0.77777777777777779</v>
      </c>
      <c r="I8" s="14">
        <f t="shared" si="0"/>
        <v>2.8</v>
      </c>
    </row>
    <row r="9" spans="2:9" x14ac:dyDescent="0.25">
      <c r="B9" s="18"/>
      <c r="C9" s="12">
        <v>470</v>
      </c>
      <c r="D9" s="13">
        <v>80</v>
      </c>
      <c r="E9" s="13">
        <v>390</v>
      </c>
      <c r="F9" s="13">
        <v>80</v>
      </c>
      <c r="G9" s="13">
        <v>160</v>
      </c>
      <c r="H9" s="14">
        <f t="shared" si="1"/>
        <v>1</v>
      </c>
      <c r="I9" s="14">
        <f t="shared" si="0"/>
        <v>2.4375</v>
      </c>
    </row>
    <row r="10" spans="2:9" x14ac:dyDescent="0.25">
      <c r="B10" s="18"/>
      <c r="C10" s="12">
        <v>420</v>
      </c>
      <c r="D10" s="13">
        <v>60</v>
      </c>
      <c r="E10" s="13">
        <v>360</v>
      </c>
      <c r="F10" s="13">
        <v>80</v>
      </c>
      <c r="G10" s="13">
        <v>140</v>
      </c>
      <c r="H10" s="14">
        <f t="shared" si="1"/>
        <v>0.75</v>
      </c>
      <c r="I10" s="14">
        <f t="shared" si="0"/>
        <v>2.5714285714285716</v>
      </c>
    </row>
    <row r="11" spans="2:9" x14ac:dyDescent="0.25">
      <c r="B11" s="18"/>
      <c r="C11" s="12">
        <v>370</v>
      </c>
      <c r="D11" s="13">
        <v>60</v>
      </c>
      <c r="E11" s="13">
        <v>310</v>
      </c>
      <c r="F11" s="13">
        <v>80</v>
      </c>
      <c r="G11" s="13">
        <v>130</v>
      </c>
      <c r="H11" s="14">
        <f t="shared" si="1"/>
        <v>0.75</v>
      </c>
      <c r="I11" s="14">
        <f t="shared" si="0"/>
        <v>2.3846153846153846</v>
      </c>
    </row>
    <row r="12" spans="2:9" x14ac:dyDescent="0.25">
      <c r="B12" s="18"/>
      <c r="C12" s="12">
        <v>290</v>
      </c>
      <c r="D12" s="13">
        <v>50</v>
      </c>
      <c r="E12" s="13">
        <v>240</v>
      </c>
      <c r="F12" s="13">
        <v>50</v>
      </c>
      <c r="G12" s="13">
        <v>60</v>
      </c>
      <c r="H12" s="14">
        <f t="shared" si="1"/>
        <v>1</v>
      </c>
      <c r="I12" s="14">
        <f>E12/G12</f>
        <v>4</v>
      </c>
    </row>
    <row r="15" spans="2:9" x14ac:dyDescent="0.25">
      <c r="C15" s="3" t="s">
        <v>19</v>
      </c>
      <c r="D15" s="3" t="s">
        <v>17</v>
      </c>
      <c r="E15" s="3" t="s">
        <v>20</v>
      </c>
      <c r="F15" s="3" t="s">
        <v>18</v>
      </c>
    </row>
    <row r="16" spans="2:9" x14ac:dyDescent="0.25">
      <c r="B16" s="5" t="s">
        <v>8</v>
      </c>
      <c r="C16" s="1">
        <f>MIN(F7:F12)</f>
        <v>50</v>
      </c>
      <c r="D16" s="1">
        <f>AVERAGE(F7:F12)</f>
        <v>81.666666666666671</v>
      </c>
      <c r="E16" s="1">
        <f>MAX(F7:F12)</f>
        <v>110</v>
      </c>
      <c r="F16" s="1">
        <f>_xlfn.STDEV.S(F7:F12)</f>
        <v>19.407902170679527</v>
      </c>
    </row>
    <row r="17" spans="2:6" x14ac:dyDescent="0.25">
      <c r="B17" s="5" t="s">
        <v>9</v>
      </c>
      <c r="C17" s="1">
        <f>MIN(D7:D12)</f>
        <v>50</v>
      </c>
      <c r="D17" s="1">
        <f>AVERAGE(D7:D12)</f>
        <v>66.666666666666671</v>
      </c>
      <c r="E17" s="1">
        <f>MAX(D7:D12)</f>
        <v>80</v>
      </c>
      <c r="F17" s="1">
        <f>_xlfn.STDEV.S(D7:D12)</f>
        <v>12.110601416389956</v>
      </c>
    </row>
    <row r="18" spans="2:6" ht="30" x14ac:dyDescent="0.25">
      <c r="B18" s="6" t="s">
        <v>15</v>
      </c>
      <c r="C18" s="1">
        <f>MIN(H7:H12)</f>
        <v>0.72727272727272729</v>
      </c>
      <c r="D18" s="1">
        <f>AVERAGE(H7:H12)</f>
        <v>0.83417508417508424</v>
      </c>
      <c r="E18" s="1">
        <f>MAX(H7:H12)</f>
        <v>1</v>
      </c>
      <c r="F18" s="1">
        <f>_xlfn.STDEV.S(H7:H12)</f>
        <v>0.12944146560402986</v>
      </c>
    </row>
    <row r="19" spans="2:6" x14ac:dyDescent="0.25">
      <c r="B19" s="5" t="s">
        <v>10</v>
      </c>
      <c r="C19" s="1">
        <f>MIN(G7:G12)</f>
        <v>60</v>
      </c>
      <c r="D19" s="1">
        <f>AVERAGE(G7:G12)</f>
        <v>131.66666666666666</v>
      </c>
      <c r="E19" s="1">
        <f>MAX(G7:G12)</f>
        <v>160</v>
      </c>
      <c r="F19" s="1">
        <f>_xlfn.STDEV.S(G7:G12)</f>
        <v>36.560452221856686</v>
      </c>
    </row>
    <row r="20" spans="2:6" x14ac:dyDescent="0.25">
      <c r="B20" s="5" t="s">
        <v>11</v>
      </c>
      <c r="C20" s="1">
        <f>MIN(E7:E12)</f>
        <v>240</v>
      </c>
      <c r="D20" s="1">
        <f>AVERAGE(E7:E12)</f>
        <v>356.66666666666669</v>
      </c>
      <c r="E20" s="1">
        <f>MAX(E7:E12)</f>
        <v>420</v>
      </c>
      <c r="F20" s="1">
        <f>_xlfn.STDEV.S(E7:E12)</f>
        <v>70.616334276615305</v>
      </c>
    </row>
    <row r="21" spans="2:6" ht="30" x14ac:dyDescent="0.25">
      <c r="B21" s="6" t="s">
        <v>16</v>
      </c>
      <c r="C21" s="1">
        <f>MIN(I7:I12)</f>
        <v>2.3846153846153846</v>
      </c>
      <c r="D21" s="1">
        <f>AVERAGE(I7:I12)</f>
        <v>2.8322573260073263</v>
      </c>
      <c r="E21" s="1">
        <f>MAX(I7:I12)</f>
        <v>4</v>
      </c>
      <c r="F21" s="1">
        <f>_xlfn.STDEV.S(I7:I12)</f>
        <v>0.59832304253982094</v>
      </c>
    </row>
    <row r="22" spans="2:6" x14ac:dyDescent="0.25">
      <c r="B22" s="6" t="s">
        <v>28</v>
      </c>
      <c r="C22" s="1">
        <f>MIN(C7:C12)</f>
        <v>290</v>
      </c>
      <c r="D22" s="1">
        <f>AVERAGE(C7:C12)</f>
        <v>423.33333333333331</v>
      </c>
      <c r="E22" s="1">
        <f>MAX(C7:C12)</f>
        <v>500</v>
      </c>
      <c r="F22" s="1">
        <f>_xlfn.STDEV.S(C7:C12)</f>
        <v>81.404340588611433</v>
      </c>
    </row>
  </sheetData>
  <mergeCells count="2">
    <mergeCell ref="B3:B6"/>
    <mergeCell ref="B7:B12"/>
  </mergeCells>
  <pageMargins left="0.7" right="0.7" top="0.75" bottom="0.75" header="0.3" footer="0.3"/>
  <ignoredErrors>
    <ignoredError sqref="C16:F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workbookViewId="0">
      <selection activeCell="F3" sqref="F3:J5"/>
    </sheetView>
  </sheetViews>
  <sheetFormatPr defaultRowHeight="15" x14ac:dyDescent="0.25"/>
  <cols>
    <col min="2" max="2" width="12" customWidth="1"/>
    <col min="3" max="3" width="10.7109375" customWidth="1"/>
    <col min="4" max="4" width="11.140625" customWidth="1"/>
    <col min="6" max="6" width="11.85546875" customWidth="1"/>
  </cols>
  <sheetData>
    <row r="2" spans="1:10" x14ac:dyDescent="0.25">
      <c r="A2" s="7" t="s">
        <v>0</v>
      </c>
      <c r="B2" s="3" t="s">
        <v>21</v>
      </c>
      <c r="C2" s="3" t="s">
        <v>22</v>
      </c>
      <c r="D2" s="3" t="s">
        <v>23</v>
      </c>
      <c r="G2" s="3" t="s">
        <v>19</v>
      </c>
      <c r="H2" s="3" t="s">
        <v>17</v>
      </c>
      <c r="I2" s="3" t="s">
        <v>20</v>
      </c>
      <c r="J2" s="3" t="s">
        <v>18</v>
      </c>
    </row>
    <row r="3" spans="1:10" x14ac:dyDescent="0.25">
      <c r="A3">
        <v>1</v>
      </c>
      <c r="B3" s="1">
        <v>6.2919999999999998</v>
      </c>
      <c r="C3" s="1">
        <v>4.0709999999999997</v>
      </c>
      <c r="D3" s="1">
        <f>B3/C3</f>
        <v>1.5455661999508721</v>
      </c>
      <c r="F3" s="5" t="s">
        <v>25</v>
      </c>
      <c r="G3" s="1">
        <f>MIN(B3:B42)</f>
        <v>5.3680000000000003</v>
      </c>
      <c r="H3" s="1">
        <f>AVERAGE(B3:B42)</f>
        <v>6.5030749999999982</v>
      </c>
      <c r="I3" s="1">
        <f>MAX(B3:B42)</f>
        <v>7.7320000000000002</v>
      </c>
      <c r="J3" s="1">
        <f>_xlfn.STDEV.S(B3:B42)</f>
        <v>0.43281697366474414</v>
      </c>
    </row>
    <row r="4" spans="1:10" x14ac:dyDescent="0.25">
      <c r="A4">
        <v>2</v>
      </c>
      <c r="B4" s="1">
        <v>6.3769999999999998</v>
      </c>
      <c r="C4" s="1">
        <v>3.839</v>
      </c>
      <c r="D4" s="1">
        <f t="shared" ref="D4:D42" si="0">B4/C4</f>
        <v>1.6611096639749934</v>
      </c>
      <c r="F4" s="5" t="s">
        <v>24</v>
      </c>
      <c r="G4" s="1">
        <f>MIN(C3:C42)</f>
        <v>3.661</v>
      </c>
      <c r="H4" s="1">
        <f>AVERAGE(C3:C42)</f>
        <v>4.3463000000000012</v>
      </c>
      <c r="I4" s="1">
        <f>MAX(C3:C42)</f>
        <v>4.9219999999999997</v>
      </c>
      <c r="J4" s="1">
        <f>_xlfn.STDEV.S(C3:C42)</f>
        <v>0.27462190324806535</v>
      </c>
    </row>
    <row r="5" spans="1:10" ht="16.5" customHeight="1" x14ac:dyDescent="0.25">
      <c r="A5">
        <v>3</v>
      </c>
      <c r="B5" s="1">
        <v>6.6</v>
      </c>
      <c r="C5" s="1">
        <v>4.1210000000000004</v>
      </c>
      <c r="D5" s="1">
        <f t="shared" si="0"/>
        <v>1.6015530211113804</v>
      </c>
      <c r="F5" s="6" t="s">
        <v>26</v>
      </c>
      <c r="G5" s="1">
        <f>MIN(D3:D42)</f>
        <v>1.3076222980659842</v>
      </c>
      <c r="H5" s="1">
        <f>AVERAGE(D3:D42)</f>
        <v>1.4997835371764092</v>
      </c>
      <c r="I5" s="1">
        <f>MAX(D3:D42)</f>
        <v>1.7873324086916322</v>
      </c>
      <c r="J5" s="1">
        <f>_xlfn.STDEV.S(D3:D42)</f>
        <v>0.10951688670928998</v>
      </c>
    </row>
    <row r="6" spans="1:10" x14ac:dyDescent="0.25">
      <c r="A6">
        <v>4</v>
      </c>
      <c r="B6" s="1">
        <v>5.3680000000000003</v>
      </c>
      <c r="C6" s="1">
        <v>4.0720000000000001</v>
      </c>
      <c r="D6" s="1">
        <f t="shared" si="0"/>
        <v>1.3182711198428292</v>
      </c>
    </row>
    <row r="7" spans="1:10" x14ac:dyDescent="0.25">
      <c r="A7">
        <v>5</v>
      </c>
      <c r="B7" s="1">
        <v>6.3360000000000003</v>
      </c>
      <c r="C7" s="1">
        <v>4.1630000000000003</v>
      </c>
      <c r="D7" s="1">
        <f t="shared" si="0"/>
        <v>1.5219793418208023</v>
      </c>
    </row>
    <row r="8" spans="1:10" x14ac:dyDescent="0.25">
      <c r="A8">
        <v>6</v>
      </c>
      <c r="B8" s="1">
        <v>6.4379999999999997</v>
      </c>
      <c r="C8" s="1">
        <v>4.5170000000000003</v>
      </c>
      <c r="D8" s="1">
        <f t="shared" si="0"/>
        <v>1.4252822669913658</v>
      </c>
    </row>
    <row r="9" spans="1:10" x14ac:dyDescent="0.25">
      <c r="A9">
        <v>7</v>
      </c>
      <c r="B9" s="1">
        <v>6.1890000000000001</v>
      </c>
      <c r="C9" s="1">
        <v>4.274</v>
      </c>
      <c r="D9" s="1">
        <f t="shared" si="0"/>
        <v>1.4480580252690689</v>
      </c>
    </row>
    <row r="10" spans="1:10" x14ac:dyDescent="0.25">
      <c r="A10">
        <v>8</v>
      </c>
      <c r="B10" s="1">
        <v>6.2279999999999998</v>
      </c>
      <c r="C10" s="1">
        <v>4.2709999999999999</v>
      </c>
      <c r="D10" s="1">
        <f t="shared" si="0"/>
        <v>1.4582065090142824</v>
      </c>
    </row>
    <row r="11" spans="1:10" x14ac:dyDescent="0.25">
      <c r="A11">
        <v>9</v>
      </c>
      <c r="B11" s="1">
        <v>6.4980000000000002</v>
      </c>
      <c r="C11" s="1">
        <v>4.4450000000000003</v>
      </c>
      <c r="D11" s="1">
        <f t="shared" si="0"/>
        <v>1.4618672665916761</v>
      </c>
    </row>
    <row r="12" spans="1:10" x14ac:dyDescent="0.25">
      <c r="A12">
        <v>10</v>
      </c>
      <c r="B12" s="1">
        <v>6.6580000000000004</v>
      </c>
      <c r="C12" s="1">
        <v>4.0529999999999999</v>
      </c>
      <c r="D12" s="1">
        <f t="shared" si="0"/>
        <v>1.6427337774488036</v>
      </c>
    </row>
    <row r="13" spans="1:10" x14ac:dyDescent="0.25">
      <c r="A13">
        <v>11</v>
      </c>
      <c r="B13" s="1">
        <v>6.5149999999999997</v>
      </c>
      <c r="C13" s="1">
        <v>4.59</v>
      </c>
      <c r="D13" s="1">
        <f t="shared" si="0"/>
        <v>1.4193899782135075</v>
      </c>
    </row>
    <row r="14" spans="1:10" x14ac:dyDescent="0.25">
      <c r="A14">
        <v>12</v>
      </c>
      <c r="B14" s="1">
        <v>7.3650000000000002</v>
      </c>
      <c r="C14" s="1">
        <v>4.9219999999999997</v>
      </c>
      <c r="D14" s="1">
        <f t="shared" si="0"/>
        <v>1.4963429500203171</v>
      </c>
    </row>
    <row r="15" spans="1:10" x14ac:dyDescent="0.25">
      <c r="A15">
        <v>13</v>
      </c>
      <c r="B15" s="1">
        <v>6.73</v>
      </c>
      <c r="C15" s="1">
        <v>3.9470000000000001</v>
      </c>
      <c r="D15" s="1">
        <f t="shared" si="0"/>
        <v>1.7050924752976946</v>
      </c>
    </row>
    <row r="16" spans="1:10" x14ac:dyDescent="0.25">
      <c r="A16">
        <v>14</v>
      </c>
      <c r="B16" s="1">
        <v>6.3440000000000003</v>
      </c>
      <c r="C16" s="1">
        <v>4.2050000000000001</v>
      </c>
      <c r="D16" s="1">
        <f t="shared" si="0"/>
        <v>1.5086801426872771</v>
      </c>
    </row>
    <row r="17" spans="1:4" x14ac:dyDescent="0.25">
      <c r="A17">
        <v>15</v>
      </c>
      <c r="B17" s="1">
        <v>6.6509999999999998</v>
      </c>
      <c r="C17" s="1">
        <v>4.8140000000000001</v>
      </c>
      <c r="D17" s="1">
        <f t="shared" si="0"/>
        <v>1.3815953469048607</v>
      </c>
    </row>
    <row r="18" spans="1:4" x14ac:dyDescent="0.25">
      <c r="A18">
        <v>16</v>
      </c>
      <c r="B18" s="1">
        <v>6.7770000000000001</v>
      </c>
      <c r="C18" s="1">
        <v>4.4870000000000001</v>
      </c>
      <c r="D18" s="1">
        <f t="shared" si="0"/>
        <v>1.5103632716737241</v>
      </c>
    </row>
    <row r="19" spans="1:4" x14ac:dyDescent="0.25">
      <c r="A19">
        <v>17</v>
      </c>
      <c r="B19" s="1">
        <v>6.1029999999999998</v>
      </c>
      <c r="C19" s="1">
        <v>4.3789999999999996</v>
      </c>
      <c r="D19" s="1">
        <f t="shared" si="0"/>
        <v>1.3936971911395297</v>
      </c>
    </row>
    <row r="20" spans="1:4" x14ac:dyDescent="0.25">
      <c r="A20">
        <v>18</v>
      </c>
      <c r="B20" s="1">
        <v>5.9829999999999997</v>
      </c>
      <c r="C20" s="1">
        <v>3.661</v>
      </c>
      <c r="D20" s="1">
        <f t="shared" si="0"/>
        <v>1.6342529363561866</v>
      </c>
    </row>
    <row r="21" spans="1:4" x14ac:dyDescent="0.25">
      <c r="A21">
        <v>19</v>
      </c>
      <c r="B21" s="1">
        <v>6.6040000000000001</v>
      </c>
      <c r="C21" s="1">
        <v>3.9409999999999998</v>
      </c>
      <c r="D21" s="1">
        <f t="shared" si="0"/>
        <v>1.6757168231413349</v>
      </c>
    </row>
    <row r="22" spans="1:4" x14ac:dyDescent="0.25">
      <c r="A22">
        <v>20</v>
      </c>
      <c r="B22" s="1">
        <v>6.0549999999999997</v>
      </c>
      <c r="C22" s="1">
        <v>4.1710000000000003</v>
      </c>
      <c r="D22" s="1">
        <f t="shared" si="0"/>
        <v>1.4516902421481657</v>
      </c>
    </row>
    <row r="23" spans="1:4" x14ac:dyDescent="0.25">
      <c r="A23">
        <v>21</v>
      </c>
      <c r="B23" s="1">
        <v>6.2530000000000001</v>
      </c>
      <c r="C23" s="1">
        <v>4.4379999999999997</v>
      </c>
      <c r="D23" s="1">
        <f t="shared" si="0"/>
        <v>1.4089680036052277</v>
      </c>
    </row>
    <row r="24" spans="1:4" x14ac:dyDescent="0.25">
      <c r="A24">
        <v>22</v>
      </c>
      <c r="B24" s="1">
        <v>6.891</v>
      </c>
      <c r="C24" s="1">
        <v>4.6740000000000004</v>
      </c>
      <c r="D24" s="1">
        <f t="shared" si="0"/>
        <v>1.474326059050064</v>
      </c>
    </row>
    <row r="25" spans="1:4" x14ac:dyDescent="0.25">
      <c r="A25">
        <v>23</v>
      </c>
      <c r="B25" s="1">
        <v>7.125</v>
      </c>
      <c r="C25" s="1">
        <v>4.7430000000000003</v>
      </c>
      <c r="D25" s="1">
        <f t="shared" si="0"/>
        <v>1.502213788741303</v>
      </c>
    </row>
    <row r="26" spans="1:4" x14ac:dyDescent="0.25">
      <c r="A26">
        <v>24</v>
      </c>
      <c r="B26" s="1">
        <v>6.51</v>
      </c>
      <c r="C26" s="1">
        <v>4.5620000000000003</v>
      </c>
      <c r="D26" s="1">
        <f t="shared" si="0"/>
        <v>1.4270056992547127</v>
      </c>
    </row>
    <row r="27" spans="1:4" x14ac:dyDescent="0.25">
      <c r="A27">
        <v>25</v>
      </c>
      <c r="B27" s="1">
        <v>7.1980000000000004</v>
      </c>
      <c r="C27" s="1">
        <v>4.6989999999999998</v>
      </c>
      <c r="D27" s="1">
        <f t="shared" si="0"/>
        <v>1.5318152798467761</v>
      </c>
    </row>
    <row r="28" spans="1:4" x14ac:dyDescent="0.25">
      <c r="A28">
        <v>26</v>
      </c>
      <c r="B28" s="1">
        <v>6.7069999999999999</v>
      </c>
      <c r="C28" s="1">
        <v>4.0640000000000001</v>
      </c>
      <c r="D28" s="1">
        <f t="shared" si="0"/>
        <v>1.6503444881889764</v>
      </c>
    </row>
    <row r="29" spans="1:4" x14ac:dyDescent="0.25">
      <c r="A29">
        <v>27</v>
      </c>
      <c r="B29" s="1">
        <v>7.7320000000000002</v>
      </c>
      <c r="C29" s="1">
        <v>4.3259999999999996</v>
      </c>
      <c r="D29" s="1">
        <f t="shared" si="0"/>
        <v>1.7873324086916322</v>
      </c>
    </row>
    <row r="30" spans="1:4" x14ac:dyDescent="0.25">
      <c r="A30">
        <v>28</v>
      </c>
      <c r="B30" s="1">
        <v>6.6040000000000001</v>
      </c>
      <c r="C30" s="1">
        <v>4.5880000000000001</v>
      </c>
      <c r="D30" s="1">
        <f t="shared" si="0"/>
        <v>1.4394071490845683</v>
      </c>
    </row>
    <row r="31" spans="1:4" x14ac:dyDescent="0.25">
      <c r="A31">
        <v>29</v>
      </c>
      <c r="B31" s="1">
        <v>6.2190000000000003</v>
      </c>
      <c r="C31" s="1">
        <v>4.3259999999999996</v>
      </c>
      <c r="D31" s="1">
        <f t="shared" si="0"/>
        <v>1.4375866851595009</v>
      </c>
    </row>
    <row r="32" spans="1:4" x14ac:dyDescent="0.25">
      <c r="A32">
        <v>30</v>
      </c>
      <c r="B32" s="1">
        <v>5.7469999999999999</v>
      </c>
      <c r="C32" s="1">
        <v>4.3949999999999996</v>
      </c>
      <c r="D32" s="1">
        <f t="shared" si="0"/>
        <v>1.3076222980659842</v>
      </c>
    </row>
    <row r="33" spans="1:4" x14ac:dyDescent="0.25">
      <c r="A33">
        <v>31</v>
      </c>
      <c r="B33" s="1">
        <v>6.3360000000000003</v>
      </c>
      <c r="C33" s="1">
        <v>4.5949999999999998</v>
      </c>
      <c r="D33" s="1">
        <f t="shared" si="0"/>
        <v>1.3788900979325356</v>
      </c>
    </row>
    <row r="34" spans="1:4" x14ac:dyDescent="0.25">
      <c r="A34">
        <v>32</v>
      </c>
      <c r="B34" s="1">
        <v>7.117</v>
      </c>
      <c r="C34" s="1">
        <v>4.4370000000000003</v>
      </c>
      <c r="D34" s="1">
        <f t="shared" si="0"/>
        <v>1.6040117196303807</v>
      </c>
    </row>
    <row r="35" spans="1:4" x14ac:dyDescent="0.25">
      <c r="A35">
        <v>33</v>
      </c>
      <c r="B35" s="1">
        <v>6.2569999999999997</v>
      </c>
      <c r="C35" s="1">
        <v>4.3929999999999998</v>
      </c>
      <c r="D35" s="1">
        <f t="shared" si="0"/>
        <v>1.4243114045071705</v>
      </c>
    </row>
    <row r="36" spans="1:4" x14ac:dyDescent="0.25">
      <c r="A36">
        <v>34</v>
      </c>
      <c r="B36" s="1">
        <v>6.577</v>
      </c>
      <c r="C36" s="1">
        <v>4.5149999999999997</v>
      </c>
      <c r="D36" s="1">
        <f t="shared" si="0"/>
        <v>1.456699889258029</v>
      </c>
    </row>
    <row r="37" spans="1:4" x14ac:dyDescent="0.25">
      <c r="A37">
        <v>35</v>
      </c>
      <c r="B37" s="1">
        <v>6.2770000000000001</v>
      </c>
      <c r="C37" s="1">
        <v>4.2050000000000001</v>
      </c>
      <c r="D37" s="1">
        <f t="shared" si="0"/>
        <v>1.4927467300832342</v>
      </c>
    </row>
    <row r="38" spans="1:4" x14ac:dyDescent="0.25">
      <c r="A38">
        <v>36</v>
      </c>
      <c r="B38" s="1">
        <v>6.32</v>
      </c>
      <c r="C38" s="1">
        <v>4.1440000000000001</v>
      </c>
      <c r="D38" s="1">
        <f t="shared" si="0"/>
        <v>1.5250965250965252</v>
      </c>
    </row>
    <row r="39" spans="1:4" x14ac:dyDescent="0.25">
      <c r="A39">
        <v>37</v>
      </c>
      <c r="B39" s="1">
        <v>6.2789999999999999</v>
      </c>
      <c r="C39" s="1">
        <v>4.4539999999999997</v>
      </c>
      <c r="D39" s="1">
        <f t="shared" si="0"/>
        <v>1.4097440502918726</v>
      </c>
    </row>
    <row r="40" spans="1:4" x14ac:dyDescent="0.25">
      <c r="A40">
        <v>38</v>
      </c>
      <c r="B40" s="1">
        <v>6.3310000000000004</v>
      </c>
      <c r="C40" s="1">
        <v>4.5410000000000004</v>
      </c>
      <c r="D40" s="1">
        <f t="shared" si="0"/>
        <v>1.3941863025765249</v>
      </c>
    </row>
    <row r="41" spans="1:4" x14ac:dyDescent="0.25">
      <c r="A41">
        <v>39</v>
      </c>
      <c r="B41" s="1">
        <v>6.976</v>
      </c>
      <c r="C41" s="1">
        <v>4.2729999999999997</v>
      </c>
      <c r="D41" s="1">
        <f t="shared" si="0"/>
        <v>1.6325766440439973</v>
      </c>
    </row>
    <row r="42" spans="1:4" x14ac:dyDescent="0.25">
      <c r="A42">
        <v>40</v>
      </c>
      <c r="B42" s="1">
        <v>6.556</v>
      </c>
      <c r="C42" s="1">
        <v>4.5369999999999999</v>
      </c>
      <c r="D42" s="1">
        <f t="shared" si="0"/>
        <v>1.4450077143486886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3" sqref="D3:H3"/>
    </sheetView>
  </sheetViews>
  <sheetFormatPr defaultRowHeight="15" x14ac:dyDescent="0.25"/>
  <cols>
    <col min="2" max="2" width="14.5703125" customWidth="1"/>
  </cols>
  <sheetData>
    <row r="2" spans="1:8" x14ac:dyDescent="0.25">
      <c r="A2" s="5" t="s">
        <v>0</v>
      </c>
      <c r="B2" s="3" t="s">
        <v>27</v>
      </c>
      <c r="E2" s="3" t="s">
        <v>19</v>
      </c>
      <c r="F2" s="3" t="s">
        <v>17</v>
      </c>
      <c r="G2" s="3" t="s">
        <v>20</v>
      </c>
      <c r="H2" s="3" t="s">
        <v>18</v>
      </c>
    </row>
    <row r="3" spans="1:8" x14ac:dyDescent="0.25">
      <c r="A3">
        <v>1</v>
      </c>
      <c r="B3" s="1">
        <v>126.791</v>
      </c>
      <c r="D3" s="5" t="s">
        <v>31</v>
      </c>
      <c r="E3" s="1">
        <f>MIN(B3:B42)</f>
        <v>76.480999999999995</v>
      </c>
      <c r="F3" s="1">
        <f>AVERAGE(B3:B42)</f>
        <v>136.943725</v>
      </c>
      <c r="G3" s="1">
        <f>MAX(B3:B42)</f>
        <v>163.04</v>
      </c>
      <c r="H3" s="1">
        <f>_xlfn.STDEV.S(B3:B42)</f>
        <v>21.111201114862642</v>
      </c>
    </row>
    <row r="4" spans="1:8" x14ac:dyDescent="0.25">
      <c r="A4">
        <v>2</v>
      </c>
      <c r="B4" s="1">
        <v>145.35900000000001</v>
      </c>
    </row>
    <row r="5" spans="1:8" x14ac:dyDescent="0.25">
      <c r="A5">
        <v>3</v>
      </c>
      <c r="B5" s="1">
        <v>94.73</v>
      </c>
    </row>
    <row r="6" spans="1:8" x14ac:dyDescent="0.25">
      <c r="A6">
        <v>4</v>
      </c>
      <c r="B6" s="1">
        <v>118.833</v>
      </c>
    </row>
    <row r="7" spans="1:8" x14ac:dyDescent="0.25">
      <c r="A7">
        <v>5</v>
      </c>
      <c r="B7" s="1">
        <v>156.01</v>
      </c>
    </row>
    <row r="8" spans="1:8" x14ac:dyDescent="0.25">
      <c r="A8">
        <v>6</v>
      </c>
      <c r="B8" s="1">
        <v>76.480999999999995</v>
      </c>
    </row>
    <row r="9" spans="1:8" x14ac:dyDescent="0.25">
      <c r="A9">
        <v>7</v>
      </c>
      <c r="B9" s="1">
        <v>128.47800000000001</v>
      </c>
    </row>
    <row r="10" spans="1:8" x14ac:dyDescent="0.25">
      <c r="A10">
        <v>8</v>
      </c>
      <c r="B10" s="1">
        <v>123.899</v>
      </c>
    </row>
    <row r="11" spans="1:8" x14ac:dyDescent="0.25">
      <c r="A11">
        <v>9</v>
      </c>
      <c r="B11" s="1">
        <v>86.677000000000007</v>
      </c>
    </row>
    <row r="12" spans="1:8" x14ac:dyDescent="0.25">
      <c r="A12">
        <v>10</v>
      </c>
      <c r="B12" s="1">
        <v>156.01</v>
      </c>
    </row>
    <row r="13" spans="1:8" x14ac:dyDescent="0.25">
      <c r="A13">
        <v>11</v>
      </c>
      <c r="B13" s="1">
        <v>141.02500000000001</v>
      </c>
    </row>
    <row r="14" spans="1:8" x14ac:dyDescent="0.25">
      <c r="A14">
        <v>12</v>
      </c>
      <c r="B14" s="1">
        <v>143.58099999999999</v>
      </c>
    </row>
    <row r="15" spans="1:8" x14ac:dyDescent="0.25">
      <c r="A15">
        <v>13</v>
      </c>
      <c r="B15" s="1">
        <v>93.867999999999995</v>
      </c>
    </row>
    <row r="16" spans="1:8" x14ac:dyDescent="0.25">
      <c r="A16">
        <v>14</v>
      </c>
      <c r="B16" s="1">
        <v>153.07400000000001</v>
      </c>
    </row>
    <row r="17" spans="1:2" x14ac:dyDescent="0.25">
      <c r="A17">
        <v>15</v>
      </c>
      <c r="B17" s="1">
        <v>148.68700000000001</v>
      </c>
    </row>
    <row r="18" spans="1:2" x14ac:dyDescent="0.25">
      <c r="A18">
        <v>16</v>
      </c>
      <c r="B18" s="1">
        <v>151.726</v>
      </c>
    </row>
    <row r="19" spans="1:2" x14ac:dyDescent="0.25">
      <c r="A19">
        <v>17</v>
      </c>
      <c r="B19" s="1">
        <v>137.18899999999999</v>
      </c>
    </row>
    <row r="20" spans="1:2" x14ac:dyDescent="0.25">
      <c r="A20">
        <v>18</v>
      </c>
      <c r="B20" s="1">
        <v>134.81800000000001</v>
      </c>
    </row>
    <row r="21" spans="1:2" x14ac:dyDescent="0.25">
      <c r="A21">
        <v>19</v>
      </c>
      <c r="B21" s="1">
        <v>152.43899999999999</v>
      </c>
    </row>
    <row r="22" spans="1:2" x14ac:dyDescent="0.25">
      <c r="A22">
        <v>20</v>
      </c>
      <c r="B22" s="1">
        <v>118.833</v>
      </c>
    </row>
    <row r="23" spans="1:2" x14ac:dyDescent="0.25">
      <c r="A23">
        <v>21</v>
      </c>
      <c r="B23" s="1">
        <v>152.626</v>
      </c>
    </row>
    <row r="24" spans="1:2" x14ac:dyDescent="0.25">
      <c r="A24">
        <v>22</v>
      </c>
      <c r="B24" s="1">
        <v>124.96599999999999</v>
      </c>
    </row>
    <row r="25" spans="1:2" x14ac:dyDescent="0.25">
      <c r="A25">
        <v>23</v>
      </c>
      <c r="B25" s="1">
        <v>144.76900000000001</v>
      </c>
    </row>
    <row r="26" spans="1:2" x14ac:dyDescent="0.25">
      <c r="A26">
        <v>24</v>
      </c>
      <c r="B26" s="1">
        <v>151.73599999999999</v>
      </c>
    </row>
    <row r="27" spans="1:2" x14ac:dyDescent="0.25">
      <c r="A27">
        <v>25</v>
      </c>
      <c r="B27" s="1">
        <v>155.63499999999999</v>
      </c>
    </row>
    <row r="28" spans="1:2" x14ac:dyDescent="0.25">
      <c r="A28">
        <v>26</v>
      </c>
      <c r="B28" s="1">
        <v>160.69499999999999</v>
      </c>
    </row>
    <row r="29" spans="1:2" x14ac:dyDescent="0.25">
      <c r="A29">
        <v>27</v>
      </c>
      <c r="B29" s="1">
        <v>150.49</v>
      </c>
    </row>
    <row r="30" spans="1:2" x14ac:dyDescent="0.25">
      <c r="A30">
        <v>28</v>
      </c>
      <c r="B30" s="1">
        <v>133.489</v>
      </c>
    </row>
    <row r="31" spans="1:2" x14ac:dyDescent="0.25">
      <c r="A31">
        <v>29</v>
      </c>
      <c r="B31" s="1">
        <v>143.59100000000001</v>
      </c>
    </row>
    <row r="32" spans="1:2" x14ac:dyDescent="0.25">
      <c r="A32">
        <v>30</v>
      </c>
      <c r="B32" s="1">
        <v>155.63499999999999</v>
      </c>
    </row>
    <row r="33" spans="1:2" x14ac:dyDescent="0.25">
      <c r="A33">
        <v>31</v>
      </c>
      <c r="B33" s="1">
        <v>119.98</v>
      </c>
    </row>
    <row r="34" spans="1:2" x14ac:dyDescent="0.25">
      <c r="A34">
        <v>32</v>
      </c>
      <c r="B34" s="1">
        <v>135.17699999999999</v>
      </c>
    </row>
    <row r="35" spans="1:2" x14ac:dyDescent="0.25">
      <c r="A35">
        <v>33</v>
      </c>
      <c r="B35" s="1">
        <v>152.364</v>
      </c>
    </row>
    <row r="36" spans="1:2" x14ac:dyDescent="0.25">
      <c r="A36">
        <v>34</v>
      </c>
      <c r="B36" s="1">
        <v>163.04</v>
      </c>
    </row>
    <row r="37" spans="1:2" x14ac:dyDescent="0.25">
      <c r="A37">
        <v>35</v>
      </c>
      <c r="B37" s="1">
        <v>136.83500000000001</v>
      </c>
    </row>
    <row r="38" spans="1:2" x14ac:dyDescent="0.25">
      <c r="A38">
        <v>36</v>
      </c>
      <c r="B38" s="1">
        <v>126.7</v>
      </c>
    </row>
    <row r="39" spans="1:2" x14ac:dyDescent="0.25">
      <c r="A39">
        <v>37</v>
      </c>
      <c r="B39" s="1">
        <v>160.61500000000001</v>
      </c>
    </row>
    <row r="40" spans="1:2" x14ac:dyDescent="0.25">
      <c r="A40">
        <v>38</v>
      </c>
      <c r="B40" s="1">
        <v>118.291</v>
      </c>
    </row>
    <row r="41" spans="1:2" x14ac:dyDescent="0.25">
      <c r="A41">
        <v>39</v>
      </c>
      <c r="B41" s="1">
        <v>155.405</v>
      </c>
    </row>
    <row r="42" spans="1:2" x14ac:dyDescent="0.25">
      <c r="A42">
        <v>40</v>
      </c>
      <c r="B42" s="1">
        <v>147.202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6"/>
  <sheetViews>
    <sheetView workbookViewId="0">
      <selection activeCell="L8" sqref="L8"/>
    </sheetView>
  </sheetViews>
  <sheetFormatPr defaultRowHeight="15" x14ac:dyDescent="0.25"/>
  <cols>
    <col min="3" max="3" width="14.85546875" customWidth="1"/>
    <col min="4" max="4" width="24.5703125" customWidth="1"/>
    <col min="5" max="5" width="10.28515625" customWidth="1"/>
    <col min="6" max="6" width="9.85546875" customWidth="1"/>
    <col min="7" max="7" width="10.140625" customWidth="1"/>
    <col min="8" max="8" width="9.85546875" customWidth="1"/>
  </cols>
  <sheetData>
    <row r="5" spans="3:8" ht="15.75" x14ac:dyDescent="0.25">
      <c r="C5" s="8" t="s">
        <v>33</v>
      </c>
      <c r="D5" s="8" t="s">
        <v>34</v>
      </c>
      <c r="E5" s="8" t="s">
        <v>19</v>
      </c>
      <c r="F5" s="8" t="s">
        <v>17</v>
      </c>
      <c r="G5" s="8" t="s">
        <v>20</v>
      </c>
      <c r="H5" s="8" t="s">
        <v>18</v>
      </c>
    </row>
    <row r="6" spans="3:8" ht="15.75" x14ac:dyDescent="0.25">
      <c r="C6" s="19" t="s">
        <v>29</v>
      </c>
      <c r="D6" s="9" t="s">
        <v>25</v>
      </c>
      <c r="E6" s="10">
        <v>5.3680000000000003</v>
      </c>
      <c r="F6" s="11">
        <v>6.5030749999999982</v>
      </c>
      <c r="G6" s="10">
        <v>7.7320000000000002</v>
      </c>
      <c r="H6" s="10">
        <v>0.43281697366474414</v>
      </c>
    </row>
    <row r="7" spans="3:8" ht="15.75" x14ac:dyDescent="0.25">
      <c r="C7" s="19"/>
      <c r="D7" s="9" t="s">
        <v>24</v>
      </c>
      <c r="E7" s="10">
        <v>3.661</v>
      </c>
      <c r="F7" s="11">
        <v>4.3463000000000012</v>
      </c>
      <c r="G7" s="10">
        <v>4.9219999999999997</v>
      </c>
      <c r="H7" s="10">
        <v>0.27462190324806535</v>
      </c>
    </row>
    <row r="8" spans="3:8" ht="15.75" x14ac:dyDescent="0.25">
      <c r="C8" s="19"/>
      <c r="D8" s="9" t="s">
        <v>26</v>
      </c>
      <c r="E8" s="10">
        <v>1.3076222980659842</v>
      </c>
      <c r="F8" s="11">
        <v>1.4997835371764092</v>
      </c>
      <c r="G8" s="10">
        <v>1.7873324086916322</v>
      </c>
      <c r="H8" s="10">
        <v>0.10951688670928998</v>
      </c>
    </row>
    <row r="9" spans="3:8" ht="15.75" x14ac:dyDescent="0.25">
      <c r="C9" s="19" t="s">
        <v>30</v>
      </c>
      <c r="D9" s="9" t="s">
        <v>8</v>
      </c>
      <c r="E9" s="10">
        <v>19.797878495660562</v>
      </c>
      <c r="F9" s="11">
        <v>41.861549341047883</v>
      </c>
      <c r="G9" s="10">
        <v>57.253616200578598</v>
      </c>
      <c r="H9" s="10">
        <v>10.933614014414154</v>
      </c>
    </row>
    <row r="10" spans="3:8" ht="15.75" x14ac:dyDescent="0.25">
      <c r="C10" s="19"/>
      <c r="D10" s="9" t="s">
        <v>9</v>
      </c>
      <c r="E10" s="10">
        <v>23.525168756027</v>
      </c>
      <c r="F10" s="11">
        <v>44.148376727740263</v>
      </c>
      <c r="G10" s="10">
        <v>58.219093539054967</v>
      </c>
      <c r="H10" s="10">
        <v>7.4084519033311125</v>
      </c>
    </row>
    <row r="11" spans="3:8" ht="15.75" x14ac:dyDescent="0.25">
      <c r="C11" s="19"/>
      <c r="D11" s="9" t="s">
        <v>15</v>
      </c>
      <c r="E11" s="10">
        <v>0.60738744807454814</v>
      </c>
      <c r="F11" s="11">
        <v>1.1209783727307217</v>
      </c>
      <c r="G11" s="10">
        <v>1.7231718091613426</v>
      </c>
      <c r="H11" s="10">
        <v>0.29921049954142626</v>
      </c>
    </row>
    <row r="12" spans="3:8" ht="15.75" x14ac:dyDescent="0.25">
      <c r="C12" s="19"/>
      <c r="D12" s="9" t="s">
        <v>10</v>
      </c>
      <c r="E12" s="10">
        <v>17.095467695274834</v>
      </c>
      <c r="F12" s="11">
        <v>63.119742847958875</v>
      </c>
      <c r="G12" s="10">
        <v>105.64705882352942</v>
      </c>
      <c r="H12" s="10">
        <v>25.486317922994218</v>
      </c>
    </row>
    <row r="13" spans="3:8" ht="15.75" x14ac:dyDescent="0.25">
      <c r="C13" s="19"/>
      <c r="D13" s="9" t="s">
        <v>11</v>
      </c>
      <c r="E13" s="10">
        <v>116.26306653809064</v>
      </c>
      <c r="F13" s="11">
        <v>261.17320475731282</v>
      </c>
      <c r="G13" s="10">
        <v>358.38649951783992</v>
      </c>
      <c r="H13" s="10">
        <v>66.965287489873305</v>
      </c>
    </row>
    <row r="14" spans="3:8" ht="15.75" x14ac:dyDescent="0.25">
      <c r="C14" s="19"/>
      <c r="D14" s="9" t="s">
        <v>16</v>
      </c>
      <c r="E14" s="10">
        <v>2.5949176676768042</v>
      </c>
      <c r="F14" s="11">
        <v>4.5901857382566744</v>
      </c>
      <c r="G14" s="10">
        <v>8.208100180505415</v>
      </c>
      <c r="H14" s="10">
        <v>1.23201192569667</v>
      </c>
    </row>
    <row r="15" spans="3:8" ht="15.75" x14ac:dyDescent="0.25">
      <c r="C15" s="19"/>
      <c r="D15" s="9" t="s">
        <v>28</v>
      </c>
      <c r="E15" s="10">
        <v>140.80925747348121</v>
      </c>
      <c r="F15" s="11">
        <v>305.321581485053</v>
      </c>
      <c r="G15" s="10">
        <v>416.60559305689492</v>
      </c>
      <c r="H15" s="10">
        <v>71.25216170639122</v>
      </c>
    </row>
    <row r="16" spans="3:8" ht="15.75" x14ac:dyDescent="0.25">
      <c r="C16" s="8" t="s">
        <v>32</v>
      </c>
      <c r="D16" s="9" t="s">
        <v>31</v>
      </c>
      <c r="E16" s="10">
        <v>76.480999999999995</v>
      </c>
      <c r="F16" s="11">
        <v>136.943725</v>
      </c>
      <c r="G16" s="10">
        <v>163.04</v>
      </c>
      <c r="H16" s="10">
        <v>21.111201114862642</v>
      </c>
    </row>
  </sheetData>
  <mergeCells count="2">
    <mergeCell ref="C6:C8"/>
    <mergeCell ref="C9:C1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85" zoomScaleNormal="85" workbookViewId="0">
      <selection activeCell="M10" sqref="M10"/>
    </sheetView>
  </sheetViews>
  <sheetFormatPr defaultRowHeight="15" x14ac:dyDescent="0.25"/>
  <cols>
    <col min="1" max="1" width="12.28515625" customWidth="1"/>
    <col min="2" max="2" width="12.5703125" customWidth="1"/>
    <col min="3" max="3" width="15.7109375" customWidth="1"/>
    <col min="4" max="4" width="16.140625" customWidth="1"/>
    <col min="5" max="6" width="19.140625" customWidth="1"/>
    <col min="7" max="7" width="24.140625" customWidth="1"/>
    <col min="8" max="8" width="24.7109375" customWidth="1"/>
  </cols>
  <sheetData>
    <row r="1" spans="1:8" x14ac:dyDescent="0.25">
      <c r="A1" s="15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42</v>
      </c>
      <c r="H1" s="16" t="s">
        <v>43</v>
      </c>
    </row>
    <row r="2" spans="1:8" x14ac:dyDescent="0.25">
      <c r="A2" t="s">
        <v>44</v>
      </c>
      <c r="B2" s="12">
        <v>502.5</v>
      </c>
      <c r="C2" s="12">
        <v>79.12</v>
      </c>
      <c r="D2" s="12">
        <v>423.38</v>
      </c>
      <c r="E2" s="12">
        <v>102.15</v>
      </c>
      <c r="F2" s="12">
        <v>84.07</v>
      </c>
      <c r="G2" s="14">
        <f>C2/E2</f>
        <v>0.77454723445912876</v>
      </c>
      <c r="H2" s="14">
        <f>D2/F2</f>
        <v>5.0360413940763653</v>
      </c>
    </row>
    <row r="3" spans="1:8" x14ac:dyDescent="0.25">
      <c r="A3" t="s">
        <v>44</v>
      </c>
      <c r="B3" s="12">
        <v>537.54999999999995</v>
      </c>
      <c r="C3" s="12">
        <v>95.27</v>
      </c>
      <c r="D3" s="12">
        <v>442.82</v>
      </c>
      <c r="E3" s="12">
        <v>121.64</v>
      </c>
      <c r="F3" s="12">
        <v>89.51</v>
      </c>
      <c r="G3" s="14">
        <f>C3/E3</f>
        <v>0.78321275896086806</v>
      </c>
      <c r="H3" s="14">
        <f t="shared" ref="H3:H10" si="0">D3/F3</f>
        <v>4.9471567422634335</v>
      </c>
    </row>
    <row r="4" spans="1:8" x14ac:dyDescent="0.25">
      <c r="A4" t="s">
        <v>44</v>
      </c>
      <c r="B4" s="12">
        <v>354.52</v>
      </c>
      <c r="C4" s="12">
        <v>51.61</v>
      </c>
      <c r="D4" s="12">
        <v>302.91000000000003</v>
      </c>
      <c r="E4" s="12">
        <v>75.680000000000007</v>
      </c>
      <c r="F4" s="12">
        <v>57.86</v>
      </c>
      <c r="G4" s="14">
        <f>C4/E4</f>
        <v>0.68195031712473564</v>
      </c>
      <c r="H4" s="14">
        <f t="shared" si="0"/>
        <v>5.2352229519529905</v>
      </c>
    </row>
    <row r="5" spans="1:8" x14ac:dyDescent="0.25">
      <c r="A5" t="s">
        <v>44</v>
      </c>
      <c r="B5" s="12">
        <v>270.63</v>
      </c>
      <c r="C5" s="12">
        <v>51.91</v>
      </c>
      <c r="D5" s="12">
        <v>218.72</v>
      </c>
      <c r="E5" s="12">
        <v>44.41</v>
      </c>
      <c r="F5" s="12">
        <v>45.75</v>
      </c>
      <c r="G5" s="14">
        <f>C5/E5</f>
        <v>1.1688808826840802</v>
      </c>
      <c r="H5" s="14">
        <f t="shared" si="0"/>
        <v>4.7807650273224045</v>
      </c>
    </row>
    <row r="6" spans="1:8" x14ac:dyDescent="0.25">
      <c r="A6" t="s">
        <v>44</v>
      </c>
      <c r="B6" s="12">
        <v>500</v>
      </c>
      <c r="C6" s="13">
        <v>80</v>
      </c>
      <c r="D6" s="13">
        <v>420</v>
      </c>
      <c r="E6" s="13">
        <v>110</v>
      </c>
      <c r="F6" s="13">
        <v>150</v>
      </c>
      <c r="G6" s="14">
        <f>C6/E6</f>
        <v>0.72727272727272729</v>
      </c>
      <c r="H6" s="14">
        <f t="shared" si="0"/>
        <v>2.8</v>
      </c>
    </row>
    <row r="7" spans="1:8" x14ac:dyDescent="0.25">
      <c r="A7" t="s">
        <v>44</v>
      </c>
      <c r="B7" s="12">
        <v>490</v>
      </c>
      <c r="C7" s="13">
        <v>70</v>
      </c>
      <c r="D7" s="13">
        <v>420</v>
      </c>
      <c r="E7" s="13">
        <v>90</v>
      </c>
      <c r="F7" s="13">
        <v>150</v>
      </c>
      <c r="G7" s="14">
        <f t="shared" ref="G7:G11" si="1">C7/E7</f>
        <v>0.77777777777777779</v>
      </c>
      <c r="H7" s="14">
        <f t="shared" si="0"/>
        <v>2.8</v>
      </c>
    </row>
    <row r="8" spans="1:8" x14ac:dyDescent="0.25">
      <c r="A8" t="s">
        <v>44</v>
      </c>
      <c r="B8" s="12">
        <v>470</v>
      </c>
      <c r="C8" s="13">
        <v>80</v>
      </c>
      <c r="D8" s="13">
        <v>390</v>
      </c>
      <c r="E8" s="13">
        <v>80</v>
      </c>
      <c r="F8" s="13">
        <v>160</v>
      </c>
      <c r="G8" s="14">
        <f t="shared" si="1"/>
        <v>1</v>
      </c>
      <c r="H8" s="14">
        <f t="shared" si="0"/>
        <v>2.4375</v>
      </c>
    </row>
    <row r="9" spans="1:8" x14ac:dyDescent="0.25">
      <c r="A9" t="s">
        <v>44</v>
      </c>
      <c r="B9" s="12">
        <v>420</v>
      </c>
      <c r="C9" s="13">
        <v>60</v>
      </c>
      <c r="D9" s="13">
        <v>360</v>
      </c>
      <c r="E9" s="13">
        <v>80</v>
      </c>
      <c r="F9" s="13">
        <v>140</v>
      </c>
      <c r="G9" s="14">
        <f t="shared" si="1"/>
        <v>0.75</v>
      </c>
      <c r="H9" s="14">
        <f t="shared" si="0"/>
        <v>2.5714285714285716</v>
      </c>
    </row>
    <row r="10" spans="1:8" x14ac:dyDescent="0.25">
      <c r="A10" t="s">
        <v>44</v>
      </c>
      <c r="B10" s="12">
        <v>370</v>
      </c>
      <c r="C10" s="13">
        <v>60</v>
      </c>
      <c r="D10" s="13">
        <v>310</v>
      </c>
      <c r="E10" s="13">
        <v>80</v>
      </c>
      <c r="F10" s="13">
        <v>130</v>
      </c>
      <c r="G10" s="14">
        <f t="shared" si="1"/>
        <v>0.75</v>
      </c>
      <c r="H10" s="14">
        <f t="shared" si="0"/>
        <v>2.3846153846153846</v>
      </c>
    </row>
    <row r="11" spans="1:8" x14ac:dyDescent="0.25">
      <c r="A11" t="s">
        <v>44</v>
      </c>
      <c r="B11" s="12">
        <v>290</v>
      </c>
      <c r="C11" s="13">
        <v>50</v>
      </c>
      <c r="D11" s="13">
        <v>240</v>
      </c>
      <c r="E11" s="13">
        <v>50</v>
      </c>
      <c r="F11" s="13">
        <v>60</v>
      </c>
      <c r="G11" s="14">
        <f t="shared" si="1"/>
        <v>1</v>
      </c>
      <c r="H11" s="14">
        <f>D11/F11</f>
        <v>4</v>
      </c>
    </row>
    <row r="12" spans="1:8" x14ac:dyDescent="0.25">
      <c r="A12" t="s">
        <v>45</v>
      </c>
      <c r="B12">
        <v>309.7</v>
      </c>
      <c r="C12">
        <v>46.1</v>
      </c>
      <c r="D12">
        <v>263.60000000000002</v>
      </c>
      <c r="E12">
        <v>37.78</v>
      </c>
      <c r="F12">
        <v>57.42</v>
      </c>
      <c r="G12">
        <v>1.22</v>
      </c>
      <c r="H12">
        <v>4.59</v>
      </c>
    </row>
    <row r="13" spans="1:8" x14ac:dyDescent="0.25">
      <c r="A13" t="s">
        <v>45</v>
      </c>
      <c r="B13">
        <v>392.84</v>
      </c>
      <c r="C13">
        <v>55.27</v>
      </c>
      <c r="D13">
        <v>337.57</v>
      </c>
      <c r="E13">
        <v>41.86</v>
      </c>
      <c r="F13">
        <v>74.540000000000006</v>
      </c>
      <c r="G13">
        <v>1.32</v>
      </c>
      <c r="H13">
        <v>4.53</v>
      </c>
    </row>
    <row r="14" spans="1:8" x14ac:dyDescent="0.25">
      <c r="A14" t="s">
        <v>45</v>
      </c>
      <c r="B14">
        <v>347.04</v>
      </c>
      <c r="C14">
        <v>42.71</v>
      </c>
      <c r="D14">
        <v>304.33</v>
      </c>
      <c r="E14">
        <v>48.06</v>
      </c>
      <c r="F14">
        <v>81.52</v>
      </c>
      <c r="G14">
        <v>0.89</v>
      </c>
      <c r="H14">
        <v>3.73</v>
      </c>
    </row>
    <row r="15" spans="1:8" x14ac:dyDescent="0.25">
      <c r="A15" t="s">
        <v>45</v>
      </c>
      <c r="B15">
        <v>358.18</v>
      </c>
      <c r="C15">
        <v>41.69</v>
      </c>
      <c r="D15">
        <v>316.49</v>
      </c>
      <c r="E15">
        <v>54.09</v>
      </c>
      <c r="F15">
        <v>70.959999999999994</v>
      </c>
      <c r="G15">
        <v>0.77</v>
      </c>
      <c r="H15">
        <v>4.46</v>
      </c>
    </row>
    <row r="16" spans="1:8" x14ac:dyDescent="0.25">
      <c r="A16" t="s">
        <v>45</v>
      </c>
      <c r="B16">
        <v>328.05</v>
      </c>
      <c r="C16">
        <v>43.36</v>
      </c>
      <c r="D16">
        <v>284.69</v>
      </c>
      <c r="E16">
        <v>42.96</v>
      </c>
      <c r="F16">
        <v>72.66</v>
      </c>
      <c r="G16">
        <v>1.01</v>
      </c>
      <c r="H16">
        <v>3.92</v>
      </c>
    </row>
    <row r="17" spans="1:8" x14ac:dyDescent="0.25">
      <c r="A17" t="s">
        <v>45</v>
      </c>
      <c r="B17">
        <v>348.53</v>
      </c>
      <c r="C17">
        <v>43.42</v>
      </c>
      <c r="D17">
        <v>305.11</v>
      </c>
      <c r="E17">
        <v>49.37</v>
      </c>
      <c r="F17">
        <v>78.25</v>
      </c>
      <c r="G17">
        <v>0.88</v>
      </c>
      <c r="H17">
        <v>3.9</v>
      </c>
    </row>
    <row r="18" spans="1:8" x14ac:dyDescent="0.25">
      <c r="A18" t="s">
        <v>45</v>
      </c>
      <c r="B18">
        <v>346.31</v>
      </c>
      <c r="C18">
        <v>45.43</v>
      </c>
      <c r="D18">
        <v>300.88</v>
      </c>
      <c r="E18">
        <v>47.06</v>
      </c>
      <c r="F18">
        <v>78.11</v>
      </c>
      <c r="G18">
        <v>0.97</v>
      </c>
      <c r="H18">
        <v>3.85</v>
      </c>
    </row>
    <row r="19" spans="1:8" x14ac:dyDescent="0.25">
      <c r="A19" t="s">
        <v>45</v>
      </c>
      <c r="B19">
        <v>281.94</v>
      </c>
      <c r="C19">
        <v>45.9</v>
      </c>
      <c r="D19">
        <v>236.04</v>
      </c>
      <c r="E19">
        <v>36.44</v>
      </c>
      <c r="F19">
        <v>40.67</v>
      </c>
      <c r="G19">
        <v>1.26</v>
      </c>
      <c r="H19">
        <v>5.8</v>
      </c>
    </row>
    <row r="20" spans="1:8" x14ac:dyDescent="0.25">
      <c r="A20" t="s">
        <v>45</v>
      </c>
      <c r="B20">
        <v>284.02</v>
      </c>
      <c r="C20">
        <v>52.66</v>
      </c>
      <c r="D20">
        <v>231.36</v>
      </c>
      <c r="E20">
        <v>38.58</v>
      </c>
      <c r="F20">
        <v>44.36</v>
      </c>
      <c r="G20">
        <v>1.37</v>
      </c>
      <c r="H20">
        <v>5.22</v>
      </c>
    </row>
    <row r="21" spans="1:8" x14ac:dyDescent="0.25">
      <c r="A21" t="s">
        <v>45</v>
      </c>
      <c r="B21">
        <v>267.99</v>
      </c>
      <c r="C21">
        <v>50.94</v>
      </c>
      <c r="D21">
        <v>217.05</v>
      </c>
      <c r="E21">
        <v>38.42</v>
      </c>
      <c r="F21">
        <v>44.75</v>
      </c>
      <c r="G21">
        <v>1.33</v>
      </c>
      <c r="H21">
        <v>4.8499999999999996</v>
      </c>
    </row>
    <row r="22" spans="1:8" x14ac:dyDescent="0.25">
      <c r="A22" t="s">
        <v>45</v>
      </c>
      <c r="B22">
        <v>379.03</v>
      </c>
      <c r="C22">
        <v>47.33</v>
      </c>
      <c r="D22">
        <v>331.7</v>
      </c>
      <c r="E22">
        <v>47.4</v>
      </c>
      <c r="F22">
        <v>80.3</v>
      </c>
      <c r="G22">
        <v>1</v>
      </c>
      <c r="H22">
        <v>4.13</v>
      </c>
    </row>
    <row r="23" spans="1:8" x14ac:dyDescent="0.25">
      <c r="A23" t="s">
        <v>45</v>
      </c>
      <c r="B23">
        <v>342.45</v>
      </c>
      <c r="C23">
        <v>42.58</v>
      </c>
      <c r="D23">
        <v>299.87</v>
      </c>
      <c r="E23">
        <v>57.25</v>
      </c>
      <c r="F23">
        <v>91.73</v>
      </c>
      <c r="G23">
        <v>0.74</v>
      </c>
      <c r="H23">
        <v>3.27</v>
      </c>
    </row>
    <row r="24" spans="1:8" x14ac:dyDescent="0.25">
      <c r="A24" t="s">
        <v>45</v>
      </c>
      <c r="B24">
        <v>300.67</v>
      </c>
      <c r="C24">
        <v>50.79</v>
      </c>
      <c r="D24">
        <v>249.89</v>
      </c>
      <c r="E24">
        <v>37.43</v>
      </c>
      <c r="F24">
        <v>51.51</v>
      </c>
      <c r="G24">
        <v>1.36</v>
      </c>
      <c r="H24">
        <v>4.8499999999999996</v>
      </c>
    </row>
    <row r="25" spans="1:8" x14ac:dyDescent="0.25">
      <c r="A25" t="s">
        <v>45</v>
      </c>
      <c r="B25">
        <v>303.16000000000003</v>
      </c>
      <c r="C25">
        <v>39.94</v>
      </c>
      <c r="D25">
        <v>263.22000000000003</v>
      </c>
      <c r="E25">
        <v>51.15</v>
      </c>
      <c r="F25">
        <v>92.84</v>
      </c>
      <c r="G25">
        <v>0.78</v>
      </c>
      <c r="H25">
        <v>2.84</v>
      </c>
    </row>
    <row r="26" spans="1:8" x14ac:dyDescent="0.25">
      <c r="A26" t="s">
        <v>45</v>
      </c>
      <c r="B26">
        <v>379</v>
      </c>
      <c r="C26">
        <v>42.8</v>
      </c>
      <c r="D26">
        <v>336.2</v>
      </c>
      <c r="E26">
        <v>48.16</v>
      </c>
      <c r="F26">
        <v>86.8</v>
      </c>
      <c r="G26">
        <v>0.89</v>
      </c>
      <c r="H26">
        <v>3.87</v>
      </c>
    </row>
    <row r="27" spans="1:8" x14ac:dyDescent="0.25">
      <c r="A27" t="s">
        <v>45</v>
      </c>
      <c r="B27">
        <v>312.57</v>
      </c>
      <c r="C27">
        <v>48.14</v>
      </c>
      <c r="D27">
        <v>264.43</v>
      </c>
      <c r="E27">
        <v>41.54</v>
      </c>
      <c r="F27">
        <v>57.39</v>
      </c>
      <c r="G27">
        <v>1.1599999999999999</v>
      </c>
      <c r="H27">
        <v>4.6100000000000003</v>
      </c>
    </row>
    <row r="28" spans="1:8" x14ac:dyDescent="0.25">
      <c r="A28" t="s">
        <v>45</v>
      </c>
      <c r="B28">
        <v>278.10000000000002</v>
      </c>
      <c r="C28">
        <v>52.22</v>
      </c>
      <c r="D28">
        <v>225.88</v>
      </c>
      <c r="E28">
        <v>35.14</v>
      </c>
      <c r="F28">
        <v>43.83</v>
      </c>
      <c r="G28">
        <v>1.49</v>
      </c>
      <c r="H28">
        <v>5.15</v>
      </c>
    </row>
    <row r="29" spans="1:8" x14ac:dyDescent="0.25">
      <c r="A29" t="s">
        <v>45</v>
      </c>
      <c r="B29">
        <v>307.52999999999997</v>
      </c>
      <c r="C29">
        <v>33.39</v>
      </c>
      <c r="D29">
        <v>274.14999999999998</v>
      </c>
      <c r="E29">
        <v>54.97</v>
      </c>
      <c r="F29">
        <v>105.65</v>
      </c>
      <c r="G29">
        <v>0.61</v>
      </c>
      <c r="H29">
        <v>2.59</v>
      </c>
    </row>
    <row r="30" spans="1:8" x14ac:dyDescent="0.25">
      <c r="A30" t="s">
        <v>45</v>
      </c>
      <c r="B30">
        <v>336.57</v>
      </c>
      <c r="C30">
        <v>40.700000000000003</v>
      </c>
      <c r="D30">
        <v>295.88</v>
      </c>
      <c r="E30">
        <v>54.1</v>
      </c>
      <c r="F30">
        <v>88.72</v>
      </c>
      <c r="G30">
        <v>0.75</v>
      </c>
      <c r="H30">
        <v>3.34</v>
      </c>
    </row>
    <row r="31" spans="1:8" x14ac:dyDescent="0.25">
      <c r="A31" t="s">
        <v>45</v>
      </c>
      <c r="B31">
        <v>202.99</v>
      </c>
      <c r="C31">
        <v>37.65</v>
      </c>
      <c r="D31">
        <v>165.34</v>
      </c>
      <c r="E31">
        <v>23.67</v>
      </c>
      <c r="F31">
        <v>28.95</v>
      </c>
      <c r="G31">
        <v>1.59</v>
      </c>
      <c r="H31">
        <v>5.71</v>
      </c>
    </row>
    <row r="32" spans="1:8" x14ac:dyDescent="0.25">
      <c r="A32" t="s">
        <v>45</v>
      </c>
      <c r="B32">
        <v>184.24</v>
      </c>
      <c r="C32">
        <v>39.119999999999997</v>
      </c>
      <c r="D32">
        <v>145.12</v>
      </c>
      <c r="E32">
        <v>22.7</v>
      </c>
      <c r="F32">
        <v>23.16</v>
      </c>
      <c r="G32">
        <v>1.72</v>
      </c>
      <c r="H32">
        <v>6.27</v>
      </c>
    </row>
    <row r="33" spans="1:8" x14ac:dyDescent="0.25">
      <c r="A33" t="s">
        <v>45</v>
      </c>
      <c r="B33">
        <v>358.41</v>
      </c>
      <c r="C33">
        <v>45.33</v>
      </c>
      <c r="D33">
        <v>313.08</v>
      </c>
      <c r="E33">
        <v>48.89</v>
      </c>
      <c r="F33">
        <v>88.22</v>
      </c>
      <c r="G33">
        <v>0.93</v>
      </c>
      <c r="H33">
        <v>3.55</v>
      </c>
    </row>
    <row r="34" spans="1:8" x14ac:dyDescent="0.25">
      <c r="A34" t="s">
        <v>45</v>
      </c>
      <c r="B34">
        <v>322.08</v>
      </c>
      <c r="C34">
        <v>51.64</v>
      </c>
      <c r="D34">
        <v>270.45</v>
      </c>
      <c r="E34">
        <v>50.64</v>
      </c>
      <c r="F34">
        <v>62.71</v>
      </c>
      <c r="G34">
        <v>1.02</v>
      </c>
      <c r="H34">
        <v>4.3099999999999996</v>
      </c>
    </row>
    <row r="35" spans="1:8" x14ac:dyDescent="0.25">
      <c r="A35" t="s">
        <v>45</v>
      </c>
      <c r="B35">
        <v>416.61</v>
      </c>
      <c r="C35">
        <v>58.22</v>
      </c>
      <c r="D35">
        <v>358.39</v>
      </c>
      <c r="E35">
        <v>48.69</v>
      </c>
      <c r="F35">
        <v>69.06</v>
      </c>
      <c r="G35">
        <v>1.2</v>
      </c>
      <c r="H35">
        <v>5.19</v>
      </c>
    </row>
    <row r="36" spans="1:8" x14ac:dyDescent="0.25">
      <c r="A36" t="s">
        <v>45</v>
      </c>
      <c r="B36">
        <v>368.31</v>
      </c>
      <c r="C36">
        <v>43.03</v>
      </c>
      <c r="D36">
        <v>325.27999999999997</v>
      </c>
      <c r="E36">
        <v>44</v>
      </c>
      <c r="F36">
        <v>84.02</v>
      </c>
      <c r="G36">
        <v>0.98</v>
      </c>
      <c r="H36">
        <v>3.87</v>
      </c>
    </row>
    <row r="37" spans="1:8" x14ac:dyDescent="0.25">
      <c r="A37" t="s">
        <v>45</v>
      </c>
      <c r="B37">
        <v>340.94</v>
      </c>
      <c r="C37">
        <v>42.49</v>
      </c>
      <c r="D37">
        <v>298.45</v>
      </c>
      <c r="E37">
        <v>53.55</v>
      </c>
      <c r="F37">
        <v>90.92</v>
      </c>
      <c r="G37">
        <v>0.79</v>
      </c>
      <c r="H37">
        <v>3.28</v>
      </c>
    </row>
    <row r="38" spans="1:8" x14ac:dyDescent="0.25">
      <c r="A38" t="s">
        <v>45</v>
      </c>
      <c r="B38">
        <v>298.44</v>
      </c>
      <c r="C38">
        <v>51.52</v>
      </c>
      <c r="D38">
        <v>246.91</v>
      </c>
      <c r="E38">
        <v>39.35</v>
      </c>
      <c r="F38">
        <v>51.58</v>
      </c>
      <c r="G38">
        <v>1.31</v>
      </c>
      <c r="H38">
        <v>4.79</v>
      </c>
    </row>
    <row r="39" spans="1:8" x14ac:dyDescent="0.25">
      <c r="A39" t="s">
        <v>45</v>
      </c>
      <c r="B39">
        <v>140.81</v>
      </c>
      <c r="C39">
        <v>23.53</v>
      </c>
      <c r="D39">
        <v>117.28</v>
      </c>
      <c r="E39">
        <v>19.8</v>
      </c>
      <c r="F39">
        <v>18.36</v>
      </c>
      <c r="G39">
        <v>1.19</v>
      </c>
      <c r="H39">
        <v>6.39</v>
      </c>
    </row>
    <row r="40" spans="1:8" x14ac:dyDescent="0.25">
      <c r="A40" t="s">
        <v>45</v>
      </c>
      <c r="B40">
        <v>172.26</v>
      </c>
      <c r="C40">
        <v>31.94</v>
      </c>
      <c r="D40">
        <v>140.32</v>
      </c>
      <c r="E40">
        <v>22.52</v>
      </c>
      <c r="F40">
        <v>17.100000000000001</v>
      </c>
      <c r="G40">
        <v>1.42</v>
      </c>
      <c r="H40">
        <v>8.2100000000000009</v>
      </c>
    </row>
    <row r="41" spans="1:8" x14ac:dyDescent="0.25">
      <c r="A41" t="s">
        <v>45</v>
      </c>
      <c r="B41">
        <v>150.88999999999999</v>
      </c>
      <c r="C41">
        <v>34.619999999999997</v>
      </c>
      <c r="D41">
        <v>116.26</v>
      </c>
      <c r="E41">
        <v>20.27</v>
      </c>
      <c r="F41">
        <v>17.52</v>
      </c>
      <c r="G41">
        <v>1.71</v>
      </c>
      <c r="H41">
        <v>6.64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F4B3A-D4D1-4F94-A313-45FF7AD755D8}">
  <ds:schemaRefs>
    <ds:schemaRef ds:uri="http://purl.org/dc/elements/1.1/"/>
    <ds:schemaRef ds:uri="http://schemas.microsoft.com/office/infopath/2007/PartnerControls"/>
    <ds:schemaRef ds:uri="http://purl.org/dc/terms/"/>
    <ds:schemaRef ds:uri="ca7ed520-2192-43da-ba9c-71f3d978ff00"/>
    <ds:schemaRef ds:uri="http://schemas.microsoft.com/office/2006/documentManagement/types"/>
    <ds:schemaRef ds:uri="http://schemas.openxmlformats.org/package/2006/metadata/core-properties"/>
    <ds:schemaRef ds:uri="f29ddb70-7fa3-4632-a452-0de62eb4ad4d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3242CC-5C00-4ECD-936B-5FB22A6597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F2776A-CEF5-482A-9EAC-D7A34C9E0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Gamonts</vt:lpstr>
      <vt:lpstr>Gamont_erratica</vt:lpstr>
      <vt:lpstr>Oocysts</vt:lpstr>
      <vt:lpstr>Gametocysts</vt:lpstr>
      <vt:lpstr>Table Measures</vt:lpstr>
      <vt:lpstr>Rtable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2024-04-06T16:06:49Z</dcterms:created>
  <dcterms:modified xsi:type="dcterms:W3CDTF">2024-05-19T22:02:11Z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