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hile-my.sharepoint.com/personal/edrian_cobian_uchile_cl/Documents/Universidad/1er Semestre 2021/Ingeniería en Alta Tensión/Tareas/Ejercicio N°2/"/>
    </mc:Choice>
  </mc:AlternateContent>
  <xr:revisionPtr revIDLastSave="541" documentId="8_{A066E90C-88B3-4876-9B2F-F92EA283DBBB}" xr6:coauthVersionLast="46" xr6:coauthVersionMax="46" xr10:uidLastSave="{4A9FE3A3-7C86-4E52-BC6D-FEF45452248B}"/>
  <bookViews>
    <workbookView xWindow="-120" yWindow="-120" windowWidth="20730" windowHeight="11160" xr2:uid="{E6F6B4AA-41EB-4A99-BCF3-84B132EB64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" i="1" l="1"/>
  <c r="E17" i="1"/>
  <c r="E20" i="1" s="1"/>
  <c r="E24" i="1"/>
  <c r="E9" i="1"/>
  <c r="E10" i="1"/>
  <c r="E11" i="1"/>
  <c r="B12" i="1"/>
  <c r="B15" i="1" s="1"/>
  <c r="E14" i="1"/>
  <c r="E19" i="1" s="1"/>
  <c r="B16" i="1"/>
  <c r="B18" i="1" s="1"/>
  <c r="E21" i="1" l="1"/>
  <c r="E22" i="1" s="1"/>
  <c r="E23" i="1"/>
  <c r="B21" i="1"/>
  <c r="E25" i="1"/>
  <c r="B22" i="1"/>
  <c r="B19" i="1"/>
  <c r="B20" i="1" s="1"/>
  <c r="E26" i="1" l="1"/>
  <c r="B24" i="1"/>
  <c r="B23" i="1"/>
  <c r="B25" i="1" l="1"/>
</calcChain>
</file>

<file path=xl/sharedStrings.xml><?xml version="1.0" encoding="utf-8"?>
<sst xmlns="http://schemas.openxmlformats.org/spreadsheetml/2006/main" count="50" uniqueCount="40">
  <si>
    <t xml:space="preserve">Pregunta 1 </t>
  </si>
  <si>
    <t>Datos</t>
  </si>
  <si>
    <t>Variable</t>
  </si>
  <si>
    <t>Valor</t>
  </si>
  <si>
    <t>Ingenieria de Alta tensión</t>
  </si>
  <si>
    <t>Pregunta 2</t>
  </si>
  <si>
    <t>a</t>
  </si>
  <si>
    <t>b</t>
  </si>
  <si>
    <t>c</t>
  </si>
  <si>
    <t>delta</t>
  </si>
  <si>
    <t>k_1</t>
  </si>
  <si>
    <t>k_3</t>
  </si>
  <si>
    <t xml:space="preserve">V_o </t>
  </si>
  <si>
    <t>E_o [kV/m]</t>
  </si>
  <si>
    <t xml:space="preserve">h </t>
  </si>
  <si>
    <t>epsilon_o [F/m]</t>
  </si>
  <si>
    <t>R [Ohm]</t>
  </si>
  <si>
    <t>Z_c</t>
  </si>
  <si>
    <t>Impedancia</t>
  </si>
  <si>
    <t>h1</t>
  </si>
  <si>
    <t>q1 (Cuerpo)</t>
  </si>
  <si>
    <t>q2(Cabeza)</t>
  </si>
  <si>
    <t>I_o (Parte B)</t>
  </si>
  <si>
    <t>I_tierra (Parte C)</t>
  </si>
  <si>
    <t>C_o [F]</t>
  </si>
  <si>
    <t>I_modelo 2 cargas (P1d)</t>
  </si>
  <si>
    <t>delta (H)</t>
  </si>
  <si>
    <t>C_o</t>
  </si>
  <si>
    <t>K3</t>
  </si>
  <si>
    <t>V_o (Parte a)</t>
  </si>
  <si>
    <t>K1</t>
  </si>
  <si>
    <t>R</t>
  </si>
  <si>
    <t>Z_equiv</t>
  </si>
  <si>
    <t>|Z_equiv|</t>
  </si>
  <si>
    <t>V_s</t>
  </si>
  <si>
    <t>R_escalera</t>
  </si>
  <si>
    <t>I_o(Parte c)</t>
  </si>
  <si>
    <t>I_o(Parte b)</t>
  </si>
  <si>
    <t>I_o(Parte d)</t>
  </si>
  <si>
    <t>R_humano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</si>
</sst>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00"/>
    <numFmt numFmtId="165" formatCode="0.0"/>
    <numFmt numFmtId="166" formatCode="0.0000"/>
    <numFmt numFmtId="167" formatCode="0.0000000000"/>
    <numFmt numFmtId="168" formatCode="0.00.E+00"/>
    <numFmt numFmtId="169" formatCode="0.000.E+00"/>
    <numFmt numFmtId="170" formatCode="0.0000.E+00"/>
    <numFmt numFmtId="171" formatCode="0.E+00"/>
    <numFmt numFmtId="172" formatCode="0.0.E+00"/>
    <numFmt numFmtId="173" formatCode="0.000000"/>
    <numFmt numFmtId="174" formatCode="0.00000.E+00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7C7C7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1" fillId="5" borderId="2" xfId="0" applyNumberFormat="1" applyFont="1" applyFill="1" applyBorder="1"/>
    <xf numFmtId="164" fontId="1" fillId="5" borderId="2" xfId="0" applyNumberFormat="1" applyFont="1" applyFill="1" applyBorder="1" applyAlignment="1">
      <alignment horizontal="center"/>
    </xf>
    <xf numFmtId="164" fontId="1" fillId="5" borderId="3" xfId="0" applyNumberFormat="1" applyFont="1" applyFill="1" applyBorder="1"/>
    <xf numFmtId="164" fontId="1" fillId="5" borderId="3" xfId="0" applyNumberFormat="1" applyFont="1" applyFill="1" applyBorder="1" applyAlignment="1">
      <alignment horizontal="center"/>
    </xf>
    <xf numFmtId="164" fontId="1" fillId="5" borderId="4" xfId="0" applyNumberFormat="1" applyFont="1" applyFill="1" applyBorder="1"/>
    <xf numFmtId="0" fontId="0" fillId="6" borderId="0" xfId="0" applyFill="1"/>
    <xf numFmtId="165" fontId="1" fillId="5" borderId="3" xfId="0" applyNumberFormat="1" applyFont="1" applyFill="1" applyBorder="1" applyAlignment="1">
      <alignment horizontal="center"/>
    </xf>
    <xf numFmtId="2" fontId="1" fillId="5" borderId="2" xfId="0" applyNumberFormat="1" applyFont="1" applyFill="1" applyBorder="1" applyAlignment="1">
      <alignment horizontal="center"/>
    </xf>
    <xf numFmtId="2" fontId="1" fillId="5" borderId="3" xfId="0" applyNumberFormat="1" applyFont="1" applyFill="1" applyBorder="1" applyAlignment="1">
      <alignment horizontal="center"/>
    </xf>
    <xf numFmtId="166" fontId="1" fillId="5" borderId="3" xfId="0" applyNumberFormat="1" applyFont="1" applyFill="1" applyBorder="1" applyAlignment="1">
      <alignment horizontal="center"/>
    </xf>
    <xf numFmtId="167" fontId="0" fillId="0" borderId="0" xfId="0" applyNumberFormat="1"/>
    <xf numFmtId="168" fontId="1" fillId="5" borderId="3" xfId="0" applyNumberFormat="1" applyFont="1" applyFill="1" applyBorder="1" applyAlignment="1">
      <alignment horizontal="center"/>
    </xf>
    <xf numFmtId="169" fontId="1" fillId="5" borderId="3" xfId="0" applyNumberFormat="1" applyFont="1" applyFill="1" applyBorder="1" applyAlignment="1">
      <alignment horizontal="center"/>
    </xf>
    <xf numFmtId="169" fontId="1" fillId="5" borderId="4" xfId="0" applyNumberFormat="1" applyFont="1" applyFill="1" applyBorder="1" applyAlignment="1">
      <alignment horizontal="center"/>
    </xf>
    <xf numFmtId="170" fontId="1" fillId="5" borderId="3" xfId="0" applyNumberFormat="1" applyFont="1" applyFill="1" applyBorder="1" applyAlignment="1">
      <alignment horizontal="center"/>
    </xf>
    <xf numFmtId="168" fontId="1" fillId="5" borderId="5" xfId="0" applyNumberFormat="1" applyFont="1" applyFill="1" applyBorder="1" applyAlignment="1">
      <alignment horizontal="center"/>
    </xf>
    <xf numFmtId="170" fontId="1" fillId="5" borderId="5" xfId="0" applyNumberFormat="1" applyFont="1" applyFill="1" applyBorder="1" applyAlignment="1">
      <alignment horizontal="center"/>
    </xf>
    <xf numFmtId="171" fontId="1" fillId="5" borderId="3" xfId="0" applyNumberFormat="1" applyFont="1" applyFill="1" applyBorder="1" applyAlignment="1">
      <alignment horizontal="center"/>
    </xf>
    <xf numFmtId="172" fontId="1" fillId="5" borderId="3" xfId="0" applyNumberFormat="1" applyFont="1" applyFill="1" applyBorder="1" applyAlignment="1">
      <alignment horizontal="center"/>
    </xf>
    <xf numFmtId="173" fontId="1" fillId="5" borderId="3" xfId="0" applyNumberFormat="1" applyFont="1" applyFill="1" applyBorder="1" applyAlignment="1">
      <alignment horizontal="center"/>
    </xf>
    <xf numFmtId="174" fontId="1" fillId="5" borderId="3" xfId="0" applyNumberFormat="1" applyFont="1" applyFill="1" applyBorder="1" applyAlignment="1">
      <alignment horizontal="center"/>
    </xf>
    <xf numFmtId="164" fontId="1" fillId="5" borderId="6" xfId="0" applyNumberFormat="1" applyFont="1" applyFill="1" applyBorder="1"/>
    <xf numFmtId="164" fontId="1" fillId="5" borderId="5" xfId="0" applyNumberFormat="1" applyFont="1" applyFill="1" applyBorder="1"/>
    <xf numFmtId="164" fontId="1" fillId="5" borderId="7" xfId="0" applyNumberFormat="1" applyFont="1" applyFill="1" applyBorder="1"/>
    <xf numFmtId="164" fontId="1" fillId="5" borderId="7" xfId="0" applyNumberFormat="1" applyFont="1" applyFill="1" applyBorder="1" applyAlignment="1">
      <alignment horizontal="center"/>
    </xf>
    <xf numFmtId="164" fontId="1" fillId="3" borderId="0" xfId="0" applyNumberFormat="1" applyFont="1" applyFill="1" applyAlignment="1">
      <alignment horizontal="center"/>
    </xf>
    <xf numFmtId="164" fontId="1" fillId="4" borderId="1" xfId="0" applyNumberFormat="1" applyFont="1" applyFill="1" applyBorder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7C7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FACA8-C3CA-4F49-B957-0F14DCCD45C1}">
  <dimension ref="A1:E26"/>
  <sheetViews>
    <sheetView tabSelected="1" workbookViewId="0">
      <selection activeCell="E16" sqref="E16"/>
    </sheetView>
  </sheetViews>
  <sheetFormatPr baseColWidth="10" defaultRowHeight="15" x14ac:dyDescent="0.25"/>
  <cols>
    <col min="1" max="1" width="20.7109375" customWidth="1"/>
    <col min="2" max="2" width="20.7109375" style="11" customWidth="1"/>
    <col min="3" max="4" width="20.7109375" customWidth="1"/>
    <col min="5" max="5" width="25.42578125" customWidth="1"/>
  </cols>
  <sheetData>
    <row r="1" spans="1:5" x14ac:dyDescent="0.25">
      <c r="A1" s="28" t="s">
        <v>4</v>
      </c>
      <c r="B1" s="28"/>
      <c r="C1" s="28"/>
      <c r="D1" s="28"/>
      <c r="E1" s="28"/>
    </row>
    <row r="2" spans="1:5" x14ac:dyDescent="0.25">
      <c r="A2" s="28"/>
      <c r="B2" s="28"/>
      <c r="C2" s="28"/>
      <c r="D2" s="28"/>
      <c r="E2" s="28"/>
    </row>
    <row r="3" spans="1:5" x14ac:dyDescent="0.25">
      <c r="A3" s="26" t="s">
        <v>0</v>
      </c>
      <c r="B3" s="26"/>
      <c r="C3" s="6"/>
      <c r="D3" s="26" t="s">
        <v>5</v>
      </c>
      <c r="E3" s="26"/>
    </row>
    <row r="4" spans="1:5" x14ac:dyDescent="0.25">
      <c r="A4" s="27" t="s">
        <v>1</v>
      </c>
      <c r="B4" s="27"/>
      <c r="C4" s="6"/>
      <c r="D4" s="27" t="s">
        <v>1</v>
      </c>
      <c r="E4" s="27"/>
    </row>
    <row r="5" spans="1:5" x14ac:dyDescent="0.25">
      <c r="A5" s="1" t="s">
        <v>2</v>
      </c>
      <c r="B5" s="8" t="s">
        <v>3</v>
      </c>
      <c r="C5" s="6"/>
      <c r="D5" s="1" t="s">
        <v>2</v>
      </c>
      <c r="E5" s="2" t="s">
        <v>3</v>
      </c>
    </row>
    <row r="6" spans="1:5" x14ac:dyDescent="0.25">
      <c r="A6" s="3" t="s">
        <v>6</v>
      </c>
      <c r="B6" s="7">
        <v>4.9000000000000004</v>
      </c>
      <c r="C6" s="6"/>
      <c r="D6" s="22" t="s">
        <v>6</v>
      </c>
      <c r="E6" s="4">
        <v>4</v>
      </c>
    </row>
    <row r="7" spans="1:5" x14ac:dyDescent="0.25">
      <c r="A7" s="3" t="s">
        <v>7</v>
      </c>
      <c r="B7" s="7">
        <v>2.27</v>
      </c>
      <c r="C7" s="6"/>
      <c r="D7" s="23" t="s">
        <v>7</v>
      </c>
      <c r="E7" s="4">
        <v>3</v>
      </c>
    </row>
    <row r="8" spans="1:5" x14ac:dyDescent="0.25">
      <c r="A8" s="3" t="s">
        <v>8</v>
      </c>
      <c r="B8" s="7">
        <v>2.4</v>
      </c>
      <c r="C8" s="6"/>
      <c r="D8" s="23" t="s">
        <v>8</v>
      </c>
      <c r="E8" s="4">
        <v>0.75</v>
      </c>
    </row>
    <row r="9" spans="1:5" x14ac:dyDescent="0.25">
      <c r="A9" s="3" t="s">
        <v>9</v>
      </c>
      <c r="B9" s="7">
        <v>0.5</v>
      </c>
      <c r="C9" s="6"/>
      <c r="D9" s="23" t="s">
        <v>39</v>
      </c>
      <c r="E9" s="4">
        <f>1000</f>
        <v>1000</v>
      </c>
    </row>
    <row r="10" spans="1:5" x14ac:dyDescent="0.25">
      <c r="A10" s="3" t="s">
        <v>15</v>
      </c>
      <c r="B10" s="12">
        <v>8.8500000000000005E-12</v>
      </c>
      <c r="C10" s="6"/>
      <c r="D10" s="23" t="s">
        <v>35</v>
      </c>
      <c r="E10" s="4">
        <f>2000000</f>
        <v>2000000</v>
      </c>
    </row>
    <row r="11" spans="1:5" x14ac:dyDescent="0.25">
      <c r="A11" s="3" t="s">
        <v>13</v>
      </c>
      <c r="B11" s="12">
        <v>800</v>
      </c>
      <c r="C11" s="6"/>
      <c r="D11" s="23" t="s">
        <v>31</v>
      </c>
      <c r="E11" s="12">
        <f>100000000</f>
        <v>100000000</v>
      </c>
    </row>
    <row r="12" spans="1:5" x14ac:dyDescent="0.25">
      <c r="A12" s="3" t="s">
        <v>14</v>
      </c>
      <c r="B12" s="7">
        <f xml:space="preserve"> 2.4/2 +0.5</f>
        <v>1.7</v>
      </c>
      <c r="C12" s="6"/>
      <c r="D12" s="23" t="s">
        <v>26</v>
      </c>
      <c r="E12" s="4">
        <v>2.5</v>
      </c>
    </row>
    <row r="13" spans="1:5" x14ac:dyDescent="0.25">
      <c r="A13" s="3" t="s">
        <v>10</v>
      </c>
      <c r="B13" s="9">
        <v>0.76</v>
      </c>
      <c r="C13" s="6"/>
      <c r="D13" s="23" t="s">
        <v>15</v>
      </c>
      <c r="E13" s="12">
        <v>8.8500000000000005E-12</v>
      </c>
    </row>
    <row r="14" spans="1:5" x14ac:dyDescent="0.25">
      <c r="A14" s="3" t="s">
        <v>11</v>
      </c>
      <c r="B14" s="7">
        <v>2.5</v>
      </c>
      <c r="C14" s="6"/>
      <c r="D14" s="23" t="s">
        <v>13</v>
      </c>
      <c r="E14" s="4">
        <f>1200</f>
        <v>1200</v>
      </c>
    </row>
    <row r="15" spans="1:5" x14ac:dyDescent="0.25">
      <c r="A15" s="3" t="s">
        <v>12</v>
      </c>
      <c r="B15" s="13">
        <f>B13*B12*B11</f>
        <v>1033.6000000000001</v>
      </c>
      <c r="C15" s="6"/>
      <c r="D15" s="23" t="s">
        <v>28</v>
      </c>
      <c r="E15" s="4">
        <v>1.5</v>
      </c>
    </row>
    <row r="16" spans="1:5" x14ac:dyDescent="0.25">
      <c r="A16" s="3" t="s">
        <v>24</v>
      </c>
      <c r="B16" s="13">
        <f>B14*B10*4*3.14*(B6+B7+B8)/3</f>
        <v>8.8646909999999996E-10</v>
      </c>
      <c r="C16" s="6"/>
      <c r="D16" s="23" t="s">
        <v>27</v>
      </c>
      <c r="E16" s="21">
        <f>E15*4*3.14*E13*(E6+E7+E8)/3</f>
        <v>4.3072950000000002E-10</v>
      </c>
    </row>
    <row r="17" spans="1:5" x14ac:dyDescent="0.25">
      <c r="A17" s="3" t="s">
        <v>16</v>
      </c>
      <c r="B17" s="12">
        <v>5000</v>
      </c>
      <c r="C17" s="6"/>
      <c r="D17" s="23" t="s">
        <v>32</v>
      </c>
      <c r="E17" s="18" t="str">
        <f>COMPLEX(0.0179,0.1328)</f>
        <v>0,0179+0,1328i</v>
      </c>
    </row>
    <row r="18" spans="1:5" x14ac:dyDescent="0.25">
      <c r="A18" s="3" t="s">
        <v>17</v>
      </c>
      <c r="B18" s="12">
        <f>-1/(2*3.14*B16)</f>
        <v>-179629125.01948339</v>
      </c>
      <c r="C18" s="6"/>
      <c r="D18" s="23" t="s">
        <v>30</v>
      </c>
      <c r="E18" s="19">
        <v>0.9</v>
      </c>
    </row>
    <row r="19" spans="1:5" x14ac:dyDescent="0.25">
      <c r="A19" s="3" t="s">
        <v>18</v>
      </c>
      <c r="B19" s="15">
        <f>IMABS(COMPLEX(B17,B18))</f>
        <v>179629125.08907083</v>
      </c>
      <c r="C19" s="6"/>
      <c r="D19" s="23" t="s">
        <v>29</v>
      </c>
      <c r="E19" s="4">
        <f>E18*E14*(E8/2+E12)</f>
        <v>3105</v>
      </c>
    </row>
    <row r="20" spans="1:5" x14ac:dyDescent="0.25">
      <c r="A20" s="3" t="s">
        <v>22</v>
      </c>
      <c r="B20" s="12">
        <f>B15/B19</f>
        <v>5.754078017623699E-6</v>
      </c>
      <c r="C20" s="6"/>
      <c r="D20" s="23" t="s">
        <v>33</v>
      </c>
      <c r="E20" s="20">
        <f>IMABS(E17)</f>
        <v>0.13400093283257397</v>
      </c>
    </row>
    <row r="21" spans="1:5" x14ac:dyDescent="0.25">
      <c r="A21" s="3" t="s">
        <v>23</v>
      </c>
      <c r="B21" s="17">
        <f xml:space="preserve"> 2*3.14*50*B16*B15</f>
        <v>2.8770390099264003E-4</v>
      </c>
      <c r="C21" s="6"/>
      <c r="D21" s="23" t="s">
        <v>34</v>
      </c>
      <c r="E21" s="4">
        <f>E19*E20</f>
        <v>416.07289644514219</v>
      </c>
    </row>
    <row r="22" spans="1:5" x14ac:dyDescent="0.25">
      <c r="A22" s="3" t="s">
        <v>19</v>
      </c>
      <c r="B22" s="10">
        <f>B12/2.1</f>
        <v>0.80952380952380942</v>
      </c>
      <c r="C22" s="6"/>
      <c r="D22" s="23" t="s">
        <v>37</v>
      </c>
      <c r="E22" s="21">
        <f>E21/E10</f>
        <v>2.080364482225711E-4</v>
      </c>
    </row>
    <row r="23" spans="1:5" x14ac:dyDescent="0.25">
      <c r="A23" s="3" t="s">
        <v>20</v>
      </c>
      <c r="B23" s="12">
        <f>(16*3.14*B10*B11*B22^2)/9</f>
        <v>2.5899992139077855E-8</v>
      </c>
      <c r="C23" s="6"/>
      <c r="D23" s="23" t="s">
        <v>36</v>
      </c>
      <c r="E23" s="21">
        <f>2*PI()*50*E19*E16</f>
        <v>4.2016134451060771E-4</v>
      </c>
    </row>
    <row r="24" spans="1:5" x14ac:dyDescent="0.25">
      <c r="A24" s="3" t="s">
        <v>21</v>
      </c>
      <c r="B24" s="16">
        <f>2*3.14*(4/9)*B10*B11*B22^2</f>
        <v>1.2949996069538924E-8</v>
      </c>
      <c r="C24" s="6"/>
      <c r="D24" s="23" t="s">
        <v>32</v>
      </c>
      <c r="E24" s="13" t="str">
        <f>COMPLEX(1.83*10^-5,0.135)</f>
        <v>0,0000183+0,135i</v>
      </c>
    </row>
    <row r="25" spans="1:5" x14ac:dyDescent="0.25">
      <c r="A25" s="5" t="s">
        <v>25</v>
      </c>
      <c r="B25" s="14">
        <f>2*3.14*50*(B23+B24)</f>
        <v>1.2198896297505669E-5</v>
      </c>
      <c r="D25" s="23" t="s">
        <v>33</v>
      </c>
      <c r="E25" s="20">
        <f>IMABS(E24)</f>
        <v>0.13500000124033332</v>
      </c>
    </row>
    <row r="26" spans="1:5" x14ac:dyDescent="0.25">
      <c r="D26" s="24" t="s">
        <v>38</v>
      </c>
      <c r="E26" s="25">
        <f>E19*E25/E9</f>
        <v>0.41917500385123496</v>
      </c>
    </row>
  </sheetData>
  <mergeCells count="5">
    <mergeCell ref="A3:B3"/>
    <mergeCell ref="A4:B4"/>
    <mergeCell ref="D3:E3"/>
    <mergeCell ref="D4:E4"/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Edrian Andree Cobian Lufin</dc:creator>
  <cp:lastModifiedBy>Edrian Andree Cobian Lufin</cp:lastModifiedBy>
  <dcterms:created xsi:type="dcterms:W3CDTF">2021-04-19T09:14:50Z</dcterms:created>
  <dcterms:modified xsi:type="dcterms:W3CDTF">2021-04-20T01:21:15Z</dcterms:modified>
</cp:coreProperties>
</file>