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ohi\OneDrive\Desktop\"/>
    </mc:Choice>
  </mc:AlternateContent>
  <xr:revisionPtr revIDLastSave="0" documentId="13_ncr:1_{6C69B21D-5AE0-40A7-84FF-C24B5B75087C}" xr6:coauthVersionLast="47" xr6:coauthVersionMax="47" xr10:uidLastSave="{00000000-0000-0000-0000-000000000000}"/>
  <bookViews>
    <workbookView xWindow="-120" yWindow="-120" windowWidth="29040" windowHeight="1572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<sst xmlns="http://schemas.openxmlformats.org/spreadsheetml/2006/main" count="71" uniqueCount="34">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</sst>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9" fillId="3" borderId="5" xfId="0" applyFont="1" applyFill="1" applyBorder="1" applyAlignment="1">
      <alignment horizontal="left" indent="3"/>
    </xf>
    <xf numFmtId="164" fontId="10" fillId="3" borderId="6" xfId="0" applyNumberFormat="1" applyFont="1" applyFill="1" applyBorder="1" applyAlignment="1">
      <alignment horizontal="center"/>
    </xf>
    <xf numFmtId="164" fontId="10" fillId="3" borderId="7" xfId="0" applyNumberFormat="1" applyFont="1" applyFill="1" applyBorder="1" applyAlignment="1">
      <alignment horizontal="center"/>
    </xf>
    <xf numFmtId="0" fontId="9" fillId="3" borderId="8" xfId="0" applyFont="1" applyFill="1" applyBorder="1" applyAlignment="1">
      <alignment horizontal="left" indent="3"/>
    </xf>
    <xf numFmtId="164" fontId="10" fillId="3" borderId="9" xfId="0" applyNumberFormat="1" applyFont="1" applyFill="1" applyBorder="1" applyAlignment="1">
      <alignment horizontal="center"/>
    </xf>
    <xf numFmtId="164" fontId="10" fillId="3" borderId="10" xfId="0" applyNumberFormat="1" applyFont="1" applyFill="1" applyBorder="1" applyAlignment="1">
      <alignment horizontal="center"/>
    </xf>
    <xf numFmtId="0" fontId="9" fillId="3" borderId="11" xfId="0" applyFont="1" applyFill="1" applyBorder="1" applyAlignment="1">
      <alignment horizontal="left" indent="3"/>
    </xf>
    <xf numFmtId="164" fontId="10" fillId="3" borderId="12" xfId="0" applyNumberFormat="1" applyFont="1" applyFill="1" applyBorder="1" applyAlignment="1">
      <alignment horizontal="center"/>
    </xf>
    <xf numFmtId="164" fontId="10" fillId="3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3" borderId="19" xfId="0" applyNumberFormat="1" applyFont="1" applyFill="1" applyBorder="1" applyAlignment="1">
      <alignment horizontal="center"/>
    </xf>
    <xf numFmtId="8" fontId="11" fillId="3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4" borderId="22" xfId="0" applyNumberFormat="1" applyFont="1" applyFill="1" applyBorder="1" applyAlignment="1">
      <alignment horizontal="center"/>
    </xf>
    <xf numFmtId="0" fontId="2" fillId="2" borderId="0" xfId="3"/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9" fontId="2" fillId="2" borderId="0" xfId="2" applyFont="1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9" fillId="4" borderId="14" xfId="0" applyFont="1" applyFill="1" applyBorder="1" applyAlignment="1">
      <alignment horizontal="left" indent="3"/>
    </xf>
    <xf numFmtId="0" fontId="9" fillId="4" borderId="15" xfId="0" applyFont="1" applyFill="1" applyBorder="1" applyAlignment="1">
      <alignment horizontal="left" indent="3"/>
    </xf>
    <xf numFmtId="0" fontId="9" fillId="4" borderId="17" xfId="0" applyFont="1" applyFill="1" applyBorder="1" applyAlignment="1">
      <alignment horizontal="left" indent="3"/>
    </xf>
    <xf numFmtId="0" fontId="9" fillId="4" borderId="18" xfId="0" applyFont="1" applyFill="1" applyBorder="1" applyAlignment="1">
      <alignment horizontal="left" indent="3"/>
    </xf>
    <xf numFmtId="0" fontId="12" fillId="3" borderId="20" xfId="0" applyFont="1" applyFill="1" applyBorder="1" applyAlignment="1">
      <alignment horizontal="left" indent="3"/>
    </xf>
    <xf numFmtId="0" fontId="12" fillId="3" borderId="21" xfId="0" applyFont="1" applyFill="1" applyBorder="1" applyAlignment="1">
      <alignment horizontal="left" indent="3"/>
    </xf>
    <xf numFmtId="0" fontId="9" fillId="4" borderId="20" xfId="0" applyFont="1" applyFill="1" applyBorder="1" applyAlignment="1">
      <alignment horizontal="left" indent="3"/>
    </xf>
    <xf numFmtId="0" fontId="9" fillId="4" borderId="21" xfId="0" applyFont="1" applyFill="1" applyBorder="1" applyAlignment="1">
      <alignment horizontal="left" indent="3"/>
    </xf>
    <xf numFmtId="0" fontId="12" fillId="3" borderId="17" xfId="0" applyFont="1" applyFill="1" applyBorder="1" applyAlignment="1">
      <alignment horizontal="left" indent="3"/>
    </xf>
    <xf numFmtId="0" fontId="12" fillId="3" borderId="18" xfId="0" applyFont="1" applyFill="1" applyBorder="1" applyAlignment="1">
      <alignment horizontal="left" indent="3"/>
    </xf>
    <xf numFmtId="0" fontId="5" fillId="7" borderId="1" xfId="0" applyFont="1" applyFill="1" applyBorder="1" applyAlignment="1">
      <alignment horizontal="right" vertical="center"/>
    </xf>
    <xf numFmtId="0" fontId="6" fillId="7" borderId="3" xfId="0" applyFont="1" applyFill="1" applyBorder="1" applyAlignment="1">
      <alignment horizontal="right"/>
    </xf>
    <xf numFmtId="0" fontId="5" fillId="7" borderId="2" xfId="0" applyFont="1" applyFill="1" applyBorder="1" applyAlignment="1">
      <alignment horizontal="righ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2" fillId="8" borderId="0" xfId="3" applyFill="1"/>
    <xf numFmtId="0" fontId="2" fillId="8" borderId="0" xfId="3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tx2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E6-46FC-A49A-289AF7AE1A75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E6-46FC-A49A-289AF7AE1A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E6-46FC-A49A-289AF7AE1A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E6-46FC-A49A-289AF7AE1A7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0E6-46FC-A49A-289AF7AE1A7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0E6-46FC-A49A-289AF7AE1A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64"/>
  <sheetViews>
    <sheetView showGridLines="0" tabSelected="1" zoomScale="110" zoomScaleNormal="110" workbookViewId="0">
      <selection activeCell="F52" sqref="F52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10" spans="2:4" ht="15.75" thickBot="1" x14ac:dyDescent="0.3"/>
    <row r="11" spans="2:4" ht="26.25" x14ac:dyDescent="0.3">
      <c r="B11" s="48" t="s">
        <v>15</v>
      </c>
      <c r="C11" s="49"/>
      <c r="D11" s="50"/>
    </row>
    <row r="12" spans="2:4" ht="17.25" x14ac:dyDescent="0.3">
      <c r="B12" s="38" t="s">
        <v>14</v>
      </c>
      <c r="C12" s="39"/>
      <c r="D12" s="19">
        <v>1800</v>
      </c>
    </row>
    <row r="13" spans="2:4" ht="17.25" x14ac:dyDescent="0.3">
      <c r="B13" s="40" t="s">
        <v>13</v>
      </c>
      <c r="C13" s="41"/>
      <c r="D13" s="20">
        <v>6.0000000000000001E-3</v>
      </c>
    </row>
    <row r="14" spans="2:4" ht="18" thickBot="1" x14ac:dyDescent="0.35">
      <c r="B14" s="44" t="s">
        <v>33</v>
      </c>
      <c r="C14" s="45"/>
      <c r="D14" s="21">
        <f>D12*30%</f>
        <v>540</v>
      </c>
    </row>
    <row r="15" spans="2:4" ht="15.75" thickBot="1" x14ac:dyDescent="0.3"/>
    <row r="16" spans="2:4" ht="28.5" customHeight="1" x14ac:dyDescent="0.25">
      <c r="B16" s="51" t="s">
        <v>5</v>
      </c>
      <c r="C16" s="52"/>
      <c r="D16" s="53"/>
    </row>
    <row r="17" spans="1:6" ht="17.25" x14ac:dyDescent="0.3">
      <c r="B17" s="38" t="s">
        <v>0</v>
      </c>
      <c r="C17" s="39"/>
      <c r="D17" s="14">
        <v>500</v>
      </c>
    </row>
    <row r="18" spans="1:6" ht="17.25" x14ac:dyDescent="0.3">
      <c r="B18" s="40" t="s">
        <v>1</v>
      </c>
      <c r="C18" s="41"/>
      <c r="D18" s="15">
        <v>5</v>
      </c>
    </row>
    <row r="19" spans="1:6" ht="17.25" x14ac:dyDescent="0.3">
      <c r="B19" s="40" t="s">
        <v>2</v>
      </c>
      <c r="C19" s="41"/>
      <c r="D19" s="16">
        <v>0.03</v>
      </c>
    </row>
    <row r="20" spans="1:6" ht="17.25" x14ac:dyDescent="0.3">
      <c r="B20" s="46" t="s">
        <v>3</v>
      </c>
      <c r="C20" s="47"/>
      <c r="D20" s="17">
        <f>FV(taxa_mensal,qtd_anos*12,aporte*-1)</f>
        <v>81526.718400762198</v>
      </c>
    </row>
    <row r="21" spans="1:6" ht="18" thickBot="1" x14ac:dyDescent="0.35">
      <c r="B21" s="42" t="s">
        <v>4</v>
      </c>
      <c r="C21" s="43"/>
      <c r="D21" s="18">
        <f>patrimonio*rendimento_carteira</f>
        <v>489.16031040457318</v>
      </c>
      <c r="F21" s="3"/>
    </row>
    <row r="22" spans="1:6" ht="15.75" thickBot="1" x14ac:dyDescent="0.3"/>
    <row r="23" spans="1:6" ht="30.75" x14ac:dyDescent="0.25">
      <c r="B23" s="51" t="s">
        <v>11</v>
      </c>
      <c r="C23" s="52"/>
      <c r="D23" s="54" t="s">
        <v>12</v>
      </c>
    </row>
    <row r="24" spans="1:6" ht="17.25" x14ac:dyDescent="0.3">
      <c r="A24" s="1">
        <v>2</v>
      </c>
      <c r="B24" s="5" t="s">
        <v>6</v>
      </c>
      <c r="C24" s="6">
        <f>FV($D$19,$A24*12,$D$17*-1)</f>
        <v>17213.235107673361</v>
      </c>
      <c r="D24" s="7">
        <f>C24*rendimento_carteira</f>
        <v>103.27941064604018</v>
      </c>
    </row>
    <row r="25" spans="1:6" ht="17.25" x14ac:dyDescent="0.3">
      <c r="A25" s="1">
        <v>5</v>
      </c>
      <c r="B25" s="8" t="s">
        <v>7</v>
      </c>
      <c r="C25" s="9">
        <f>FV($D$19,$A25*12,$D$17*-1)</f>
        <v>81526.718400762198</v>
      </c>
      <c r="D25" s="10">
        <f>C25*rendimento_carteira</f>
        <v>489.16031040457318</v>
      </c>
    </row>
    <row r="26" spans="1:6" ht="17.25" x14ac:dyDescent="0.3">
      <c r="A26" s="1">
        <v>10</v>
      </c>
      <c r="B26" s="8" t="s">
        <v>8</v>
      </c>
      <c r="C26" s="9">
        <f>FV($D$19,$A26*12,$D$17*-1)</f>
        <v>561849.78559335484</v>
      </c>
      <c r="D26" s="10">
        <f>C26*rendimento_carteira</f>
        <v>3371.098713560129</v>
      </c>
    </row>
    <row r="27" spans="1:6" ht="17.25" x14ac:dyDescent="0.3">
      <c r="A27" s="1">
        <v>20</v>
      </c>
      <c r="B27" s="8" t="s">
        <v>9</v>
      </c>
      <c r="C27" s="9">
        <f>FV($D$19,$A27*12,$D$17*-1)</f>
        <v>20064210.465464637</v>
      </c>
      <c r="D27" s="10">
        <f>C27*rendimento_carteira</f>
        <v>120385.26279278782</v>
      </c>
    </row>
    <row r="28" spans="1:6" ht="18" thickBot="1" x14ac:dyDescent="0.35">
      <c r="A28" s="1">
        <v>30</v>
      </c>
      <c r="B28" s="11" t="s">
        <v>10</v>
      </c>
      <c r="C28" s="12">
        <f>FV($D$19,$A28*12,$D$17*-1)</f>
        <v>697010401.13833296</v>
      </c>
      <c r="D28" s="13">
        <f>C28*rendimento_carteira</f>
        <v>4182062.4068299979</v>
      </c>
    </row>
    <row r="32" spans="1:6" x14ac:dyDescent="0.25">
      <c r="B32" s="55" t="s">
        <v>20</v>
      </c>
      <c r="C32" s="56" t="s">
        <v>17</v>
      </c>
      <c r="D32" s="55"/>
    </row>
    <row r="33" spans="2:4" x14ac:dyDescent="0.25">
      <c r="B33" s="23" t="s">
        <v>19</v>
      </c>
      <c r="C33" s="24">
        <f>aporte</f>
        <v>500</v>
      </c>
      <c r="D33" s="23"/>
    </row>
    <row r="35" spans="2:4" x14ac:dyDescent="0.25">
      <c r="B35" s="25" t="s">
        <v>21</v>
      </c>
      <c r="C35" s="25" t="s">
        <v>22</v>
      </c>
      <c r="D35" s="25" t="s">
        <v>23</v>
      </c>
    </row>
    <row r="36" spans="2:4" x14ac:dyDescent="0.25">
      <c r="B36" s="2" t="s">
        <v>24</v>
      </c>
      <c r="C36" s="4">
        <f>VLOOKUP($C$32&amp;"-"&amp;B36,Planilha2!$A:$D,4,FALSE)</f>
        <v>0.32</v>
      </c>
      <c r="D36" s="28">
        <f>C36*$C$33</f>
        <v>160</v>
      </c>
    </row>
    <row r="37" spans="2:4" x14ac:dyDescent="0.25">
      <c r="B37" s="2" t="s">
        <v>25</v>
      </c>
      <c r="C37" s="4">
        <f>VLOOKUP($C$32&amp;"-"&amp;B37,Planilha2!$A:$D,4,FALSE)</f>
        <v>0.35</v>
      </c>
      <c r="D37" s="28">
        <f t="shared" ref="D37:D41" si="0">C37*$C$33</f>
        <v>175</v>
      </c>
    </row>
    <row r="38" spans="2:4" x14ac:dyDescent="0.25">
      <c r="B38" s="2" t="s">
        <v>26</v>
      </c>
      <c r="C38" s="4">
        <f>VLOOKUP($C$32&amp;"-"&amp;B38,Planilha2!$A:$D,4,FALSE)</f>
        <v>0.08</v>
      </c>
      <c r="D38" s="28">
        <f t="shared" si="0"/>
        <v>40</v>
      </c>
    </row>
    <row r="39" spans="2:4" x14ac:dyDescent="0.25">
      <c r="B39" s="2" t="s">
        <v>27</v>
      </c>
      <c r="C39" s="4">
        <f>VLOOKUP($C$32&amp;"-"&amp;B39,Planilha2!$A:$D,4,FALSE)</f>
        <v>0.05</v>
      </c>
      <c r="D39" s="28">
        <f t="shared" si="0"/>
        <v>25</v>
      </c>
    </row>
    <row r="40" spans="2:4" x14ac:dyDescent="0.25">
      <c r="B40" s="2" t="s">
        <v>28</v>
      </c>
      <c r="C40" s="4">
        <f>VLOOKUP($C$32&amp;"-"&amp;B40,Planilha2!$A:$D,4,FALSE)</f>
        <v>0.1</v>
      </c>
      <c r="D40" s="28">
        <f t="shared" si="0"/>
        <v>50</v>
      </c>
    </row>
    <row r="41" spans="2:4" x14ac:dyDescent="0.25">
      <c r="B41" s="2" t="s">
        <v>29</v>
      </c>
      <c r="C41" s="4">
        <f>VLOOKUP($C$32&amp;"-"&amp;B41,Planilha2!$A:$D,4,FALSE)</f>
        <v>0.1</v>
      </c>
      <c r="D41" s="28">
        <f t="shared" si="0"/>
        <v>50</v>
      </c>
    </row>
    <row r="42" spans="2:4" x14ac:dyDescent="0.25">
      <c r="B42" s="26"/>
      <c r="C42" s="26"/>
      <c r="D42" s="27">
        <f>SUM(D36:D41)</f>
        <v>500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36" t="s">
        <v>31</v>
      </c>
      <c r="B2" s="36" t="s">
        <v>20</v>
      </c>
      <c r="C2" s="37" t="s">
        <v>21</v>
      </c>
      <c r="D2" s="37" t="s">
        <v>30</v>
      </c>
    </row>
    <row r="3" spans="1:8" x14ac:dyDescent="0.25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2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2" t="s">
        <v>32</v>
      </c>
      <c r="H4" s="35">
        <f>VLOOKUP(G4,$A:$D,4,FALSE)</f>
        <v>0.35</v>
      </c>
    </row>
    <row r="5" spans="1:8" x14ac:dyDescent="0.2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.75" thickBot="1" x14ac:dyDescent="0.3">
      <c r="A8" s="29" t="str">
        <f t="shared" si="0"/>
        <v>Conservador-HOTELARIAS</v>
      </c>
      <c r="B8" s="29" t="s">
        <v>16</v>
      </c>
      <c r="C8" s="30" t="s">
        <v>29</v>
      </c>
      <c r="D8" s="31">
        <v>0</v>
      </c>
    </row>
    <row r="9" spans="1:8" x14ac:dyDescent="0.25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5">
      <c r="A10" s="32" t="str">
        <f t="shared" si="0"/>
        <v>Moderado-TIJOLO</v>
      </c>
      <c r="B10" s="32" t="s">
        <v>17</v>
      </c>
      <c r="C10" s="33" t="s">
        <v>25</v>
      </c>
      <c r="D10" s="34">
        <v>0.35</v>
      </c>
    </row>
    <row r="11" spans="1:8" x14ac:dyDescent="0.25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5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5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.75" thickBot="1" x14ac:dyDescent="0.3">
      <c r="A14" s="29" t="str">
        <f t="shared" si="0"/>
        <v>Moderado-HOTELARIAS</v>
      </c>
      <c r="B14" s="29" t="s">
        <v>17</v>
      </c>
      <c r="C14" s="30" t="s">
        <v>29</v>
      </c>
      <c r="D14" s="31">
        <v>0.1</v>
      </c>
    </row>
    <row r="15" spans="1:8" x14ac:dyDescent="0.25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5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5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5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5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5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Edson Ohira</cp:lastModifiedBy>
  <dcterms:created xsi:type="dcterms:W3CDTF">2025-04-16T18:38:03Z</dcterms:created>
  <dcterms:modified xsi:type="dcterms:W3CDTF">2025-06-30T20:41:59Z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