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ticas\Downloads\"/>
    </mc:Choice>
  </mc:AlternateContent>
  <bookViews>
    <workbookView xWindow="0" yWindow="0" windowWidth="21600" windowHeight="9630"/>
  </bookViews>
  <sheets>
    <sheet name="Ejercicio 1" sheetId="1" r:id="rId1"/>
    <sheet name="ejercicio 2" sheetId="2" r:id="rId2"/>
    <sheet name="ejercicio 3" sheetId="3" r:id="rId3"/>
    <sheet name="ER1" sheetId="5" r:id="rId4"/>
    <sheet name="ER2" sheetId="6" r:id="rId5"/>
    <sheet name="ER 3" sheetId="7" r:id="rId6"/>
  </sheets>
  <definedNames>
    <definedName name="_xlnm.Print_Area" localSheetId="0">'Ejercicio 1'!$A$1:$D$1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7" l="1"/>
  <c r="I10" i="7"/>
  <c r="I4" i="7"/>
  <c r="I6" i="7" s="1"/>
  <c r="I5" i="7"/>
  <c r="J11" i="6"/>
  <c r="J10" i="6"/>
  <c r="J9" i="6"/>
  <c r="J12" i="6" s="1"/>
  <c r="J8" i="6"/>
  <c r="J7" i="6"/>
  <c r="J6" i="6"/>
  <c r="J5" i="6"/>
  <c r="J4" i="6"/>
  <c r="K14" i="3"/>
  <c r="K25" i="3"/>
  <c r="J25" i="3"/>
  <c r="J24" i="3"/>
  <c r="K20" i="3"/>
  <c r="J19" i="3"/>
  <c r="K13" i="3"/>
  <c r="J12" i="3"/>
  <c r="J11" i="3"/>
  <c r="K9" i="3"/>
  <c r="J9" i="3"/>
  <c r="J8" i="3"/>
  <c r="J7" i="3"/>
  <c r="J6" i="3"/>
  <c r="J5" i="3"/>
  <c r="H21" i="3"/>
  <c r="H23" i="3" s="1"/>
  <c r="G21" i="3"/>
  <c r="G20" i="3"/>
  <c r="H16" i="3"/>
  <c r="G16" i="3"/>
  <c r="G15" i="3"/>
  <c r="G14" i="3"/>
  <c r="G13" i="3"/>
  <c r="G12" i="3"/>
  <c r="H9" i="3"/>
  <c r="G9" i="3"/>
  <c r="G8" i="3"/>
  <c r="G6" i="3"/>
  <c r="G5" i="3"/>
  <c r="F3" i="3"/>
  <c r="F2" i="3"/>
  <c r="F1" i="3"/>
  <c r="G23" i="2"/>
  <c r="G7" i="2"/>
  <c r="H10" i="2" s="1"/>
  <c r="G25" i="2" s="1"/>
  <c r="G22" i="2"/>
  <c r="J25" i="2"/>
  <c r="J24" i="2"/>
  <c r="K25" i="2" s="1"/>
  <c r="J20" i="2"/>
  <c r="K21" i="2" s="1"/>
  <c r="J16" i="2"/>
  <c r="K16" i="2" s="1"/>
  <c r="J14" i="2"/>
  <c r="J13" i="2"/>
  <c r="J10" i="2"/>
  <c r="J9" i="2"/>
  <c r="J8" i="2"/>
  <c r="J7" i="2"/>
  <c r="K10" i="2" s="1"/>
  <c r="G21" i="2"/>
  <c r="G20" i="2"/>
  <c r="H23" i="2" s="1"/>
  <c r="G15" i="2"/>
  <c r="H16" i="2" s="1"/>
  <c r="G16" i="2"/>
  <c r="G14" i="2"/>
  <c r="G13" i="2"/>
  <c r="I15" i="5"/>
  <c r="I14" i="5"/>
  <c r="I13" i="5"/>
  <c r="I12" i="5"/>
  <c r="I11" i="5"/>
  <c r="I10" i="5"/>
  <c r="I9" i="5"/>
  <c r="I8" i="5"/>
  <c r="I7" i="5"/>
  <c r="I6" i="5"/>
  <c r="I5" i="5"/>
  <c r="I4" i="5"/>
  <c r="L23" i="1"/>
  <c r="L21" i="1"/>
  <c r="K20" i="1"/>
  <c r="J20" i="1"/>
  <c r="J19" i="1"/>
  <c r="J13" i="1"/>
  <c r="K12" i="1"/>
  <c r="J12" i="1"/>
  <c r="J11" i="1"/>
  <c r="J10" i="1"/>
  <c r="J9" i="1"/>
  <c r="K7" i="1"/>
  <c r="J7" i="1"/>
  <c r="J6" i="1"/>
  <c r="J5" i="1"/>
  <c r="J4" i="1"/>
  <c r="H20" i="1"/>
  <c r="G18" i="1"/>
  <c r="G17" i="1"/>
  <c r="G16" i="1"/>
  <c r="G14" i="1"/>
  <c r="G13" i="1"/>
  <c r="G11" i="1"/>
  <c r="G12" i="1"/>
  <c r="G10" i="1"/>
  <c r="G7" i="1"/>
  <c r="G6" i="1"/>
  <c r="G5" i="1"/>
  <c r="G4" i="1"/>
  <c r="H7" i="1" s="1"/>
  <c r="B5" i="7"/>
  <c r="B8" i="6"/>
  <c r="B7" i="6"/>
  <c r="B6" i="6"/>
  <c r="B5" i="6"/>
  <c r="B8" i="5"/>
  <c r="B7" i="5"/>
  <c r="B6" i="5"/>
  <c r="B5" i="5"/>
  <c r="B7" i="7"/>
  <c r="I8" i="7" s="1"/>
  <c r="B6" i="7"/>
  <c r="I7" i="7" s="1"/>
  <c r="J26" i="3" l="1"/>
  <c r="J28" i="3" s="1"/>
  <c r="K17" i="2"/>
  <c r="J26" i="2"/>
  <c r="J13" i="6"/>
  <c r="J15" i="6" s="1"/>
  <c r="J14" i="6"/>
  <c r="I9" i="7"/>
  <c r="I12" i="7" s="1"/>
  <c r="I15" i="7" s="1"/>
  <c r="J28" i="2" l="1"/>
</calcChain>
</file>

<file path=xl/sharedStrings.xml><?xml version="1.0" encoding="utf-8"?>
<sst xmlns="http://schemas.openxmlformats.org/spreadsheetml/2006/main" count="299" uniqueCount="178">
  <si>
    <t>La Comercial, S.A. de C.V.</t>
  </si>
  <si>
    <t xml:space="preserve">Balance general </t>
  </si>
  <si>
    <t>Deudores diversos</t>
  </si>
  <si>
    <t>Capital social</t>
  </si>
  <si>
    <t>Edificios</t>
  </si>
  <si>
    <t>Proveedores</t>
  </si>
  <si>
    <t>Patentes</t>
  </si>
  <si>
    <t>Acreedores hipotecarios</t>
  </si>
  <si>
    <t>Clientes</t>
  </si>
  <si>
    <t>Capital donado</t>
  </si>
  <si>
    <t>Bancos</t>
  </si>
  <si>
    <t>Impuestos por pagar</t>
  </si>
  <si>
    <t>Equipo de cómputo</t>
  </si>
  <si>
    <t>Documentos por pagar a largo plazo</t>
  </si>
  <si>
    <t>Gastos de organización</t>
  </si>
  <si>
    <t>Utilidades retenidas</t>
  </si>
  <si>
    <t>Muebles y enseres</t>
  </si>
  <si>
    <t>Acreedores diversos</t>
  </si>
  <si>
    <t>Almacén</t>
  </si>
  <si>
    <t>Acreedores bancarios a largo plazo</t>
  </si>
  <si>
    <t>Mobiliario y equipo</t>
  </si>
  <si>
    <t>Dividendos</t>
  </si>
  <si>
    <t>Gastos de instalación</t>
  </si>
  <si>
    <t>Anticipo de clientes</t>
  </si>
  <si>
    <t xml:space="preserve">Terrenos </t>
  </si>
  <si>
    <t>Rentas cobradas por anticipado a largo plazo</t>
  </si>
  <si>
    <t>Sumas iguales</t>
  </si>
  <si>
    <t>El Mercader, S.A. de C.V.</t>
  </si>
  <si>
    <t>Al 31 de diciembre de 2020</t>
  </si>
  <si>
    <t>IVA acreditable</t>
  </si>
  <si>
    <t>Terrenos</t>
  </si>
  <si>
    <t>Derechos de autor</t>
  </si>
  <si>
    <t>Intereses cobrados por anticipado a largo plazo</t>
  </si>
  <si>
    <t xml:space="preserve">Edificios </t>
  </si>
  <si>
    <t>Caja</t>
  </si>
  <si>
    <t>Gastos acumulados</t>
  </si>
  <si>
    <t>Equipo de reparto</t>
  </si>
  <si>
    <t>Gastos de constitución</t>
  </si>
  <si>
    <t>Maquinaria</t>
  </si>
  <si>
    <t>Gastos pre-operativos</t>
  </si>
  <si>
    <t>Marca registrada</t>
  </si>
  <si>
    <t xml:space="preserve">               1 6,000 </t>
  </si>
  <si>
    <t>Aportación para futuros aumentos de capital</t>
  </si>
  <si>
    <t>Rentas cobradas por anticipado</t>
  </si>
  <si>
    <t>Prima de seguros y fianzas</t>
  </si>
  <si>
    <t>Fondo fijo de caja chica</t>
  </si>
  <si>
    <t>Documentos por pagar</t>
  </si>
  <si>
    <t xml:space="preserve">Papelería y útiles </t>
  </si>
  <si>
    <t>Utilidad del ejercicio</t>
  </si>
  <si>
    <t>Funcionarios y empleados</t>
  </si>
  <si>
    <t>Reserva legal</t>
  </si>
  <si>
    <t>Aluminios del Sureste, S.A. de C.V.</t>
  </si>
  <si>
    <t>A CONTINUACÍÓN SE PRESENTA LAS CUENTAS CORRESPONDIENTES AL ESTDO DE RESULTADOS</t>
  </si>
  <si>
    <t>VENTAS</t>
  </si>
  <si>
    <t>COSTO DE VENTAS</t>
  </si>
  <si>
    <t>GASTOS DE VENTAS</t>
  </si>
  <si>
    <t>GASTOS DE ADMINISTRACIÓN</t>
  </si>
  <si>
    <t>PRODUCTOS FINANCIEROS</t>
  </si>
  <si>
    <t>GASTOS FINANCIEROS</t>
  </si>
  <si>
    <t>IMPUESTO SOBRE LA RENTA (ISR)</t>
  </si>
  <si>
    <t>PARTICIPACIÓN DE LOS TRABAJADORES EN LA UTILIDADES (PTU)</t>
  </si>
  <si>
    <t>PERIODO: DEL 1° DE ENERO AL 31 DE DICIEMBRE DE 2020</t>
  </si>
  <si>
    <t>NOMBRE DE LA EMPRESA: LA COMERCIAL</t>
  </si>
  <si>
    <t>NOMBRE DE LA EMPRESA: EL MERCADER, S.A.</t>
  </si>
  <si>
    <t>NOMBRE DE LA EMPRESA: ALUMINIOS DEL SURESTE, S.A.</t>
  </si>
  <si>
    <t>Al 31 de diciembre de 2022</t>
  </si>
  <si>
    <t>BANCO</t>
  </si>
  <si>
    <t>CLIENTES</t>
  </si>
  <si>
    <t>DEUDORES DIVERSOS</t>
  </si>
  <si>
    <t>ALMACÉN</t>
  </si>
  <si>
    <t>BALANCE GENERAL</t>
  </si>
  <si>
    <t>ACTIVOS CIRCULANTES</t>
  </si>
  <si>
    <t>ACTIVO FIJO</t>
  </si>
  <si>
    <t>TERRENOS</t>
  </si>
  <si>
    <t>EDIFICIOS</t>
  </si>
  <si>
    <t>MOBILIARIO Y EQUIPO</t>
  </si>
  <si>
    <t>MUEBLES Y ENSERES</t>
  </si>
  <si>
    <t>EQUIPO DE CÓMPUTO</t>
  </si>
  <si>
    <t>ACTIVO INTANGIBLES</t>
  </si>
  <si>
    <t>PATENTES</t>
  </si>
  <si>
    <t>GASTOS DE ORGANIZACIÓN</t>
  </si>
  <si>
    <t>GASTOS DE INSTALACIÓN</t>
  </si>
  <si>
    <t>ACTIVOS NO CIRCULANTES</t>
  </si>
  <si>
    <t>ACTIVOS TOTALES</t>
  </si>
  <si>
    <t>PASIVOS DE CORTO PLAZO</t>
  </si>
  <si>
    <t>PROVEEDORES</t>
  </si>
  <si>
    <t>ACREEDORES DIVERSOS</t>
  </si>
  <si>
    <t>ANTICIPO DE CLIENTES</t>
  </si>
  <si>
    <t>IMPUESTOS POR PAGAR</t>
  </si>
  <si>
    <t>PASIVOS A LARGO PLAZO</t>
  </si>
  <si>
    <t>DOCUMENTOS POR PAGAR</t>
  </si>
  <si>
    <t xml:space="preserve">ACREEDORES BANCARIOS </t>
  </si>
  <si>
    <t>ACREEDORES HOPITECARIOS</t>
  </si>
  <si>
    <t>RENTAS COBRADAS POR ANTICIPADO A LARGO PLAZO</t>
  </si>
  <si>
    <t>PASIVO TOTAL</t>
  </si>
  <si>
    <t>CAPITAL CONTABLE</t>
  </si>
  <si>
    <t>CAPITAL CONTRIBUIDO</t>
  </si>
  <si>
    <t>CAPITAL SOCIAL</t>
  </si>
  <si>
    <t>CAPITAL DONADO</t>
  </si>
  <si>
    <t>CAPITAL GANADO</t>
  </si>
  <si>
    <t>UTILIDADES RETENIDAS</t>
  </si>
  <si>
    <t>DIVIDENDOS</t>
  </si>
  <si>
    <t>CAPITAL CONTABLE TOTAL</t>
  </si>
  <si>
    <t>PASIVO + CAPITAL CONTABLE</t>
  </si>
  <si>
    <t>AUTORIZÓ</t>
  </si>
  <si>
    <t>DGPP</t>
  </si>
  <si>
    <t>LA COMERCIAL</t>
  </si>
  <si>
    <t>ESTADO DE RESULTADOS</t>
  </si>
  <si>
    <t>DEL 1° DE ENERO AL 31 DE DICIEMBRE</t>
  </si>
  <si>
    <t xml:space="preserve">VENTAS </t>
  </si>
  <si>
    <t>(=) UTILIDAD BRUTA</t>
  </si>
  <si>
    <t>(-)COSTO DE VENTAS</t>
  </si>
  <si>
    <t>(-) GASTOS DE VENTA</t>
  </si>
  <si>
    <t>(-) GASTOS DE ADMINISTRACIÓN</t>
  </si>
  <si>
    <t>(=) UTILIDAD DE OPERACIÓN</t>
  </si>
  <si>
    <t>(+) PRODUCTOS FINANCIEROS</t>
  </si>
  <si>
    <t>(-) GASTOS FINANCIEROS</t>
  </si>
  <si>
    <t>(=) UTILIDAD ANTES DE IMPUESTOS</t>
  </si>
  <si>
    <t>(-) ISR 30%</t>
  </si>
  <si>
    <t>(-) PTU 10%</t>
  </si>
  <si>
    <t>BASE PARA IMPUESTOS</t>
  </si>
  <si>
    <t>UTILIDAD NETA O UTILIDA DEL EJERCICIO</t>
  </si>
  <si>
    <t>Balance general</t>
  </si>
  <si>
    <t>IVA ACREDITABLE</t>
  </si>
  <si>
    <t>ACTIVOS FIJOS</t>
  </si>
  <si>
    <t>MAQUINARIA</t>
  </si>
  <si>
    <t>EQUIPO DE REPARTO</t>
  </si>
  <si>
    <t>ACTIVOS INTANGIBLES</t>
  </si>
  <si>
    <t xml:space="preserve">DERECHOS DEL AUTOR </t>
  </si>
  <si>
    <t>MARCA REGISTRADA</t>
  </si>
  <si>
    <t>GASTOS ACUMULADOS</t>
  </si>
  <si>
    <t>DOCUMENTOS POR PAGAR A LARGO PLAZO</t>
  </si>
  <si>
    <t>ACREEDORES BANCARIOS A LARGO PLAZO</t>
  </si>
  <si>
    <t>RENTAS COBRADAS POR ANTICIPADOS</t>
  </si>
  <si>
    <t>INTERESES COBRADOS POR ANTICIPO</t>
  </si>
  <si>
    <t>GASTOS PRE-OPERATIVOS</t>
  </si>
  <si>
    <t>CAJA</t>
  </si>
  <si>
    <t>CAPITAL TOTAL</t>
  </si>
  <si>
    <t>GASTOS DE CONSTITUCION</t>
  </si>
  <si>
    <t>AUTORIZÓ: DGPP</t>
  </si>
  <si>
    <t>FONDO FIJO DE CAJA CHICA</t>
  </si>
  <si>
    <t>FUNCIONARIOS Y EMPLEADOS</t>
  </si>
  <si>
    <t>ALMACEN</t>
  </si>
  <si>
    <t>PAPELERIA Y UTILES</t>
  </si>
  <si>
    <t>PRIMA DE SEGUROS Y FIANZA</t>
  </si>
  <si>
    <t>EQUIPO DE COMPUTO</t>
  </si>
  <si>
    <t>GASTOS DE INSTALACION</t>
  </si>
  <si>
    <t>PASIVOS A CORTO PLAZO</t>
  </si>
  <si>
    <t>RENTAS COBRADAS POR ANTICIPADO</t>
  </si>
  <si>
    <t>ACREEDORES HIPOTECARIOS</t>
  </si>
  <si>
    <t>APORTACION PARA FUTUROS AUMENTOS DE CAPITAL</t>
  </si>
  <si>
    <t>UTILIDAD DEL EJERCICIO</t>
  </si>
  <si>
    <t>RESERVA LEGAL</t>
  </si>
  <si>
    <t>PASIVOS TOTALES</t>
  </si>
  <si>
    <t>PASIVOS + CAPITAL CONTABLE</t>
  </si>
  <si>
    <t>EL MERCADER, S.A.</t>
  </si>
  <si>
    <t>DEL 1° DE ENERO AL 31 DE DICIEMBRE DE 2020</t>
  </si>
  <si>
    <t>(=)UTILIDAD BRUTA</t>
  </si>
  <si>
    <t>(-)GASTOS DE VENTAS</t>
  </si>
  <si>
    <t>(-)GASTOS DE ADMINISTRACIÓN</t>
  </si>
  <si>
    <t>(=)UTILIDAD DE OPERACIÓN</t>
  </si>
  <si>
    <t>(+)PRODUCTOS FINANCIEROS</t>
  </si>
  <si>
    <t>(-)GASTOS FINANCIEROS</t>
  </si>
  <si>
    <t>(=)UTILIDAD ANTES DE IMPUESTOS</t>
  </si>
  <si>
    <t>(-)ISR 30%</t>
  </si>
  <si>
    <t>(-)PTU 10%</t>
  </si>
  <si>
    <t>ALUMINIO DEL SURESTE, S.A.</t>
  </si>
  <si>
    <t>(-)GASTOS DE ADMINISTRACION</t>
  </si>
  <si>
    <t>ISR 30%</t>
  </si>
  <si>
    <t>PTU 10%</t>
  </si>
  <si>
    <t>(=)PÉRDIDA ANTES DE IMPUESTOS</t>
  </si>
  <si>
    <t>PÉRDIDA NETA O PÉRDIDA DEL EJERCICIO</t>
  </si>
  <si>
    <t xml:space="preserve">        </t>
  </si>
  <si>
    <t xml:space="preserve"> </t>
  </si>
  <si>
    <t>AUTORIZO: DGPP</t>
  </si>
  <si>
    <t>JFPG</t>
  </si>
  <si>
    <t>ELABORO</t>
  </si>
  <si>
    <t>ELABORO: JESV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</si>
</sst>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6" fontId="0" fillId="0" borderId="0" xfId="0" applyNumberFormat="1"/>
    <xf numFmtId="6" fontId="2" fillId="0" borderId="5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9" fontId="0" fillId="0" borderId="0" xfId="0" applyNumberFormat="1"/>
    <xf numFmtId="3" fontId="0" fillId="0" borderId="0" xfId="0" applyNumberFormat="1"/>
    <xf numFmtId="44" fontId="0" fillId="0" borderId="0" xfId="2" applyFont="1"/>
    <xf numFmtId="0" fontId="3" fillId="0" borderId="0" xfId="0" applyFont="1"/>
    <xf numFmtId="3" fontId="0" fillId="0" borderId="6" xfId="0" applyNumberFormat="1" applyBorder="1"/>
    <xf numFmtId="44" fontId="0" fillId="0" borderId="7" xfId="0" applyNumberFormat="1" applyBorder="1"/>
    <xf numFmtId="0" fontId="0" fillId="2" borderId="0" xfId="0" applyFill="1"/>
    <xf numFmtId="0" fontId="2" fillId="2" borderId="4" xfId="0" applyFont="1" applyFill="1" applyBorder="1" applyAlignment="1">
      <alignment vertical="center"/>
    </xf>
    <xf numFmtId="3" fontId="2" fillId="2" borderId="5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6" fontId="2" fillId="2" borderId="5" xfId="0" applyNumberFormat="1" applyFont="1" applyFill="1" applyBorder="1" applyAlignment="1">
      <alignment vertical="center"/>
    </xf>
    <xf numFmtId="44" fontId="0" fillId="0" borderId="0" xfId="0" applyNumberFormat="1"/>
    <xf numFmtId="0" fontId="0" fillId="0" borderId="6" xfId="0" applyBorder="1" applyAlignment="1">
      <alignment vertical="center"/>
    </xf>
    <xf numFmtId="44" fontId="0" fillId="0" borderId="6" xfId="0" applyNumberFormat="1" applyBorder="1"/>
    <xf numFmtId="44" fontId="0" fillId="0" borderId="6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165" fontId="0" fillId="0" borderId="6" xfId="0" applyNumberFormat="1" applyBorder="1"/>
    <xf numFmtId="164" fontId="0" fillId="2" borderId="0" xfId="2" applyNumberFormat="1" applyFont="1" applyFill="1"/>
    <xf numFmtId="165" fontId="0" fillId="2" borderId="0" xfId="1" applyNumberFormat="1" applyFont="1" applyFill="1"/>
    <xf numFmtId="164" fontId="0" fillId="0" borderId="9" xfId="0" applyNumberFormat="1" applyBorder="1"/>
    <xf numFmtId="9" fontId="0" fillId="2" borderId="0" xfId="0" applyNumberFormat="1" applyFill="1"/>
    <xf numFmtId="0" fontId="0" fillId="2" borderId="0" xfId="0" applyFill="1" applyAlignment="1">
      <alignment wrapText="1"/>
    </xf>
    <xf numFmtId="3" fontId="0" fillId="0" borderId="0" xfId="2" applyNumberFormat="1" applyFont="1"/>
    <xf numFmtId="44" fontId="1" fillId="0" borderId="6" xfId="2" applyFont="1" applyBorder="1"/>
    <xf numFmtId="44" fontId="0" fillId="0" borderId="10" xfId="0" applyNumberFormat="1" applyBorder="1"/>
    <xf numFmtId="164" fontId="0" fillId="0" borderId="7" xfId="0" applyNumberFormat="1" applyBorder="1"/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left" vertical="center" indent="4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abSelected="1" topLeftCell="D1" zoomScaleNormal="100" workbookViewId="0">
      <selection activeCell="J25" sqref="J25"/>
    </sheetView>
  </sheetViews>
  <sheetFormatPr baseColWidth="10" defaultRowHeight="15" x14ac:dyDescent="0.25"/>
  <cols>
    <col min="1" max="1" width="23.5703125" customWidth="1"/>
    <col min="3" max="3" width="37.140625" customWidth="1"/>
    <col min="6" max="6" width="26.140625" customWidth="1"/>
    <col min="7" max="7" width="15.140625" customWidth="1"/>
    <col min="8" max="8" width="12.85546875" bestFit="1" customWidth="1"/>
    <col min="9" max="9" width="56.5703125" customWidth="1"/>
    <col min="10" max="10" width="10.5703125" customWidth="1"/>
    <col min="11" max="12" width="12.85546875" bestFit="1" customWidth="1"/>
  </cols>
  <sheetData>
    <row r="1" spans="1:12" ht="15.75" thickBot="1" x14ac:dyDescent="0.3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5.75" thickBot="1" x14ac:dyDescent="0.3">
      <c r="A2" s="40" t="s">
        <v>1</v>
      </c>
      <c r="B2" s="41"/>
      <c r="C2" s="41"/>
      <c r="D2" s="42"/>
      <c r="F2" s="8" t="s">
        <v>70</v>
      </c>
    </row>
    <row r="3" spans="1:12" ht="15.75" thickBot="1" x14ac:dyDescent="0.3">
      <c r="A3" s="40" t="s">
        <v>65</v>
      </c>
      <c r="B3" s="41"/>
      <c r="C3" s="41"/>
      <c r="D3" s="42"/>
      <c r="F3" s="25" t="s">
        <v>71</v>
      </c>
      <c r="I3" s="13" t="s">
        <v>84</v>
      </c>
    </row>
    <row r="4" spans="1:12" ht="15.75" thickBot="1" x14ac:dyDescent="0.3">
      <c r="A4" s="1"/>
      <c r="B4" s="2"/>
      <c r="C4" s="2"/>
      <c r="D4" s="2"/>
      <c r="F4" t="s">
        <v>66</v>
      </c>
      <c r="G4" s="12">
        <f>B9</f>
        <v>150000</v>
      </c>
      <c r="I4" t="s">
        <v>85</v>
      </c>
      <c r="J4" s="12">
        <f>D6</f>
        <v>35000</v>
      </c>
    </row>
    <row r="5" spans="1:12" ht="15.75" thickBot="1" x14ac:dyDescent="0.3">
      <c r="A5" s="17" t="s">
        <v>2</v>
      </c>
      <c r="B5" s="20">
        <v>5000</v>
      </c>
      <c r="C5" s="19" t="s">
        <v>3</v>
      </c>
      <c r="D5" s="20">
        <v>147000</v>
      </c>
      <c r="F5" t="s">
        <v>67</v>
      </c>
      <c r="G5" s="11">
        <f>B8</f>
        <v>15000</v>
      </c>
      <c r="I5" t="s">
        <v>86</v>
      </c>
      <c r="J5" s="11">
        <f>D12</f>
        <v>16000</v>
      </c>
    </row>
    <row r="6" spans="1:12" ht="15.75" thickBot="1" x14ac:dyDescent="0.3">
      <c r="A6" s="17" t="s">
        <v>4</v>
      </c>
      <c r="B6" s="18">
        <v>100000</v>
      </c>
      <c r="C6" s="19" t="s">
        <v>5</v>
      </c>
      <c r="D6" s="18">
        <v>35000</v>
      </c>
      <c r="F6" t="s">
        <v>68</v>
      </c>
      <c r="G6" s="3">
        <f>B5</f>
        <v>5000</v>
      </c>
      <c r="I6" t="s">
        <v>87</v>
      </c>
      <c r="J6" s="11">
        <f>D15</f>
        <v>15000</v>
      </c>
    </row>
    <row r="7" spans="1:12" ht="15.75" thickBot="1" x14ac:dyDescent="0.3">
      <c r="A7" s="17" t="s">
        <v>6</v>
      </c>
      <c r="B7" s="18">
        <v>20000</v>
      </c>
      <c r="C7" s="19" t="s">
        <v>7</v>
      </c>
      <c r="D7" s="18">
        <v>100000</v>
      </c>
      <c r="F7" t="s">
        <v>69</v>
      </c>
      <c r="G7" s="14">
        <f>B13</f>
        <v>18000</v>
      </c>
      <c r="H7" s="12">
        <f>SUM(G4:G7)</f>
        <v>188000</v>
      </c>
      <c r="I7" t="s">
        <v>88</v>
      </c>
      <c r="J7" s="14">
        <f>D9</f>
        <v>10000</v>
      </c>
      <c r="K7" s="24">
        <f>SUM(J4:J7)</f>
        <v>76000</v>
      </c>
    </row>
    <row r="8" spans="1:12" ht="15.75" thickBot="1" x14ac:dyDescent="0.3">
      <c r="A8" s="17" t="s">
        <v>8</v>
      </c>
      <c r="B8" s="18">
        <v>15000</v>
      </c>
      <c r="C8" s="19" t="s">
        <v>9</v>
      </c>
      <c r="D8" s="18">
        <v>50000</v>
      </c>
      <c r="F8" s="13" t="s">
        <v>82</v>
      </c>
      <c r="I8" s="13" t="s">
        <v>89</v>
      </c>
    </row>
    <row r="9" spans="1:12" ht="15.75" thickBot="1" x14ac:dyDescent="0.3">
      <c r="A9" s="17" t="s">
        <v>10</v>
      </c>
      <c r="B9" s="18">
        <v>150000</v>
      </c>
      <c r="C9" s="19" t="s">
        <v>11</v>
      </c>
      <c r="D9" s="18">
        <v>10000</v>
      </c>
      <c r="F9" s="13" t="s">
        <v>72</v>
      </c>
      <c r="I9" t="s">
        <v>90</v>
      </c>
      <c r="J9" s="12">
        <f>D10</f>
        <v>20000</v>
      </c>
    </row>
    <row r="10" spans="1:12" ht="15.75" thickBot="1" x14ac:dyDescent="0.3">
      <c r="A10" s="17" t="s">
        <v>12</v>
      </c>
      <c r="B10" s="18">
        <v>30000</v>
      </c>
      <c r="C10" s="19" t="s">
        <v>13</v>
      </c>
      <c r="D10" s="18">
        <v>20000</v>
      </c>
      <c r="F10" t="s">
        <v>73</v>
      </c>
      <c r="G10" s="12">
        <f>B16</f>
        <v>60000</v>
      </c>
      <c r="I10" t="s">
        <v>91</v>
      </c>
      <c r="J10" s="11">
        <f>D13</f>
        <v>30000</v>
      </c>
    </row>
    <row r="11" spans="1:12" ht="18" customHeight="1" thickBot="1" x14ac:dyDescent="0.3">
      <c r="A11" s="17" t="s">
        <v>14</v>
      </c>
      <c r="B11" s="18">
        <v>12000</v>
      </c>
      <c r="C11" s="19" t="s">
        <v>15</v>
      </c>
      <c r="D11" s="18">
        <v>18000</v>
      </c>
      <c r="F11" t="s">
        <v>74</v>
      </c>
      <c r="G11" s="11">
        <f>B6</f>
        <v>100000</v>
      </c>
      <c r="I11" t="s">
        <v>92</v>
      </c>
      <c r="J11" s="11">
        <f>D7</f>
        <v>100000</v>
      </c>
    </row>
    <row r="12" spans="1:12" ht="28.5" customHeight="1" thickBot="1" x14ac:dyDescent="0.3">
      <c r="A12" s="17" t="s">
        <v>16</v>
      </c>
      <c r="B12" s="18">
        <v>25000</v>
      </c>
      <c r="C12" s="19" t="s">
        <v>17</v>
      </c>
      <c r="D12" s="18">
        <v>16000</v>
      </c>
      <c r="F12" t="s">
        <v>75</v>
      </c>
      <c r="G12" s="11">
        <f>B14</f>
        <v>13000</v>
      </c>
      <c r="I12" s="22" t="s">
        <v>93</v>
      </c>
      <c r="J12" s="14">
        <f>D16</f>
        <v>6000</v>
      </c>
      <c r="K12" s="23">
        <f>SUM(J9:J12)</f>
        <v>156000</v>
      </c>
    </row>
    <row r="13" spans="1:12" ht="15.75" thickBot="1" x14ac:dyDescent="0.3">
      <c r="A13" s="17" t="s">
        <v>18</v>
      </c>
      <c r="B13" s="18">
        <v>18000</v>
      </c>
      <c r="C13" s="19" t="s">
        <v>19</v>
      </c>
      <c r="D13" s="18">
        <v>30000</v>
      </c>
      <c r="F13" t="s">
        <v>76</v>
      </c>
      <c r="G13" s="11">
        <f>B12</f>
        <v>25000</v>
      </c>
      <c r="I13" s="13" t="s">
        <v>94</v>
      </c>
      <c r="J13" s="23">
        <f>SUM(K7+K12)</f>
        <v>232000</v>
      </c>
    </row>
    <row r="14" spans="1:12" ht="15.75" thickBot="1" x14ac:dyDescent="0.3">
      <c r="A14" s="17" t="s">
        <v>20</v>
      </c>
      <c r="B14" s="18">
        <v>13000</v>
      </c>
      <c r="C14" s="19" t="s">
        <v>21</v>
      </c>
      <c r="D14" s="18">
        <v>7000</v>
      </c>
      <c r="F14" t="s">
        <v>77</v>
      </c>
      <c r="G14" s="14">
        <f>B10</f>
        <v>30000</v>
      </c>
      <c r="H14" s="11">
        <v>228000</v>
      </c>
      <c r="I14" s="13" t="s">
        <v>95</v>
      </c>
    </row>
    <row r="15" spans="1:12" ht="15.75" thickBot="1" x14ac:dyDescent="0.3">
      <c r="A15" s="17" t="s">
        <v>22</v>
      </c>
      <c r="B15" s="18">
        <v>6000</v>
      </c>
      <c r="C15" s="19" t="s">
        <v>23</v>
      </c>
      <c r="D15" s="18">
        <v>15000</v>
      </c>
      <c r="F15" s="13" t="s">
        <v>78</v>
      </c>
      <c r="I15" s="13" t="s">
        <v>96</v>
      </c>
    </row>
    <row r="16" spans="1:12" ht="15.75" thickBot="1" x14ac:dyDescent="0.3">
      <c r="A16" s="17" t="s">
        <v>24</v>
      </c>
      <c r="B16" s="18">
        <v>60000</v>
      </c>
      <c r="C16" s="19" t="s">
        <v>25</v>
      </c>
      <c r="D16" s="18">
        <v>6000</v>
      </c>
      <c r="F16" t="s">
        <v>79</v>
      </c>
      <c r="G16" s="12">
        <f>B7</f>
        <v>20000</v>
      </c>
      <c r="I16" t="s">
        <v>97</v>
      </c>
      <c r="J16" s="12">
        <v>147000</v>
      </c>
    </row>
    <row r="17" spans="1:12" ht="15.75" thickBot="1" x14ac:dyDescent="0.3">
      <c r="A17" s="17" t="s">
        <v>26</v>
      </c>
      <c r="B17" s="20">
        <v>454000</v>
      </c>
      <c r="C17" s="2" t="s">
        <v>26</v>
      </c>
      <c r="D17" s="4">
        <v>454000</v>
      </c>
      <c r="F17" t="s">
        <v>80</v>
      </c>
      <c r="G17" s="11">
        <f>B11</f>
        <v>12000</v>
      </c>
      <c r="I17" s="13" t="s">
        <v>98</v>
      </c>
      <c r="J17" s="11">
        <v>50000</v>
      </c>
      <c r="K17" s="12">
        <v>197000</v>
      </c>
    </row>
    <row r="18" spans="1:12" x14ac:dyDescent="0.25">
      <c r="F18" t="s">
        <v>81</v>
      </c>
      <c r="G18" s="14">
        <f>B15</f>
        <v>6000</v>
      </c>
      <c r="H18" s="11">
        <v>38000</v>
      </c>
      <c r="I18" s="13" t="s">
        <v>99</v>
      </c>
    </row>
    <row r="19" spans="1:12" x14ac:dyDescent="0.25">
      <c r="A19" s="5" t="s">
        <v>173</v>
      </c>
      <c r="B19" s="3"/>
      <c r="C19" s="5"/>
      <c r="D19" s="3"/>
      <c r="I19" t="s">
        <v>100</v>
      </c>
      <c r="J19" s="12">
        <f>D11</f>
        <v>18000</v>
      </c>
    </row>
    <row r="20" spans="1:12" ht="15.75" thickBot="1" x14ac:dyDescent="0.3">
      <c r="F20" s="13" t="s">
        <v>83</v>
      </c>
      <c r="H20" s="15">
        <f>SUM(H7+H14+H18)</f>
        <v>454000</v>
      </c>
      <c r="I20" t="s">
        <v>101</v>
      </c>
      <c r="J20" s="14">
        <f>D14</f>
        <v>7000</v>
      </c>
      <c r="K20" s="23">
        <f>SUM(J19:J20)</f>
        <v>25000</v>
      </c>
    </row>
    <row r="21" spans="1:12" ht="15.75" thickTop="1" x14ac:dyDescent="0.25">
      <c r="I21" s="13" t="s">
        <v>102</v>
      </c>
      <c r="L21" s="23">
        <f>SUM(K17+K20)</f>
        <v>222000</v>
      </c>
    </row>
    <row r="23" spans="1:12" ht="15.75" thickBot="1" x14ac:dyDescent="0.3">
      <c r="I23" s="13" t="s">
        <v>103</v>
      </c>
      <c r="L23" s="15">
        <f>SUM(J13+L21)</f>
        <v>454000</v>
      </c>
    </row>
    <row r="24" spans="1:12" ht="15.75" thickTop="1" x14ac:dyDescent="0.25">
      <c r="J24" s="13" t="s">
        <v>104</v>
      </c>
      <c r="K24" s="13" t="s">
        <v>105</v>
      </c>
    </row>
    <row r="25" spans="1:12" x14ac:dyDescent="0.25">
      <c r="J25" s="13" t="s">
        <v>176</v>
      </c>
      <c r="K25" s="13" t="s">
        <v>175</v>
      </c>
    </row>
  </sheetData>
  <mergeCells count="3">
    <mergeCell ref="A2:D2"/>
    <mergeCell ref="A3:D3"/>
    <mergeCell ref="A1:L1"/>
  </mergeCells>
  <pageMargins left="0.25" right="0.25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D14" workbookViewId="0">
      <selection activeCell="F30" sqref="F30"/>
    </sheetView>
  </sheetViews>
  <sheetFormatPr baseColWidth="10" defaultRowHeight="15" x14ac:dyDescent="0.25"/>
  <cols>
    <col min="1" max="1" width="27.42578125" customWidth="1"/>
    <col min="3" max="3" width="40.28515625" customWidth="1"/>
    <col min="4" max="4" width="14" customWidth="1"/>
    <col min="6" max="6" width="33.5703125" customWidth="1"/>
    <col min="7" max="7" width="14.5703125" customWidth="1"/>
    <col min="8" max="8" width="18.85546875" customWidth="1"/>
    <col min="9" max="9" width="48.28515625" customWidth="1"/>
    <col min="10" max="12" width="12.5703125" bestFit="1" customWidth="1"/>
  </cols>
  <sheetData>
    <row r="1" spans="1:12" ht="15.75" thickBot="1" x14ac:dyDescent="0.3">
      <c r="A1" s="40" t="s">
        <v>27</v>
      </c>
      <c r="B1" s="41"/>
      <c r="C1" s="41"/>
      <c r="D1" s="42"/>
    </row>
    <row r="2" spans="1:12" ht="15.75" thickBot="1" x14ac:dyDescent="0.3">
      <c r="A2" s="40" t="s">
        <v>1</v>
      </c>
      <c r="B2" s="41"/>
      <c r="C2" s="41"/>
      <c r="D2" s="42"/>
    </row>
    <row r="3" spans="1:12" ht="15.75" thickBot="1" x14ac:dyDescent="0.3">
      <c r="A3" s="40" t="s">
        <v>28</v>
      </c>
      <c r="B3" s="41"/>
      <c r="C3" s="41"/>
      <c r="D3" s="42"/>
      <c r="F3" s="39" t="s">
        <v>27</v>
      </c>
      <c r="G3" s="38"/>
      <c r="H3" s="38"/>
      <c r="I3" s="38"/>
      <c r="J3" s="38"/>
      <c r="K3" s="38"/>
      <c r="L3" s="38"/>
    </row>
    <row r="4" spans="1:12" ht="15.75" thickBot="1" x14ac:dyDescent="0.3">
      <c r="A4" s="1"/>
      <c r="B4" s="2"/>
      <c r="C4" s="2"/>
      <c r="D4" s="2"/>
      <c r="F4" s="45" t="s">
        <v>122</v>
      </c>
      <c r="G4" s="45"/>
      <c r="H4" s="45"/>
      <c r="I4" s="45"/>
      <c r="J4" s="45"/>
      <c r="K4" s="45"/>
      <c r="L4" s="45"/>
    </row>
    <row r="5" spans="1:12" ht="15.75" thickBot="1" x14ac:dyDescent="0.3">
      <c r="A5" s="17" t="s">
        <v>29</v>
      </c>
      <c r="B5" s="20">
        <v>5000</v>
      </c>
      <c r="C5" s="19" t="s">
        <v>9</v>
      </c>
      <c r="D5" s="20">
        <v>47000</v>
      </c>
      <c r="F5" s="45" t="s">
        <v>28</v>
      </c>
      <c r="G5" s="45"/>
      <c r="H5" s="45"/>
      <c r="I5" s="45"/>
      <c r="J5" s="45"/>
      <c r="K5" s="45"/>
      <c r="L5" s="45"/>
    </row>
    <row r="6" spans="1:12" ht="15.75" thickBot="1" x14ac:dyDescent="0.3">
      <c r="A6" s="17" t="s">
        <v>30</v>
      </c>
      <c r="B6" s="18">
        <v>100000</v>
      </c>
      <c r="C6" s="19" t="s">
        <v>17</v>
      </c>
      <c r="D6" s="18">
        <v>35000</v>
      </c>
      <c r="F6" s="13" t="s">
        <v>71</v>
      </c>
      <c r="I6" s="13" t="s">
        <v>84</v>
      </c>
    </row>
    <row r="7" spans="1:12" ht="15.75" thickBot="1" x14ac:dyDescent="0.3">
      <c r="A7" s="17" t="s">
        <v>31</v>
      </c>
      <c r="B7" s="18">
        <v>20000</v>
      </c>
      <c r="C7" s="19" t="s">
        <v>32</v>
      </c>
      <c r="D7" s="18">
        <v>10000</v>
      </c>
      <c r="F7" t="s">
        <v>136</v>
      </c>
      <c r="G7" s="12">
        <f>B9</f>
        <v>150000</v>
      </c>
      <c r="I7" t="s">
        <v>85</v>
      </c>
      <c r="J7" s="12">
        <f>D12</f>
        <v>16000</v>
      </c>
    </row>
    <row r="8" spans="1:12" ht="15.75" thickBot="1" x14ac:dyDescent="0.3">
      <c r="A8" s="17" t="s">
        <v>33</v>
      </c>
      <c r="B8" s="18">
        <v>60000</v>
      </c>
      <c r="C8" s="19" t="s">
        <v>3</v>
      </c>
      <c r="D8" s="18">
        <v>100000</v>
      </c>
      <c r="F8" t="s">
        <v>67</v>
      </c>
      <c r="G8" s="34">
        <v>25000</v>
      </c>
      <c r="I8" t="s">
        <v>86</v>
      </c>
      <c r="J8" s="11">
        <f>D6</f>
        <v>35000</v>
      </c>
    </row>
    <row r="9" spans="1:12" ht="15.75" thickBot="1" x14ac:dyDescent="0.3">
      <c r="A9" s="17" t="s">
        <v>34</v>
      </c>
      <c r="B9" s="18">
        <v>150000</v>
      </c>
      <c r="C9" s="19" t="s">
        <v>35</v>
      </c>
      <c r="D9" s="18">
        <v>10000</v>
      </c>
      <c r="F9" t="s">
        <v>68</v>
      </c>
      <c r="G9" s="34">
        <v>18000</v>
      </c>
      <c r="I9" t="s">
        <v>87</v>
      </c>
      <c r="J9" s="11">
        <f>D15</f>
        <v>18000</v>
      </c>
    </row>
    <row r="10" spans="1:12" ht="15.75" thickBot="1" x14ac:dyDescent="0.3">
      <c r="A10" s="17" t="s">
        <v>36</v>
      </c>
      <c r="B10" s="18">
        <v>30000</v>
      </c>
      <c r="C10" s="19" t="s">
        <v>13</v>
      </c>
      <c r="D10" s="18">
        <v>80000</v>
      </c>
      <c r="F10" t="s">
        <v>123</v>
      </c>
      <c r="G10" s="14">
        <v>5000</v>
      </c>
      <c r="H10" s="23">
        <f>SUM(G7:G10)</f>
        <v>198000</v>
      </c>
      <c r="I10" t="s">
        <v>130</v>
      </c>
      <c r="J10" s="14">
        <f>D9</f>
        <v>10000</v>
      </c>
      <c r="K10" s="23">
        <f>SUM(J7:J10)</f>
        <v>79000</v>
      </c>
    </row>
    <row r="11" spans="1:12" ht="15.75" thickBot="1" x14ac:dyDescent="0.3">
      <c r="A11" s="17" t="s">
        <v>37</v>
      </c>
      <c r="B11" s="18">
        <v>12000</v>
      </c>
      <c r="C11" s="19" t="s">
        <v>15</v>
      </c>
      <c r="D11" s="18">
        <v>13000</v>
      </c>
      <c r="F11" s="13" t="s">
        <v>82</v>
      </c>
      <c r="I11" s="13" t="s">
        <v>89</v>
      </c>
    </row>
    <row r="12" spans="1:12" ht="15.75" thickBot="1" x14ac:dyDescent="0.3">
      <c r="A12" s="17" t="s">
        <v>8</v>
      </c>
      <c r="B12" s="18">
        <v>25000</v>
      </c>
      <c r="C12" s="19" t="s">
        <v>5</v>
      </c>
      <c r="D12" s="18">
        <v>16000</v>
      </c>
      <c r="F12" s="13" t="s">
        <v>124</v>
      </c>
    </row>
    <row r="13" spans="1:12" ht="15.75" thickBot="1" x14ac:dyDescent="0.3">
      <c r="A13" s="17" t="s">
        <v>2</v>
      </c>
      <c r="B13" s="18">
        <v>18000</v>
      </c>
      <c r="C13" s="19" t="s">
        <v>19</v>
      </c>
      <c r="D13" s="18">
        <v>104000</v>
      </c>
      <c r="F13" t="s">
        <v>73</v>
      </c>
      <c r="G13" s="12">
        <f>B6</f>
        <v>100000</v>
      </c>
      <c r="I13" t="s">
        <v>131</v>
      </c>
      <c r="J13" s="12">
        <f>D10</f>
        <v>80000</v>
      </c>
    </row>
    <row r="14" spans="1:12" ht="15.75" thickBot="1" x14ac:dyDescent="0.3">
      <c r="A14" s="17" t="s">
        <v>38</v>
      </c>
      <c r="B14" s="18">
        <v>13000</v>
      </c>
      <c r="C14" s="19" t="s">
        <v>21</v>
      </c>
      <c r="D14" s="18">
        <v>5000</v>
      </c>
      <c r="F14" t="s">
        <v>74</v>
      </c>
      <c r="G14" s="11">
        <f>B8</f>
        <v>60000</v>
      </c>
      <c r="I14" t="s">
        <v>132</v>
      </c>
      <c r="J14" s="11">
        <f>D13</f>
        <v>104000</v>
      </c>
    </row>
    <row r="15" spans="1:12" ht="15.75" thickBot="1" x14ac:dyDescent="0.3">
      <c r="A15" s="17" t="s">
        <v>39</v>
      </c>
      <c r="B15" s="18">
        <v>6000</v>
      </c>
      <c r="C15" s="19" t="s">
        <v>23</v>
      </c>
      <c r="D15" s="18">
        <v>18000</v>
      </c>
      <c r="F15" t="s">
        <v>125</v>
      </c>
      <c r="G15" s="11">
        <f>B14</f>
        <v>13000</v>
      </c>
      <c r="I15" t="s">
        <v>133</v>
      </c>
      <c r="J15" s="11">
        <v>16000</v>
      </c>
    </row>
    <row r="16" spans="1:12" ht="15.75" thickBot="1" x14ac:dyDescent="0.3">
      <c r="A16" s="17" t="s">
        <v>40</v>
      </c>
      <c r="B16" s="18">
        <v>15000</v>
      </c>
      <c r="C16" s="19" t="s">
        <v>25</v>
      </c>
      <c r="D16" s="19" t="s">
        <v>41</v>
      </c>
      <c r="F16" t="s">
        <v>126</v>
      </c>
      <c r="G16" s="14">
        <f>B10</f>
        <v>30000</v>
      </c>
      <c r="H16" s="23">
        <f>SUM(G13:G16)</f>
        <v>203000</v>
      </c>
      <c r="I16" t="s">
        <v>134</v>
      </c>
      <c r="J16" s="14">
        <f>D7</f>
        <v>10000</v>
      </c>
      <c r="K16" s="23">
        <f>SUM(J13:J16)</f>
        <v>210000</v>
      </c>
    </row>
    <row r="17" spans="1:11" ht="15.75" thickBot="1" x14ac:dyDescent="0.3">
      <c r="A17" s="1" t="s">
        <v>26</v>
      </c>
      <c r="B17" s="4">
        <v>454000</v>
      </c>
      <c r="C17" s="2" t="s">
        <v>26</v>
      </c>
      <c r="D17" s="4">
        <v>454000</v>
      </c>
      <c r="F17" s="13" t="s">
        <v>127</v>
      </c>
      <c r="I17" s="13" t="s">
        <v>94</v>
      </c>
      <c r="K17" s="23">
        <f>SUM(K10+K16)</f>
        <v>289000</v>
      </c>
    </row>
    <row r="18" spans="1:11" x14ac:dyDescent="0.25">
      <c r="I18" s="13" t="s">
        <v>95</v>
      </c>
    </row>
    <row r="19" spans="1:11" x14ac:dyDescent="0.25">
      <c r="A19" s="5"/>
      <c r="C19" s="5"/>
      <c r="I19" s="13" t="s">
        <v>96</v>
      </c>
    </row>
    <row r="20" spans="1:11" x14ac:dyDescent="0.25">
      <c r="F20" t="s">
        <v>128</v>
      </c>
      <c r="G20" s="12">
        <f>B7</f>
        <v>20000</v>
      </c>
      <c r="I20" t="s">
        <v>97</v>
      </c>
      <c r="J20" s="12">
        <f>D8</f>
        <v>100000</v>
      </c>
    </row>
    <row r="21" spans="1:11" x14ac:dyDescent="0.25">
      <c r="F21" t="s">
        <v>129</v>
      </c>
      <c r="G21" s="11">
        <f>B16</f>
        <v>15000</v>
      </c>
      <c r="H21" s="12"/>
      <c r="I21" t="s">
        <v>98</v>
      </c>
      <c r="J21" s="14">
        <v>47000</v>
      </c>
      <c r="K21" s="23">
        <f>SUM(J20:J21)</f>
        <v>147000</v>
      </c>
    </row>
    <row r="22" spans="1:11" x14ac:dyDescent="0.25">
      <c r="F22" t="s">
        <v>135</v>
      </c>
      <c r="G22" s="11">
        <f>B15</f>
        <v>6000</v>
      </c>
      <c r="H22" s="21"/>
      <c r="I22" s="13" t="s">
        <v>99</v>
      </c>
    </row>
    <row r="23" spans="1:11" x14ac:dyDescent="0.25">
      <c r="F23" t="s">
        <v>138</v>
      </c>
      <c r="G23" s="14">
        <f>B11</f>
        <v>12000</v>
      </c>
      <c r="H23" s="23">
        <f>SUM(G20:G23)</f>
        <v>53000</v>
      </c>
    </row>
    <row r="24" spans="1:11" x14ac:dyDescent="0.25">
      <c r="I24" t="s">
        <v>100</v>
      </c>
      <c r="J24" s="12">
        <f>D11</f>
        <v>13000</v>
      </c>
    </row>
    <row r="25" spans="1:11" ht="15.75" thickBot="1" x14ac:dyDescent="0.3">
      <c r="F25" s="13" t="s">
        <v>83</v>
      </c>
      <c r="G25" s="15">
        <f>SUM(H10+H16+H23)</f>
        <v>454000</v>
      </c>
      <c r="I25" t="s">
        <v>101</v>
      </c>
      <c r="J25" s="35">
        <f>D14</f>
        <v>5000</v>
      </c>
      <c r="K25" s="23">
        <f>SUM(J24:J25)</f>
        <v>18000</v>
      </c>
    </row>
    <row r="26" spans="1:11" ht="15.75" thickTop="1" x14ac:dyDescent="0.25">
      <c r="I26" s="13" t="s">
        <v>137</v>
      </c>
      <c r="J26" s="23">
        <f>SUM(K21+K25)</f>
        <v>165000</v>
      </c>
    </row>
    <row r="28" spans="1:11" ht="15.75" thickBot="1" x14ac:dyDescent="0.3">
      <c r="I28" s="13" t="s">
        <v>103</v>
      </c>
      <c r="J28" s="15">
        <f>SUM(K17+J26)</f>
        <v>454000</v>
      </c>
    </row>
    <row r="29" spans="1:11" ht="15.75" thickTop="1" x14ac:dyDescent="0.25"/>
    <row r="30" spans="1:11" x14ac:dyDescent="0.25">
      <c r="F30" s="13" t="s">
        <v>177</v>
      </c>
    </row>
    <row r="31" spans="1:11" x14ac:dyDescent="0.25">
      <c r="F31" s="13" t="s">
        <v>139</v>
      </c>
    </row>
  </sheetData>
  <mergeCells count="5">
    <mergeCell ref="A1:D1"/>
    <mergeCell ref="A2:D2"/>
    <mergeCell ref="A3:D3"/>
    <mergeCell ref="F4:L4"/>
    <mergeCell ref="F5:L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D24" workbookViewId="0">
      <selection activeCell="F29" sqref="F29"/>
    </sheetView>
  </sheetViews>
  <sheetFormatPr baseColWidth="10" defaultRowHeight="15" x14ac:dyDescent="0.25"/>
  <cols>
    <col min="1" max="1" width="23.7109375" customWidth="1"/>
    <col min="3" max="3" width="40.5703125" customWidth="1"/>
    <col min="4" max="4" width="14.5703125" customWidth="1"/>
    <col min="6" max="6" width="32.28515625" customWidth="1"/>
    <col min="7" max="7" width="16.28515625" customWidth="1"/>
    <col min="8" max="8" width="12.5703125" bestFit="1" customWidth="1"/>
    <col min="9" max="9" width="51.5703125" customWidth="1"/>
    <col min="10" max="11" width="12.5703125" bestFit="1" customWidth="1"/>
  </cols>
  <sheetData>
    <row r="1" spans="1:11" ht="15.75" thickBot="1" x14ac:dyDescent="0.3">
      <c r="A1" s="40" t="s">
        <v>51</v>
      </c>
      <c r="B1" s="41"/>
      <c r="C1" s="41"/>
      <c r="D1" s="42"/>
      <c r="F1" s="45" t="str">
        <f>A1</f>
        <v>Aluminios del Sureste, S.A. de C.V.</v>
      </c>
      <c r="G1" s="45"/>
      <c r="H1" s="45"/>
      <c r="I1" s="45"/>
      <c r="J1" s="45"/>
      <c r="K1" s="45"/>
    </row>
    <row r="2" spans="1:11" ht="15.75" thickBot="1" x14ac:dyDescent="0.3">
      <c r="A2" s="40" t="s">
        <v>1</v>
      </c>
      <c r="B2" s="41"/>
      <c r="C2" s="41"/>
      <c r="D2" s="42"/>
      <c r="F2" s="45" t="str">
        <f>A2</f>
        <v xml:space="preserve">Balance general </v>
      </c>
      <c r="G2" s="45"/>
      <c r="H2" s="45"/>
      <c r="I2" s="45"/>
      <c r="J2" s="45"/>
      <c r="K2" s="45"/>
    </row>
    <row r="3" spans="1:11" ht="15.75" thickBot="1" x14ac:dyDescent="0.3">
      <c r="A3" s="40" t="s">
        <v>28</v>
      </c>
      <c r="B3" s="41"/>
      <c r="C3" s="41"/>
      <c r="D3" s="42"/>
      <c r="F3" s="45" t="str">
        <f>A3</f>
        <v>Al 31 de diciembre de 2020</v>
      </c>
      <c r="G3" s="45"/>
      <c r="H3" s="45"/>
      <c r="I3" s="45"/>
      <c r="J3" s="45"/>
      <c r="K3" s="45"/>
    </row>
    <row r="4" spans="1:11" ht="15.75" thickBot="1" x14ac:dyDescent="0.3">
      <c r="A4" s="1"/>
      <c r="B4" s="2"/>
      <c r="C4" s="2"/>
      <c r="D4" s="2"/>
      <c r="F4" s="13" t="s">
        <v>71</v>
      </c>
      <c r="I4" s="13" t="s">
        <v>147</v>
      </c>
    </row>
    <row r="5" spans="1:11" ht="15.75" thickBot="1" x14ac:dyDescent="0.3">
      <c r="A5" s="17" t="s">
        <v>18</v>
      </c>
      <c r="B5" s="20">
        <v>5000</v>
      </c>
      <c r="C5" s="19" t="s">
        <v>42</v>
      </c>
      <c r="D5" s="20">
        <v>47000</v>
      </c>
      <c r="F5" t="s">
        <v>140</v>
      </c>
      <c r="G5" s="12">
        <f>B9</f>
        <v>150000</v>
      </c>
      <c r="I5" t="s">
        <v>85</v>
      </c>
      <c r="J5" s="12">
        <f>D12</f>
        <v>16000</v>
      </c>
    </row>
    <row r="6" spans="1:11" ht="15.75" thickBot="1" x14ac:dyDescent="0.3">
      <c r="A6" s="17" t="s">
        <v>38</v>
      </c>
      <c r="B6" s="18">
        <v>100000</v>
      </c>
      <c r="C6" s="19" t="s">
        <v>17</v>
      </c>
      <c r="D6" s="18">
        <v>35000</v>
      </c>
      <c r="F6" t="s">
        <v>141</v>
      </c>
      <c r="G6" s="11">
        <f>B13</f>
        <v>18000</v>
      </c>
      <c r="I6" t="s">
        <v>90</v>
      </c>
      <c r="J6" s="11">
        <f>D9</f>
        <v>10000</v>
      </c>
    </row>
    <row r="7" spans="1:11" ht="15.75" thickBot="1" x14ac:dyDescent="0.3">
      <c r="A7" s="17" t="s">
        <v>14</v>
      </c>
      <c r="B7" s="18">
        <v>20000</v>
      </c>
      <c r="C7" s="19" t="s">
        <v>43</v>
      </c>
      <c r="D7" s="18">
        <v>10000</v>
      </c>
      <c r="F7" t="s">
        <v>142</v>
      </c>
      <c r="G7" s="11">
        <v>5000</v>
      </c>
      <c r="I7" t="s">
        <v>86</v>
      </c>
      <c r="J7" s="11">
        <f>D6</f>
        <v>35000</v>
      </c>
    </row>
    <row r="8" spans="1:11" ht="15.75" thickBot="1" x14ac:dyDescent="0.3">
      <c r="A8" s="17" t="s">
        <v>44</v>
      </c>
      <c r="B8" s="18">
        <v>15000</v>
      </c>
      <c r="C8" s="19" t="s">
        <v>3</v>
      </c>
      <c r="D8" s="18">
        <v>100000</v>
      </c>
      <c r="F8" t="s">
        <v>143</v>
      </c>
      <c r="G8" s="11">
        <f>B11</f>
        <v>12000</v>
      </c>
      <c r="I8" t="s">
        <v>88</v>
      </c>
      <c r="J8" s="11">
        <f>D15</f>
        <v>18000</v>
      </c>
    </row>
    <row r="9" spans="1:11" ht="15.75" thickBot="1" x14ac:dyDescent="0.3">
      <c r="A9" s="17" t="s">
        <v>45</v>
      </c>
      <c r="B9" s="18">
        <v>150000</v>
      </c>
      <c r="C9" s="19" t="s">
        <v>46</v>
      </c>
      <c r="D9" s="18">
        <v>10000</v>
      </c>
      <c r="F9" t="s">
        <v>144</v>
      </c>
      <c r="G9" s="14">
        <f>B8</f>
        <v>15000</v>
      </c>
      <c r="H9" s="23">
        <f>SUM(G5:G9)</f>
        <v>200000</v>
      </c>
      <c r="I9" t="s">
        <v>148</v>
      </c>
      <c r="J9" s="14">
        <f>D7</f>
        <v>10000</v>
      </c>
      <c r="K9" s="23">
        <f>SUM(J5:J9)</f>
        <v>89000</v>
      </c>
    </row>
    <row r="10" spans="1:11" ht="15.75" thickBot="1" x14ac:dyDescent="0.3">
      <c r="A10" s="17" t="s">
        <v>20</v>
      </c>
      <c r="B10" s="18">
        <v>30000</v>
      </c>
      <c r="C10" s="19" t="s">
        <v>7</v>
      </c>
      <c r="D10" s="18">
        <v>80000</v>
      </c>
      <c r="F10" s="13" t="s">
        <v>82</v>
      </c>
      <c r="I10" s="13" t="s">
        <v>89</v>
      </c>
    </row>
    <row r="11" spans="1:11" ht="15.75" thickBot="1" x14ac:dyDescent="0.3">
      <c r="A11" s="17" t="s">
        <v>47</v>
      </c>
      <c r="B11" s="18">
        <v>12000</v>
      </c>
      <c r="C11" s="19" t="s">
        <v>48</v>
      </c>
      <c r="D11" s="18">
        <v>13000</v>
      </c>
      <c r="F11" s="13"/>
      <c r="I11" t="s">
        <v>132</v>
      </c>
      <c r="J11" s="12">
        <f>D13</f>
        <v>104000</v>
      </c>
    </row>
    <row r="12" spans="1:11" ht="15.75" thickBot="1" x14ac:dyDescent="0.3">
      <c r="A12" s="17" t="s">
        <v>12</v>
      </c>
      <c r="B12" s="18">
        <v>25000</v>
      </c>
      <c r="C12" s="19" t="s">
        <v>5</v>
      </c>
      <c r="D12" s="18">
        <v>16000</v>
      </c>
      <c r="F12" t="s">
        <v>74</v>
      </c>
      <c r="G12" s="12">
        <f>B16</f>
        <v>60000</v>
      </c>
      <c r="I12" t="s">
        <v>149</v>
      </c>
      <c r="J12" s="11">
        <f>D10</f>
        <v>80000</v>
      </c>
    </row>
    <row r="13" spans="1:11" ht="15.75" thickBot="1" x14ac:dyDescent="0.3">
      <c r="A13" s="17" t="s">
        <v>49</v>
      </c>
      <c r="B13" s="18">
        <v>18000</v>
      </c>
      <c r="C13" s="19" t="s">
        <v>19</v>
      </c>
      <c r="D13" s="18">
        <v>104000</v>
      </c>
      <c r="F13" t="s">
        <v>125</v>
      </c>
      <c r="G13" s="11">
        <f>B6</f>
        <v>100000</v>
      </c>
      <c r="I13" t="s">
        <v>93</v>
      </c>
      <c r="J13" s="14">
        <v>16000</v>
      </c>
      <c r="K13" s="23">
        <f>SUM(J11:J13)</f>
        <v>200000</v>
      </c>
    </row>
    <row r="14" spans="1:11" ht="15.75" thickBot="1" x14ac:dyDescent="0.3">
      <c r="A14" s="17" t="s">
        <v>36</v>
      </c>
      <c r="B14" s="18">
        <v>13000</v>
      </c>
      <c r="C14" s="19" t="s">
        <v>50</v>
      </c>
      <c r="D14" s="18">
        <v>5000</v>
      </c>
      <c r="F14" t="s">
        <v>75</v>
      </c>
      <c r="G14" s="11">
        <f>B10</f>
        <v>30000</v>
      </c>
      <c r="I14" s="13" t="s">
        <v>153</v>
      </c>
      <c r="K14" s="36">
        <f>SUM(K9+K13)</f>
        <v>289000</v>
      </c>
    </row>
    <row r="15" spans="1:11" ht="15.75" thickBot="1" x14ac:dyDescent="0.3">
      <c r="A15" s="17" t="s">
        <v>22</v>
      </c>
      <c r="B15" s="18">
        <v>6000</v>
      </c>
      <c r="C15" s="19" t="s">
        <v>11</v>
      </c>
      <c r="D15" s="18">
        <v>18000</v>
      </c>
      <c r="F15" t="s">
        <v>126</v>
      </c>
      <c r="G15" s="11">
        <f>B14</f>
        <v>13000</v>
      </c>
      <c r="I15" s="13" t="s">
        <v>95</v>
      </c>
    </row>
    <row r="16" spans="1:11" ht="15.75" thickBot="1" x14ac:dyDescent="0.3">
      <c r="A16" s="17" t="s">
        <v>4</v>
      </c>
      <c r="B16" s="18">
        <v>60000</v>
      </c>
      <c r="C16" s="19" t="s">
        <v>25</v>
      </c>
      <c r="D16" s="19" t="s">
        <v>41</v>
      </c>
      <c r="F16" t="s">
        <v>145</v>
      </c>
      <c r="G16" s="14">
        <f>B12</f>
        <v>25000</v>
      </c>
      <c r="H16" s="23">
        <f>SUM(G12:G16)</f>
        <v>228000</v>
      </c>
    </row>
    <row r="17" spans="1:11" ht="15.75" thickBot="1" x14ac:dyDescent="0.3">
      <c r="A17" s="1" t="s">
        <v>26</v>
      </c>
      <c r="B17" s="4">
        <v>454000</v>
      </c>
      <c r="C17" s="2" t="s">
        <v>26</v>
      </c>
      <c r="D17" s="4">
        <v>454000</v>
      </c>
      <c r="F17" s="13" t="s">
        <v>127</v>
      </c>
    </row>
    <row r="18" spans="1:11" x14ac:dyDescent="0.25">
      <c r="I18" s="13" t="s">
        <v>96</v>
      </c>
    </row>
    <row r="19" spans="1:11" x14ac:dyDescent="0.25">
      <c r="A19" s="5"/>
      <c r="C19" s="5"/>
      <c r="I19" t="s">
        <v>97</v>
      </c>
      <c r="J19" s="12">
        <f>D8</f>
        <v>100000</v>
      </c>
    </row>
    <row r="20" spans="1:11" x14ac:dyDescent="0.25">
      <c r="F20" t="s">
        <v>80</v>
      </c>
      <c r="G20" s="12">
        <f>B7</f>
        <v>20000</v>
      </c>
      <c r="I20" t="s">
        <v>150</v>
      </c>
      <c r="J20" s="14">
        <v>47000</v>
      </c>
      <c r="K20" s="23">
        <f>SUM(J19:J20)</f>
        <v>147000</v>
      </c>
    </row>
    <row r="21" spans="1:11" x14ac:dyDescent="0.25">
      <c r="F21" t="s">
        <v>146</v>
      </c>
      <c r="G21" s="14">
        <f>B15</f>
        <v>6000</v>
      </c>
      <c r="H21" s="23">
        <f>SUM(G20:G21)</f>
        <v>26000</v>
      </c>
      <c r="I21" s="13" t="s">
        <v>99</v>
      </c>
    </row>
    <row r="23" spans="1:11" ht="15.75" thickBot="1" x14ac:dyDescent="0.3">
      <c r="F23" s="13" t="s">
        <v>83</v>
      </c>
      <c r="H23" s="15">
        <f>SUM(H9+H16+H21)</f>
        <v>454000</v>
      </c>
    </row>
    <row r="24" spans="1:11" ht="15.75" thickTop="1" x14ac:dyDescent="0.25">
      <c r="I24" t="s">
        <v>151</v>
      </c>
      <c r="J24" s="12">
        <f>D11</f>
        <v>13000</v>
      </c>
    </row>
    <row r="25" spans="1:11" x14ac:dyDescent="0.25">
      <c r="I25" t="s">
        <v>152</v>
      </c>
      <c r="J25" s="14">
        <f>D14</f>
        <v>5000</v>
      </c>
      <c r="K25" s="23">
        <f>SUM(J24:J25)</f>
        <v>18000</v>
      </c>
    </row>
    <row r="26" spans="1:11" x14ac:dyDescent="0.25">
      <c r="I26" s="13" t="s">
        <v>137</v>
      </c>
      <c r="J26" s="21">
        <f>SUM(K20+K25)</f>
        <v>165000</v>
      </c>
    </row>
    <row r="28" spans="1:11" x14ac:dyDescent="0.25">
      <c r="I28" s="13" t="s">
        <v>154</v>
      </c>
      <c r="J28" s="23">
        <f>SUM(K14+J26)</f>
        <v>454000</v>
      </c>
    </row>
    <row r="29" spans="1:11" x14ac:dyDescent="0.25">
      <c r="F29" s="13" t="s">
        <v>177</v>
      </c>
    </row>
    <row r="30" spans="1:11" x14ac:dyDescent="0.25">
      <c r="F30" s="13" t="s">
        <v>139</v>
      </c>
    </row>
  </sheetData>
  <mergeCells count="6">
    <mergeCell ref="A2:D2"/>
    <mergeCell ref="A3:D3"/>
    <mergeCell ref="A1:D1"/>
    <mergeCell ref="F1:K1"/>
    <mergeCell ref="F2:K2"/>
    <mergeCell ref="F3:K3"/>
  </mergeCells>
  <pageMargins left="0.7" right="0.7" top="0.75" bottom="0.75" header="0.3" footer="0.3"/>
  <pageSetup orientation="portrait" horizontalDpi="300" verticalDpi="300" r:id="rId1"/>
  <ignoredErrors>
    <ignoredError sqref="G1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H17" sqref="H17"/>
    </sheetView>
  </sheetViews>
  <sheetFormatPr baseColWidth="10" defaultRowHeight="15" x14ac:dyDescent="0.25"/>
  <cols>
    <col min="1" max="1" width="29.28515625" customWidth="1"/>
    <col min="8" max="8" width="55.42578125" customWidth="1"/>
  </cols>
  <sheetData>
    <row r="1" spans="1:10" x14ac:dyDescent="0.25">
      <c r="A1" t="s">
        <v>52</v>
      </c>
      <c r="H1" s="46" t="s">
        <v>106</v>
      </c>
      <c r="I1" s="46"/>
    </row>
    <row r="2" spans="1:10" x14ac:dyDescent="0.25">
      <c r="A2" t="s">
        <v>62</v>
      </c>
      <c r="H2" s="46" t="s">
        <v>107</v>
      </c>
      <c r="I2" s="46"/>
    </row>
    <row r="3" spans="1:10" x14ac:dyDescent="0.25">
      <c r="A3" t="s">
        <v>61</v>
      </c>
      <c r="H3" s="46" t="s">
        <v>108</v>
      </c>
      <c r="I3" s="46"/>
    </row>
    <row r="4" spans="1:10" x14ac:dyDescent="0.25">
      <c r="A4" s="16" t="s">
        <v>53</v>
      </c>
      <c r="B4" s="29">
        <v>500000</v>
      </c>
      <c r="H4" t="s">
        <v>109</v>
      </c>
      <c r="I4" s="26">
        <f>B4</f>
        <v>500000</v>
      </c>
    </row>
    <row r="5" spans="1:10" x14ac:dyDescent="0.25">
      <c r="A5" s="16" t="s">
        <v>54</v>
      </c>
      <c r="B5" s="30">
        <f>B4*65%</f>
        <v>325000</v>
      </c>
      <c r="H5" t="s">
        <v>111</v>
      </c>
      <c r="I5" s="28">
        <f>B5</f>
        <v>325000</v>
      </c>
    </row>
    <row r="6" spans="1:10" x14ac:dyDescent="0.25">
      <c r="A6" s="16" t="s">
        <v>55</v>
      </c>
      <c r="B6" s="30">
        <f>B4*15%</f>
        <v>75000</v>
      </c>
      <c r="H6" s="13" t="s">
        <v>110</v>
      </c>
      <c r="I6" s="26">
        <f>(I4-I5)</f>
        <v>175000</v>
      </c>
    </row>
    <row r="7" spans="1:10" x14ac:dyDescent="0.25">
      <c r="A7" s="16" t="s">
        <v>56</v>
      </c>
      <c r="B7" s="30">
        <f>B4*10%</f>
        <v>50000</v>
      </c>
      <c r="H7" t="s">
        <v>112</v>
      </c>
      <c r="I7" s="27">
        <f>B6</f>
        <v>75000</v>
      </c>
    </row>
    <row r="8" spans="1:10" x14ac:dyDescent="0.25">
      <c r="A8" s="16" t="s">
        <v>57</v>
      </c>
      <c r="B8" s="30">
        <f>60000</f>
        <v>60000</v>
      </c>
      <c r="H8" t="s">
        <v>113</v>
      </c>
      <c r="I8" s="28">
        <f>B7</f>
        <v>50000</v>
      </c>
    </row>
    <row r="9" spans="1:10" x14ac:dyDescent="0.25">
      <c r="A9" s="16" t="s">
        <v>58</v>
      </c>
      <c r="B9" s="30">
        <v>20000</v>
      </c>
      <c r="H9" s="13" t="s">
        <v>114</v>
      </c>
      <c r="I9" s="26">
        <f>I6-I7-I8</f>
        <v>50000</v>
      </c>
    </row>
    <row r="10" spans="1:10" x14ac:dyDescent="0.25">
      <c r="A10" s="16" t="s">
        <v>59</v>
      </c>
      <c r="B10" s="32">
        <v>0.3</v>
      </c>
      <c r="H10" t="s">
        <v>115</v>
      </c>
      <c r="I10" s="27">
        <f>B8</f>
        <v>60000</v>
      </c>
    </row>
    <row r="11" spans="1:10" ht="45" x14ac:dyDescent="0.25">
      <c r="A11" s="33" t="s">
        <v>60</v>
      </c>
      <c r="B11" s="32">
        <v>0.1</v>
      </c>
      <c r="H11" t="s">
        <v>116</v>
      </c>
      <c r="I11" s="28">
        <f>B9</f>
        <v>20000</v>
      </c>
    </row>
    <row r="12" spans="1:10" x14ac:dyDescent="0.25">
      <c r="H12" s="13" t="s">
        <v>117</v>
      </c>
      <c r="I12" s="26">
        <f>I9+I10-I11</f>
        <v>90000</v>
      </c>
      <c r="J12" t="s">
        <v>120</v>
      </c>
    </row>
    <row r="13" spans="1:10" x14ac:dyDescent="0.25">
      <c r="A13" s="13"/>
      <c r="H13" t="s">
        <v>118</v>
      </c>
      <c r="I13">
        <f>I12*30%</f>
        <v>27000</v>
      </c>
    </row>
    <row r="14" spans="1:10" x14ac:dyDescent="0.25">
      <c r="H14" t="s">
        <v>119</v>
      </c>
      <c r="I14">
        <f>I12*10%</f>
        <v>9000</v>
      </c>
    </row>
    <row r="15" spans="1:10" ht="15.75" thickBot="1" x14ac:dyDescent="0.3">
      <c r="H15" s="13" t="s">
        <v>121</v>
      </c>
      <c r="I15" s="31">
        <f>I12-I13-I14</f>
        <v>54000</v>
      </c>
    </row>
    <row r="17" spans="1:10" x14ac:dyDescent="0.25">
      <c r="A17" s="9"/>
      <c r="H17" s="13" t="s">
        <v>177</v>
      </c>
      <c r="J17" s="13"/>
    </row>
    <row r="18" spans="1:10" x14ac:dyDescent="0.25">
      <c r="H18" s="13" t="s">
        <v>139</v>
      </c>
    </row>
  </sheetData>
  <mergeCells count="3">
    <mergeCell ref="H1:I1"/>
    <mergeCell ref="H2:I2"/>
    <mergeCell ref="H3:I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D1" workbookViewId="0">
      <selection activeCell="I17" sqref="I17"/>
    </sheetView>
  </sheetViews>
  <sheetFormatPr baseColWidth="10" defaultRowHeight="15" x14ac:dyDescent="0.25"/>
  <cols>
    <col min="1" max="1" width="57.140625" customWidth="1"/>
    <col min="2" max="2" width="31.28515625" customWidth="1"/>
    <col min="8" max="8" width="10.5703125" customWidth="1"/>
    <col min="9" max="9" width="50.85546875" customWidth="1"/>
    <col min="10" max="10" width="36.7109375" customWidth="1"/>
  </cols>
  <sheetData>
    <row r="1" spans="1:10" x14ac:dyDescent="0.25">
      <c r="A1" t="s">
        <v>52</v>
      </c>
      <c r="I1" t="s">
        <v>155</v>
      </c>
    </row>
    <row r="2" spans="1:10" x14ac:dyDescent="0.25">
      <c r="A2" t="s">
        <v>63</v>
      </c>
      <c r="I2" t="s">
        <v>107</v>
      </c>
    </row>
    <row r="3" spans="1:10" x14ac:dyDescent="0.25">
      <c r="A3" t="s">
        <v>61</v>
      </c>
      <c r="I3" t="s">
        <v>156</v>
      </c>
    </row>
    <row r="4" spans="1:10" x14ac:dyDescent="0.25">
      <c r="A4" t="s">
        <v>53</v>
      </c>
      <c r="B4" s="6">
        <v>30000</v>
      </c>
      <c r="I4" t="s">
        <v>53</v>
      </c>
      <c r="J4" s="26">
        <f>B4</f>
        <v>30000</v>
      </c>
    </row>
    <row r="5" spans="1:10" x14ac:dyDescent="0.25">
      <c r="A5" t="s">
        <v>54</v>
      </c>
      <c r="B5" s="7">
        <f>B4*60%</f>
        <v>18000</v>
      </c>
      <c r="I5" t="s">
        <v>111</v>
      </c>
      <c r="J5" s="28">
        <f>B5</f>
        <v>18000</v>
      </c>
    </row>
    <row r="6" spans="1:10" x14ac:dyDescent="0.25">
      <c r="A6" t="s">
        <v>55</v>
      </c>
      <c r="B6" s="7">
        <f>B4*20%</f>
        <v>6000</v>
      </c>
      <c r="I6" s="13" t="s">
        <v>157</v>
      </c>
      <c r="J6" s="26">
        <f>J4-J5</f>
        <v>12000</v>
      </c>
    </row>
    <row r="7" spans="1:10" x14ac:dyDescent="0.25">
      <c r="A7" t="s">
        <v>56</v>
      </c>
      <c r="B7" s="7">
        <f>B4*15%</f>
        <v>4500</v>
      </c>
      <c r="I7" t="s">
        <v>158</v>
      </c>
      <c r="J7" s="27">
        <f>B6</f>
        <v>6000</v>
      </c>
    </row>
    <row r="8" spans="1:10" x14ac:dyDescent="0.25">
      <c r="A8" t="s">
        <v>57</v>
      </c>
      <c r="B8" s="7">
        <f>15000</f>
        <v>15000</v>
      </c>
      <c r="I8" t="s">
        <v>159</v>
      </c>
      <c r="J8" s="28">
        <f>B7</f>
        <v>4500</v>
      </c>
    </row>
    <row r="9" spans="1:10" x14ac:dyDescent="0.25">
      <c r="A9" t="s">
        <v>58</v>
      </c>
      <c r="B9" s="7">
        <v>8000</v>
      </c>
      <c r="I9" s="13" t="s">
        <v>160</v>
      </c>
      <c r="J9" s="26">
        <f>J6-J7-J8</f>
        <v>1500</v>
      </c>
    </row>
    <row r="10" spans="1:10" x14ac:dyDescent="0.25">
      <c r="A10" t="s">
        <v>59</v>
      </c>
      <c r="B10" s="10">
        <v>0.3</v>
      </c>
      <c r="I10" t="s">
        <v>161</v>
      </c>
      <c r="J10" s="27">
        <f>B8</f>
        <v>15000</v>
      </c>
    </row>
    <row r="11" spans="1:10" ht="30" x14ac:dyDescent="0.25">
      <c r="A11" s="9" t="s">
        <v>60</v>
      </c>
      <c r="B11" s="10">
        <v>0.1</v>
      </c>
      <c r="I11" t="s">
        <v>162</v>
      </c>
      <c r="J11" s="28">
        <f>B9</f>
        <v>8000</v>
      </c>
    </row>
    <row r="12" spans="1:10" x14ac:dyDescent="0.25">
      <c r="I12" s="13" t="s">
        <v>163</v>
      </c>
      <c r="J12" s="26">
        <f>J9+J10-J11</f>
        <v>8500</v>
      </c>
    </row>
    <row r="13" spans="1:10" x14ac:dyDescent="0.25">
      <c r="A13" s="13"/>
      <c r="B13" s="13"/>
      <c r="C13" s="13"/>
      <c r="D13" s="13"/>
      <c r="I13" t="s">
        <v>164</v>
      </c>
      <c r="J13">
        <f>J12*30%</f>
        <v>2550</v>
      </c>
    </row>
    <row r="14" spans="1:10" x14ac:dyDescent="0.25">
      <c r="I14" t="s">
        <v>165</v>
      </c>
      <c r="J14">
        <f>J12*10%</f>
        <v>850</v>
      </c>
    </row>
    <row r="15" spans="1:10" ht="15.75" thickBot="1" x14ac:dyDescent="0.3">
      <c r="I15" s="13" t="s">
        <v>121</v>
      </c>
      <c r="J15" s="37">
        <f>J12-J13-J14</f>
        <v>5100</v>
      </c>
    </row>
    <row r="16" spans="1:10" ht="15.75" thickTop="1" x14ac:dyDescent="0.25"/>
    <row r="17" spans="9:9" x14ac:dyDescent="0.25">
      <c r="I17" s="13" t="s">
        <v>177</v>
      </c>
    </row>
    <row r="18" spans="9:9" x14ac:dyDescent="0.25">
      <c r="I18" s="13" t="s">
        <v>139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B1" workbookViewId="0">
      <selection activeCell="H17" sqref="H17"/>
    </sheetView>
  </sheetViews>
  <sheetFormatPr baseColWidth="10" defaultRowHeight="15" x14ac:dyDescent="0.25"/>
  <cols>
    <col min="1" max="1" width="49.140625" customWidth="1"/>
    <col min="2" max="2" width="31.7109375" customWidth="1"/>
    <col min="7" max="7" width="10.5703125" customWidth="1"/>
    <col min="8" max="8" width="54.140625" customWidth="1"/>
    <col min="9" max="9" width="10.5703125" customWidth="1"/>
  </cols>
  <sheetData>
    <row r="1" spans="1:9" x14ac:dyDescent="0.25">
      <c r="A1" t="s">
        <v>52</v>
      </c>
      <c r="H1" t="s">
        <v>166</v>
      </c>
    </row>
    <row r="2" spans="1:9" x14ac:dyDescent="0.25">
      <c r="A2" t="s">
        <v>64</v>
      </c>
      <c r="H2" t="s">
        <v>107</v>
      </c>
    </row>
    <row r="3" spans="1:9" x14ac:dyDescent="0.25">
      <c r="A3" t="s">
        <v>61</v>
      </c>
      <c r="H3" t="s">
        <v>156</v>
      </c>
    </row>
    <row r="4" spans="1:9" x14ac:dyDescent="0.25">
      <c r="A4" t="s">
        <v>53</v>
      </c>
      <c r="B4" s="6">
        <v>125000</v>
      </c>
      <c r="H4" t="s">
        <v>53</v>
      </c>
      <c r="I4" s="26">
        <f>B4</f>
        <v>125000</v>
      </c>
    </row>
    <row r="5" spans="1:9" x14ac:dyDescent="0.25">
      <c r="A5" t="s">
        <v>54</v>
      </c>
      <c r="B5" s="7">
        <f>B4*70%</f>
        <v>87500</v>
      </c>
      <c r="H5" t="s">
        <v>111</v>
      </c>
      <c r="I5" s="28">
        <f>B5</f>
        <v>87500</v>
      </c>
    </row>
    <row r="6" spans="1:9" x14ac:dyDescent="0.25">
      <c r="A6" t="s">
        <v>55</v>
      </c>
      <c r="B6" s="7">
        <f>B4*15%</f>
        <v>18750</v>
      </c>
      <c r="H6" s="13" t="s">
        <v>157</v>
      </c>
      <c r="I6" s="26">
        <f>I4-I5</f>
        <v>37500</v>
      </c>
    </row>
    <row r="7" spans="1:9" x14ac:dyDescent="0.25">
      <c r="A7" t="s">
        <v>56</v>
      </c>
      <c r="B7" s="7">
        <f>B4*10%</f>
        <v>12500</v>
      </c>
      <c r="H7" t="s">
        <v>158</v>
      </c>
      <c r="I7" s="27">
        <f>B6</f>
        <v>18750</v>
      </c>
    </row>
    <row r="8" spans="1:9" x14ac:dyDescent="0.25">
      <c r="A8" t="s">
        <v>57</v>
      </c>
      <c r="B8" s="7">
        <v>27000</v>
      </c>
      <c r="H8" t="s">
        <v>167</v>
      </c>
      <c r="I8" s="28">
        <f>B7</f>
        <v>12500</v>
      </c>
    </row>
    <row r="9" spans="1:9" x14ac:dyDescent="0.25">
      <c r="A9" t="s">
        <v>58</v>
      </c>
      <c r="B9" s="7">
        <v>35000</v>
      </c>
      <c r="H9" s="13" t="s">
        <v>160</v>
      </c>
      <c r="I9" s="26">
        <f>I6-I7-I8</f>
        <v>6250</v>
      </c>
    </row>
    <row r="10" spans="1:9" x14ac:dyDescent="0.25">
      <c r="A10" t="s">
        <v>59</v>
      </c>
      <c r="B10" s="10">
        <v>0.3</v>
      </c>
      <c r="H10" t="s">
        <v>161</v>
      </c>
      <c r="I10" s="27">
        <f>B8</f>
        <v>27000</v>
      </c>
    </row>
    <row r="11" spans="1:9" ht="30" x14ac:dyDescent="0.25">
      <c r="A11" s="9" t="s">
        <v>60</v>
      </c>
      <c r="B11" s="10">
        <v>0.1</v>
      </c>
      <c r="H11" t="s">
        <v>162</v>
      </c>
      <c r="I11" s="28">
        <f>B9</f>
        <v>35000</v>
      </c>
    </row>
    <row r="12" spans="1:9" x14ac:dyDescent="0.25">
      <c r="H12" s="13" t="s">
        <v>170</v>
      </c>
      <c r="I12" s="26">
        <f>I9+I10-I11</f>
        <v>-1750</v>
      </c>
    </row>
    <row r="13" spans="1:9" x14ac:dyDescent="0.25">
      <c r="A13" s="13"/>
      <c r="H13" t="s">
        <v>168</v>
      </c>
      <c r="I13" t="s">
        <v>172</v>
      </c>
    </row>
    <row r="14" spans="1:9" x14ac:dyDescent="0.25">
      <c r="H14" t="s">
        <v>169</v>
      </c>
      <c r="I14" t="s">
        <v>172</v>
      </c>
    </row>
    <row r="15" spans="1:9" ht="15.75" thickBot="1" x14ac:dyDescent="0.3">
      <c r="H15" s="13" t="s">
        <v>171</v>
      </c>
      <c r="I15" s="37">
        <f>I12</f>
        <v>-1750</v>
      </c>
    </row>
    <row r="16" spans="1:9" ht="15.75" thickTop="1" x14ac:dyDescent="0.25"/>
    <row r="17" spans="8:8" x14ac:dyDescent="0.25">
      <c r="H17" s="13" t="s">
        <v>177</v>
      </c>
    </row>
    <row r="18" spans="8:8" x14ac:dyDescent="0.25">
      <c r="H18" s="13" t="s">
        <v>174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Ejercicio 1</vt:lpstr>
      <vt:lpstr>ejercicio 2</vt:lpstr>
      <vt:lpstr>ejercicio 3</vt:lpstr>
      <vt:lpstr>ER1</vt:lpstr>
      <vt:lpstr>ER2</vt:lpstr>
      <vt:lpstr>ER 3</vt:lpstr>
      <vt:lpstr>'Ejercicio 1'!Área_de_impresión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Usuario de Prácticas</cp:lastModifiedBy>
  <cp:lastPrinted>2021-03-09T17:28:30Z</cp:lastPrinted>
  <dcterms:created xsi:type="dcterms:W3CDTF">2021-03-03T17:50:45Z</dcterms:created>
  <dcterms:modified xsi:type="dcterms:W3CDTF">2023-03-01T22:37:47Z</dcterms:modified>
</cp:coreProperties>
</file>