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  <sheet state="visible" name="¡Grupos!" sheetId="2" r:id="rId5"/>
  </sheets>
  <definedNames/>
  <calcPr/>
</workbook>
</file>

<file path=xl/sharedStrings.xml><?xml version="1.0" encoding="utf-8"?>
<sst xmlns="http://schemas.openxmlformats.org/spreadsheetml/2006/main" count="131" uniqueCount="65">
  <si>
    <t>Nombre</t>
  </si>
  <si>
    <t>Grupo nro</t>
  </si>
  <si>
    <t>Conteo (max 4 por grupo)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</si>
  <si>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</si>
  <si>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</si>
  <si>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</si>
  <si>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</si>
  <si>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</si>
  <si>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</si>
  <si>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</si>
  <si>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</si>
  <si>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</si>
  <si>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</si>
  <si>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</si>
  <si>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</si>
  <si>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</si>
  <si>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Grupo 14</t>
  </si>
  <si>
    <t>Grupo 15</t>
  </si>
  <si>
    <t>Grupo 16</t>
  </si>
  <si>
    <t>Grupo 17</t>
  </si>
  <si>
    <t>Grupo 18</t>
  </si>
  <si>
    <t>Grupo 19</t>
  </si>
  <si>
    <t>Grupo 20</t>
  </si>
  <si>
    <t>Grupo 21</t>
  </si>
  <si>
    <t>Grupo 22</t>
  </si>
  <si>
    <t>Grupo 23</t>
  </si>
  <si>
    <t>Grupo 24</t>
  </si>
  <si>
    <t>Grupo 25</t>
  </si>
  <si>
    <t>NOTA ABRIL: En caso de que queden grupos de 2, pueden fusionarse con</t>
  </si>
  <si>
    <t>otro en la misma situación, si ambos grupos así lo desean</t>
  </si>
  <si>
    <t>&gt;&gt;&gt;&gt;&gt;&gt;&gt;&gt;&gt;&gt;</t>
  </si>
  <si>
    <t>Formulario para REGISTRARTE en un grupo</t>
  </si>
  <si>
    <t>&lt;&lt;&lt;&lt;&lt;&lt;&lt;&lt;&lt;&lt;&lt;</t>
  </si>
  <si>
    <t>https://forms.gle/ANPCXRLdSYza1eFQ9</t>
  </si>
  <si>
    <r>
      <rPr/>
      <t xml:space="preserve">Consultas a mi e-mail </t>
    </r>
    <r>
      <rPr>
        <color rgb="FF1155CC"/>
        <u/>
      </rPr>
      <t xml:space="preserve">santiago.acosta@bue.edu.ar </t>
    </r>
  </si>
  <si>
    <t>Estudiantes registrados</t>
  </si>
  <si>
    <t>Ref: Tomas Ferrari</t>
  </si>
  <si>
    <t>Ref: Diego Diaz</t>
  </si>
  <si>
    <t>Ref: Mario Marcelo</t>
  </si>
  <si>
    <t>Ref: Miguel Cabrera</t>
  </si>
  <si>
    <t>Grupo 01</t>
  </si>
  <si>
    <t>Grupo 02</t>
  </si>
  <si>
    <t>Grupo 03</t>
  </si>
  <si>
    <t>Grupo 04</t>
  </si>
  <si>
    <t>Grupo 05</t>
  </si>
  <si>
    <t xml:space="preserve">Nombre </t>
  </si>
  <si>
    <t>Apellido</t>
  </si>
  <si>
    <t>Ref: Antonela Testa</t>
  </si>
  <si>
    <t>Ref: Manuel Carabajal</t>
  </si>
  <si>
    <t>Ref: Claudio Morales</t>
  </si>
  <si>
    <t>Ref: Marina Gonzalez</t>
  </si>
  <si>
    <t>Grupo 06</t>
  </si>
  <si>
    <t>Grupo 07</t>
  </si>
  <si>
    <t>Grupo 08</t>
  </si>
  <si>
    <t>Grupo 09</t>
  </si>
  <si>
    <t>Ref: Eric Miranda</t>
  </si>
  <si>
    <t>Ref: Cesar Robledo</t>
  </si>
  <si>
    <t>Ref: Lucas Diez Peña</t>
  </si>
  <si>
    <t>Ref: Diego Salamida</t>
  </si>
  <si>
    <t>Ref: Daniela Roldan</t>
  </si>
  <si>
    <t>Ref: Franko Rasia</t>
  </si>
  <si>
    <t>Ref: Esmir Cáceres</t>
  </si>
  <si>
    <t>Ref: Luis Amaison</t>
  </si>
  <si>
    <t>Ref: Matias Magliano</t>
  </si>
  <si>
    <t>Ref: Angel Vega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</si>
</sst>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Nunito"/>
    </font>
    <font>
      <b/>
      <sz val="11.0"/>
      <color rgb="FF1F1F1F"/>
      <name val="Nunito"/>
    </font>
    <font>
      <b/>
      <color theme="1"/>
      <name val="Arial"/>
    </font>
    <font>
      <u/>
      <color rgb="FF1155CC"/>
      <name val="Arial"/>
    </font>
    <font>
      <u/>
      <color rgb="FF0000FF"/>
    </font>
    <font>
      <b/>
      <sz val="8.0"/>
      <color theme="1"/>
      <name val="Arial"/>
    </font>
    <font>
      <sz val="8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/>
    <font>
      <color theme="1"/>
      <name val="Arial"/>
    </font>
    <font>
      <b/>
      <sz val="9.0"/>
      <color rgb="FF434343"/>
      <name val="Arial"/>
    </font>
    <font>
      <color rgb="FF434343"/>
      <name val="Arial"/>
    </font>
    <font>
      <sz val="9.0"/>
      <color rgb="FF434343"/>
      <name val="Arial"/>
    </font>
    <font>
      <b/>
      <sz val="8.0"/>
      <color rgb="FF434343"/>
      <name val="Arial"/>
    </font>
    <font>
      <b/>
      <sz val="9.0"/>
      <color rgb="FFB7B7B7"/>
      <name val="Arial"/>
    </font>
    <font>
      <b/>
      <sz val="9.0"/>
      <color rgb="FFCCCCCC"/>
      <name val="Arial"/>
    </font>
    <font>
      <color rgb="FFB7B7B7"/>
      <name val="Arial"/>
    </font>
    <font>
      <sz val="9.0"/>
      <color rgb="FFB7B7B7"/>
      <name val="Arial"/>
    </font>
    <font>
      <color rgb="FFCCCCCC"/>
      <name val="Arial"/>
    </font>
    <font>
      <sz val="9.0"/>
      <color rgb="FFCCCCCC"/>
      <name val="Arial"/>
    </font>
    <font>
      <b/>
      <sz val="8.0"/>
      <color rgb="FFB7B7B7"/>
      <name val="Arial"/>
    </font>
    <font>
      <b/>
      <sz val="8.0"/>
      <color rgb="FFCCCCCC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16">
    <border/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5" fontId="3" numFmtId="0" xfId="0" applyAlignment="1" applyFill="1" applyFont="1">
      <alignment readingOrder="0" shrinkToFit="0" vertical="bottom" wrapText="0"/>
    </xf>
    <xf borderId="0" fillId="5" fontId="2" numFmtId="0" xfId="0" applyFont="1"/>
    <xf borderId="0" fillId="5" fontId="4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2" fillId="6" fontId="5" numFmtId="0" xfId="0" applyAlignment="1" applyBorder="1" applyFill="1" applyFont="1">
      <alignment readingOrder="0" shrinkToFit="0" vertical="bottom" wrapText="0"/>
    </xf>
    <xf borderId="2" fillId="6" fontId="2" numFmtId="0" xfId="0" applyBorder="1" applyFont="1"/>
    <xf borderId="3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5" fillId="0" fontId="2" numFmtId="0" xfId="0" applyBorder="1" applyFont="1"/>
    <xf borderId="6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7" fontId="2" numFmtId="0" xfId="0" applyFill="1" applyFont="1"/>
    <xf borderId="7" fillId="0" fontId="2" numFmtId="0" xfId="0" applyBorder="1" applyFont="1"/>
    <xf borderId="8" fillId="0" fontId="8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9" fillId="0" fontId="10" numFmtId="0" xfId="0" applyAlignment="1" applyBorder="1" applyFont="1">
      <alignment horizontal="center" vertical="bottom"/>
    </xf>
    <xf borderId="0" fillId="0" fontId="10" numFmtId="0" xfId="0" applyAlignment="1" applyFont="1">
      <alignment horizontal="center" vertical="bottom"/>
    </xf>
    <xf borderId="7" fillId="0" fontId="2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10" fillId="8" fontId="11" numFmtId="0" xfId="0" applyAlignment="1" applyBorder="1" applyFill="1" applyFont="1">
      <alignment horizontal="center" vertical="bottom"/>
    </xf>
    <xf borderId="11" fillId="0" fontId="12" numFmtId="0" xfId="0" applyBorder="1" applyFont="1"/>
    <xf borderId="12" fillId="0" fontId="12" numFmtId="0" xfId="0" applyBorder="1" applyFont="1"/>
    <xf borderId="7" fillId="0" fontId="13" numFmtId="0" xfId="0" applyAlignment="1" applyBorder="1" applyFont="1">
      <alignment vertical="bottom"/>
    </xf>
    <xf borderId="10" fillId="9" fontId="11" numFmtId="0" xfId="0" applyAlignment="1" applyBorder="1" applyFill="1" applyFont="1">
      <alignment horizontal="center" vertical="bottom"/>
    </xf>
    <xf borderId="10" fillId="10" fontId="11" numFmtId="0" xfId="0" applyAlignment="1" applyBorder="1" applyFill="1" applyFont="1">
      <alignment horizontal="center" vertical="bottom"/>
    </xf>
    <xf borderId="13" fillId="10" fontId="13" numFmtId="0" xfId="0" applyAlignment="1" applyBorder="1" applyFont="1">
      <alignment vertical="bottom"/>
    </xf>
    <xf borderId="13" fillId="10" fontId="10" numFmtId="0" xfId="0" applyAlignment="1" applyBorder="1" applyFont="1">
      <alignment vertical="bottom"/>
    </xf>
    <xf borderId="13" fillId="10" fontId="10" numFmtId="0" xfId="0" applyAlignment="1" applyBorder="1" applyFont="1">
      <alignment readingOrder="0" vertical="bottom"/>
    </xf>
    <xf borderId="10" fillId="0" fontId="2" numFmtId="0" xfId="0" applyBorder="1" applyFont="1"/>
    <xf borderId="14" fillId="0" fontId="8" numFmtId="0" xfId="0" applyAlignment="1" applyBorder="1" applyFont="1">
      <alignment horizontal="center" vertical="bottom"/>
    </xf>
    <xf borderId="14" fillId="0" fontId="13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14" fillId="8" fontId="8" numFmtId="0" xfId="0" applyAlignment="1" applyBorder="1" applyFont="1">
      <alignment horizontal="center" vertical="bottom"/>
    </xf>
    <xf borderId="14" fillId="7" fontId="13" numFmtId="0" xfId="0" applyAlignment="1" applyBorder="1" applyFont="1">
      <alignment vertical="bottom"/>
    </xf>
    <xf borderId="12" fillId="0" fontId="2" numFmtId="0" xfId="0" applyBorder="1" applyFont="1"/>
    <xf borderId="14" fillId="11" fontId="13" numFmtId="0" xfId="0" applyAlignment="1" applyBorder="1" applyFill="1" applyFont="1">
      <alignment vertical="bottom"/>
    </xf>
    <xf borderId="15" fillId="0" fontId="13" numFmtId="0" xfId="0" applyAlignment="1" applyBorder="1" applyFont="1">
      <alignment vertical="bottom"/>
    </xf>
    <xf borderId="7" fillId="0" fontId="13" numFmtId="0" xfId="0" applyAlignment="1" applyBorder="1" applyFont="1">
      <alignment readingOrder="0" vertical="bottom"/>
    </xf>
    <xf borderId="14" fillId="0" fontId="13" numFmtId="0" xfId="0" applyAlignment="1" applyBorder="1" applyFont="1">
      <alignment readingOrder="0" vertical="bottom"/>
    </xf>
    <xf borderId="10" fillId="8" fontId="14" numFmtId="0" xfId="0" applyAlignment="1" applyBorder="1" applyFont="1">
      <alignment horizontal="center" vertical="bottom"/>
    </xf>
    <xf borderId="13" fillId="10" fontId="15" numFmtId="0" xfId="0" applyAlignment="1" applyBorder="1" applyFont="1">
      <alignment vertical="bottom"/>
    </xf>
    <xf borderId="13" fillId="10" fontId="16" numFmtId="0" xfId="0" applyAlignment="1" applyBorder="1" applyFont="1">
      <alignment vertical="bottom"/>
    </xf>
    <xf borderId="13" fillId="10" fontId="16" numFmtId="0" xfId="0" applyAlignment="1" applyBorder="1" applyFont="1">
      <alignment readingOrder="0" vertical="bottom"/>
    </xf>
    <xf borderId="14" fillId="0" fontId="17" numFmtId="0" xfId="0" applyAlignment="1" applyBorder="1" applyFont="1">
      <alignment horizontal="center" vertical="bottom"/>
    </xf>
    <xf borderId="14" fillId="0" fontId="15" numFmtId="0" xfId="0" applyAlignment="1" applyBorder="1" applyFont="1">
      <alignment vertical="bottom"/>
    </xf>
    <xf borderId="14" fillId="7" fontId="15" numFmtId="0" xfId="0" applyAlignment="1" applyBorder="1" applyFont="1">
      <alignment vertical="bottom"/>
    </xf>
    <xf borderId="14" fillId="8" fontId="17" numFmtId="0" xfId="0" applyAlignment="1" applyBorder="1" applyFont="1">
      <alignment horizontal="center" vertical="bottom"/>
    </xf>
    <xf borderId="14" fillId="11" fontId="15" numFmtId="0" xfId="0" applyAlignment="1" applyBorder="1" applyFont="1">
      <alignment vertical="bottom"/>
    </xf>
    <xf borderId="10" fillId="9" fontId="14" numFmtId="0" xfId="0" applyAlignment="1" applyBorder="1" applyFont="1">
      <alignment horizontal="center" vertical="bottom"/>
    </xf>
    <xf borderId="14" fillId="7" fontId="15" numFmtId="0" xfId="0" applyAlignment="1" applyBorder="1" applyFont="1">
      <alignment horizontal="center" vertical="bottom"/>
    </xf>
    <xf borderId="10" fillId="12" fontId="18" numFmtId="0" xfId="0" applyAlignment="1" applyBorder="1" applyFill="1" applyFont="1">
      <alignment horizontal="center" vertical="bottom"/>
    </xf>
    <xf borderId="10" fillId="12" fontId="19" numFmtId="0" xfId="0" applyAlignment="1" applyBorder="1" applyFont="1">
      <alignment horizontal="center" vertical="bottom"/>
    </xf>
    <xf borderId="13" fillId="12" fontId="20" numFmtId="0" xfId="0" applyAlignment="1" applyBorder="1" applyFont="1">
      <alignment vertical="bottom"/>
    </xf>
    <xf borderId="13" fillId="12" fontId="21" numFmtId="0" xfId="0" applyAlignment="1" applyBorder="1" applyFont="1">
      <alignment vertical="bottom"/>
    </xf>
    <xf borderId="13" fillId="12" fontId="21" numFmtId="0" xfId="0" applyAlignment="1" applyBorder="1" applyFont="1">
      <alignment readingOrder="0" vertical="bottom"/>
    </xf>
    <xf borderId="13" fillId="12" fontId="22" numFmtId="0" xfId="0" applyAlignment="1" applyBorder="1" applyFont="1">
      <alignment vertical="bottom"/>
    </xf>
    <xf borderId="13" fillId="12" fontId="23" numFmtId="0" xfId="0" applyAlignment="1" applyBorder="1" applyFont="1">
      <alignment vertical="bottom"/>
    </xf>
    <xf borderId="13" fillId="12" fontId="23" numFmtId="0" xfId="0" applyAlignment="1" applyBorder="1" applyFont="1">
      <alignment readingOrder="0" vertical="bottom"/>
    </xf>
    <xf borderId="14" fillId="12" fontId="24" numFmtId="0" xfId="0" applyAlignment="1" applyBorder="1" applyFont="1">
      <alignment horizontal="center" vertical="bottom"/>
    </xf>
    <xf borderId="14" fillId="12" fontId="20" numFmtId="0" xfId="0" applyAlignment="1" applyBorder="1" applyFont="1">
      <alignment vertical="bottom"/>
    </xf>
    <xf borderId="14" fillId="12" fontId="25" numFmtId="0" xfId="0" applyAlignment="1" applyBorder="1" applyFont="1">
      <alignment horizontal="center" vertical="bottom"/>
    </xf>
    <xf borderId="14" fillId="12" fontId="22" numFmtId="0" xfId="0" applyAlignment="1" applyBorder="1" applyFont="1">
      <alignment horizontal="center" vertical="bottom"/>
    </xf>
    <xf borderId="14" fillId="12" fontId="22" numFmtId="0" xfId="0" applyAlignment="1" applyBorder="1" applyFont="1">
      <alignment vertical="bottom"/>
    </xf>
    <xf borderId="15" fillId="0" fontId="2" numFmtId="0" xfId="0" applyBorder="1" applyFont="1"/>
    <xf borderId="15" fillId="0" fontId="2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ANPCXRLdSYza1eFQ9" TargetMode="External"/><Relationship Id="rId2" Type="http://schemas.openxmlformats.org/officeDocument/2006/relationships/hyperlink" Target="http://santiago.acosta@bue.edu.a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1"/>
      <c r="C1" s="2" t="s">
        <v>1</v>
      </c>
      <c r="E1" s="1" t="s">
        <v>2</v>
      </c>
    </row>
    <row r="2">
      <c r="A2" s="3" t="str">
        <f>IFERROR(__xludf.DUMMYFUNCTION("FILTER(IMPORTRANGE(""https://docs.google.com/spreadsheets/d/1MG0D29ThFaXJCzqzRRygpUrQWhXM_E3wyPHnG-hFH3o/edit#gid=1427216162"", ""rtas!E2:F""),IMPORTRANGE(""https://docs.google.com/spreadsheets/d/1MG0D29ThFaXJCzqzRRygpUrQWhXM_E3wyPHnG-hFH3o/edit#gid=14272"&amp;"16162"", ""rtas!D2:D"") =24138)"),"Antonela Paula Beatríz")</f>
        <v>Antonela Paula Beatríz</v>
      </c>
      <c r="B2" s="3" t="str">
        <f>IFERROR(__xludf.DUMMYFUNCTION("""COMPUTED_VALUE"""),"Testa")</f>
        <v>Testa</v>
      </c>
      <c r="C2" s="4" t="str">
        <f>IFERROR(__xludf.DUMMYFUNCTION("FILTER(IMPORTRANGE(""https://docs.google.com/spreadsheets/d/1MG0D29ThFaXJCzqzRRygpUrQWhXM_E3wyPHnG-hFH3o/edit#gid=1427216162"", ""rtas!C2:C""),IMPORTRANGE(""https://docs.google.com/spreadsheets/d/1MG0D29ThFaXJCzqzRRygpUrQWhXM_E3wyPHnG-hFH3o/edit#gid=14272"&amp;"16162"", ""rtas!D2:D"") =24138)"),"06")</f>
        <v>06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>
      <c r="A3" s="3" t="str">
        <f>IFERROR(__xludf.DUMMYFUNCTION("""COMPUTED_VALUE"""),"Orlando")</f>
        <v>Orlando</v>
      </c>
      <c r="B3" s="3" t="str">
        <f>IFERROR(__xludf.DUMMYFUNCTION("""COMPUTED_VALUE"""),"Sposto")</f>
        <v>Sposto</v>
      </c>
      <c r="C3" s="4" t="str">
        <f>IFERROR(__xludf.DUMMYFUNCTION("""COMPUTED_VALUE"""),"01")</f>
        <v>01</v>
      </c>
      <c r="E3" s="4">
        <f>COUNTIF($C$2:$C1000, "=01")</f>
        <v>4</v>
      </c>
      <c r="F3" s="4">
        <f>COUNTIF($C$2:$C1000, "=02")</f>
        <v>3</v>
      </c>
      <c r="G3" s="4">
        <f>COUNTIF($C$2:$C1000, "=03")</f>
        <v>3</v>
      </c>
      <c r="H3" s="5">
        <f>COUNTIF($C$2:$C1000, "=04")</f>
        <v>3</v>
      </c>
      <c r="I3" s="4">
        <f>COUNTIF($C$2:$C1000, "=05")</f>
        <v>4</v>
      </c>
    </row>
    <row r="4">
      <c r="A4" s="3" t="str">
        <f>IFERROR(__xludf.DUMMYFUNCTION("""COMPUTED_VALUE"""),"Lucas")</f>
        <v>Lucas</v>
      </c>
      <c r="B4" s="3" t="str">
        <f>IFERROR(__xludf.DUMMYFUNCTION("""COMPUTED_VALUE"""),"Rivero")</f>
        <v>Rivero</v>
      </c>
      <c r="C4" s="4">
        <f>IFERROR(__xludf.DUMMYFUNCTION("""COMPUTED_VALUE"""),12.0)</f>
        <v>12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</row>
    <row r="5">
      <c r="A5" s="3" t="str">
        <f>IFERROR(__xludf.DUMMYFUNCTION("""COMPUTED_VALUE"""),"Sebastian Gonzalo")</f>
        <v>Sebastian Gonzalo</v>
      </c>
      <c r="B5" s="3" t="str">
        <f>IFERROR(__xludf.DUMMYFUNCTION("""COMPUTED_VALUE"""),"Gil")</f>
        <v>Gil</v>
      </c>
      <c r="C5" s="4" t="str">
        <f>IFERROR(__xludf.DUMMYFUNCTION("""COMPUTED_VALUE"""),"01")</f>
        <v>01</v>
      </c>
      <c r="E5" s="4">
        <f>COUNTIF($C$2:$C1000, "=06")</f>
        <v>3</v>
      </c>
      <c r="F5" s="4">
        <f>COUNTIF($C$2:$C1000, "=07")</f>
        <v>4</v>
      </c>
      <c r="G5" s="5">
        <f>COUNTIF($C$2:$C1000, "=08")</f>
        <v>4</v>
      </c>
      <c r="H5" s="4">
        <f>COUNTIF($C$2:$C1000, "=09")</f>
        <v>4</v>
      </c>
      <c r="I5" s="4">
        <f>COUNTIF($C$2:$C1000, "=10")</f>
        <v>4</v>
      </c>
    </row>
    <row r="6">
      <c r="A6" s="3" t="str">
        <f>IFERROR(__xludf.DUMMYFUNCTION("""COMPUTED_VALUE"""),"Tomas")</f>
        <v>Tomas</v>
      </c>
      <c r="B6" s="3" t="str">
        <f>IFERROR(__xludf.DUMMYFUNCTION("""COMPUTED_VALUE"""),"Ferrari")</f>
        <v>Ferrari</v>
      </c>
      <c r="C6" s="4" t="str">
        <f>IFERROR(__xludf.DUMMYFUNCTION("""COMPUTED_VALUE"""),"01")</f>
        <v>01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</row>
    <row r="7">
      <c r="A7" s="3" t="str">
        <f>IFERROR(__xludf.DUMMYFUNCTION("""COMPUTED_VALUE"""),"Luis")</f>
        <v>Luis</v>
      </c>
      <c r="B7" s="3" t="str">
        <f>IFERROR(__xludf.DUMMYFUNCTION("""COMPUTED_VALUE"""),"Alvarado")</f>
        <v>Alvarado</v>
      </c>
      <c r="C7" s="4" t="str">
        <f>IFERROR(__xludf.DUMMYFUNCTION("""COMPUTED_VALUE"""),"08")</f>
        <v>08</v>
      </c>
      <c r="E7" s="4">
        <f>COUNTIF($C$2:$C1000, "=11")</f>
        <v>4</v>
      </c>
      <c r="F7" s="5">
        <f>COUNTIF($C$2:$C1000, "=12")</f>
        <v>3</v>
      </c>
      <c r="G7" s="5">
        <f>COUNTIF($C$2:$C1000, "=13")</f>
        <v>3</v>
      </c>
      <c r="H7" s="4">
        <f>COUNTIF($C$2:$C1000, "=14")</f>
        <v>4</v>
      </c>
      <c r="I7" s="4">
        <f>COUNTIF($C$2:$C1000, "=15")</f>
        <v>3</v>
      </c>
    </row>
    <row r="8">
      <c r="A8" s="3" t="str">
        <f>IFERROR(__xludf.DUMMYFUNCTION("""COMPUTED_VALUE"""),"Omaña")</f>
        <v>Omaña</v>
      </c>
      <c r="B8" s="3" t="str">
        <f>IFERROR(__xludf.DUMMYFUNCTION("""COMPUTED_VALUE"""),"Omana")</f>
        <v>Omana</v>
      </c>
      <c r="C8" s="4">
        <f>IFERROR(__xludf.DUMMYFUNCTION("""COMPUTED_VALUE"""),10.0)</f>
        <v>10</v>
      </c>
      <c r="E8" s="2" t="s">
        <v>18</v>
      </c>
      <c r="F8" s="2" t="s">
        <v>19</v>
      </c>
      <c r="G8" s="6" t="s">
        <v>20</v>
      </c>
      <c r="H8" s="2" t="s">
        <v>21</v>
      </c>
      <c r="I8" s="2" t="s">
        <v>22</v>
      </c>
    </row>
    <row r="9">
      <c r="A9" s="3" t="str">
        <f>IFERROR(__xludf.DUMMYFUNCTION("""COMPUTED_VALUE"""),"Tali Walkiria")</f>
        <v>Tali Walkiria</v>
      </c>
      <c r="B9" s="3" t="str">
        <f>IFERROR(__xludf.DUMMYFUNCTION("""COMPUTED_VALUE"""),"Itkin")</f>
        <v>Itkin</v>
      </c>
      <c r="C9" s="4"/>
      <c r="E9" s="4">
        <f>COUNTIF($C$2:$C1000, "=16")</f>
        <v>4</v>
      </c>
      <c r="F9" s="4">
        <f>COUNTIF($C$2:$C1000, "=17")</f>
        <v>4</v>
      </c>
      <c r="G9" s="5">
        <f>COUNTIF($C$2:$C1000, "=18")</f>
        <v>2</v>
      </c>
      <c r="H9" s="4">
        <f>COUNTIF($C$2:$C1000, "=19")</f>
        <v>3</v>
      </c>
      <c r="I9" s="4">
        <f>COUNTIF($C$2:$C1000, "=20")</f>
        <v>4</v>
      </c>
    </row>
    <row r="10">
      <c r="A10" s="3" t="str">
        <f>IFERROR(__xludf.DUMMYFUNCTION("""COMPUTED_VALUE"""),"Ian Adriel")</f>
        <v>Ian Adriel</v>
      </c>
      <c r="B10" s="3" t="str">
        <f>IFERROR(__xludf.DUMMYFUNCTION("""COMPUTED_VALUE"""),"Dorta")</f>
        <v>Dorta</v>
      </c>
      <c r="C10" s="4">
        <f>IFERROR(__xludf.DUMMYFUNCTION("""COMPUTED_VALUE"""),12.0)</f>
        <v>12</v>
      </c>
      <c r="E10" s="2" t="s">
        <v>23</v>
      </c>
      <c r="F10" s="2" t="s">
        <v>24</v>
      </c>
      <c r="G10" s="7" t="s">
        <v>25</v>
      </c>
      <c r="H10" s="2" t="s">
        <v>26</v>
      </c>
      <c r="I10" s="7" t="s">
        <v>27</v>
      </c>
    </row>
    <row r="11">
      <c r="A11" s="3" t="str">
        <f>IFERROR(__xludf.DUMMYFUNCTION("""COMPUTED_VALUE"""),"leandro")</f>
        <v>leandro</v>
      </c>
      <c r="B11" s="3" t="str">
        <f>IFERROR(__xludf.DUMMYFUNCTION("""COMPUTED_VALUE"""),"cacerez")</f>
        <v>cacerez</v>
      </c>
      <c r="C11" s="4" t="str">
        <f>IFERROR(__xludf.DUMMYFUNCTION("""COMPUTED_VALUE"""),"02")</f>
        <v>02</v>
      </c>
      <c r="E11" s="4">
        <f>COUNTIF($C$2:$C1000, "=21")</f>
        <v>4</v>
      </c>
      <c r="F11" s="5">
        <f>COUNTIF($C$2:$C1000, "=22")</f>
        <v>3</v>
      </c>
      <c r="G11" s="8"/>
      <c r="H11" s="4">
        <f>COUNTIF($C$2:$C1000, "=24")</f>
        <v>4</v>
      </c>
      <c r="I11" s="8"/>
    </row>
    <row r="12">
      <c r="A12" s="3" t="str">
        <f>IFERROR(__xludf.DUMMYFUNCTION("""COMPUTED_VALUE"""),"miguel victorio")</f>
        <v>miguel victorio</v>
      </c>
      <c r="B12" s="3" t="str">
        <f>IFERROR(__xludf.DUMMYFUNCTION("""COMPUTED_VALUE"""),"cabrera")</f>
        <v>cabrera</v>
      </c>
      <c r="C12" s="4" t="str">
        <f>IFERROR(__xludf.DUMMYFUNCTION("""COMPUTED_VALUE"""),"04")</f>
        <v>04</v>
      </c>
    </row>
    <row r="13">
      <c r="A13" s="3" t="str">
        <f>IFERROR(__xludf.DUMMYFUNCTION("""COMPUTED_VALUE"""),"Manuel Alejandro")</f>
        <v>Manuel Alejandro</v>
      </c>
      <c r="B13" s="3" t="str">
        <f>IFERROR(__xludf.DUMMYFUNCTION("""COMPUTED_VALUE"""),"Carabajal Orte")</f>
        <v>Carabajal Orte</v>
      </c>
      <c r="C13" s="4" t="str">
        <f>IFERROR(__xludf.DUMMYFUNCTION("""COMPUTED_VALUE"""),"07")</f>
        <v>07</v>
      </c>
      <c r="E13" s="9" t="s">
        <v>28</v>
      </c>
      <c r="F13" s="10"/>
      <c r="G13" s="10"/>
      <c r="H13" s="10"/>
      <c r="I13" s="10"/>
    </row>
    <row r="14">
      <c r="A14" s="3" t="str">
        <f>IFERROR(__xludf.DUMMYFUNCTION("""COMPUTED_VALUE"""),"Valentino")</f>
        <v>Valentino</v>
      </c>
      <c r="B14" s="3" t="str">
        <f>IFERROR(__xludf.DUMMYFUNCTION("""COMPUTED_VALUE"""),"Jerez")</f>
        <v>Jerez</v>
      </c>
      <c r="C14" s="4" t="str">
        <f>IFERROR(__xludf.DUMMYFUNCTION("""COMPUTED_VALUE"""),"05")</f>
        <v>05</v>
      </c>
      <c r="E14" s="11" t="s">
        <v>29</v>
      </c>
      <c r="F14" s="10"/>
      <c r="G14" s="10"/>
      <c r="H14" s="10"/>
      <c r="I14" s="10"/>
    </row>
    <row r="15">
      <c r="A15" s="3" t="str">
        <f>IFERROR(__xludf.DUMMYFUNCTION("""COMPUTED_VALUE"""),"Tobías")</f>
        <v>Tobías</v>
      </c>
      <c r="B15" s="3" t="str">
        <f>IFERROR(__xludf.DUMMYFUNCTION("""COMPUTED_VALUE"""),"Centurión Podestá")</f>
        <v>Centurión Podestá</v>
      </c>
      <c r="C15" s="4"/>
    </row>
    <row r="16">
      <c r="A16" s="3" t="str">
        <f>IFERROR(__xludf.DUMMYFUNCTION("""COMPUTED_VALUE"""),"Gonzalo")</f>
        <v>Gonzalo</v>
      </c>
      <c r="B16" s="3" t="str">
        <f>IFERROR(__xludf.DUMMYFUNCTION("""COMPUTED_VALUE"""),"Bazzani")</f>
        <v>Bazzani</v>
      </c>
      <c r="C16" s="4" t="str">
        <f>IFERROR(__xludf.DUMMYFUNCTION("""COMPUTED_VALUE"""),"02")</f>
        <v>02</v>
      </c>
      <c r="E16" s="12" t="s">
        <v>30</v>
      </c>
      <c r="F16" s="13" t="s">
        <v>31</v>
      </c>
      <c r="G16" s="14"/>
      <c r="H16" s="14"/>
      <c r="I16" s="15" t="s">
        <v>32</v>
      </c>
      <c r="J16" s="1"/>
    </row>
    <row r="17">
      <c r="A17" s="3" t="str">
        <f>IFERROR(__xludf.DUMMYFUNCTION("""COMPUTED_VALUE"""),"Gastón")</f>
        <v>Gastón</v>
      </c>
      <c r="B17" s="3" t="str">
        <f>IFERROR(__xludf.DUMMYFUNCTION("""COMPUTED_VALUE"""),"Bongiovani")</f>
        <v>Bongiovani</v>
      </c>
      <c r="C17" s="4"/>
      <c r="E17" s="16" t="s">
        <v>30</v>
      </c>
      <c r="F17" s="17" t="s">
        <v>33</v>
      </c>
      <c r="G17" s="18"/>
      <c r="H17" s="18"/>
      <c r="I17" s="19" t="s">
        <v>32</v>
      </c>
    </row>
    <row r="18">
      <c r="A18" s="3" t="str">
        <f>IFERROR(__xludf.DUMMYFUNCTION("""COMPUTED_VALUE"""),"Alejandro")</f>
        <v>Alejandro</v>
      </c>
      <c r="B18" s="3" t="str">
        <f>IFERROR(__xludf.DUMMYFUNCTION("""COMPUTED_VALUE"""),"Salerno")</f>
        <v>Salerno</v>
      </c>
      <c r="C18" s="4" t="str">
        <f>IFERROR(__xludf.DUMMYFUNCTION("""COMPUTED_VALUE"""),"09")</f>
        <v>09</v>
      </c>
      <c r="F18" s="1"/>
    </row>
    <row r="19">
      <c r="A19" s="3" t="str">
        <f>IFERROR(__xludf.DUMMYFUNCTION("""COMPUTED_VALUE"""),"Sergio")</f>
        <v>Sergio</v>
      </c>
      <c r="B19" s="3" t="str">
        <f>IFERROR(__xludf.DUMMYFUNCTION("""COMPUTED_VALUE"""),"Benitez")</f>
        <v>Benitez</v>
      </c>
      <c r="C19" s="4" t="str">
        <f>IFERROR(__xludf.DUMMYFUNCTION("""COMPUTED_VALUE"""),"07")</f>
        <v>07</v>
      </c>
      <c r="E19" s="20"/>
      <c r="F19" s="21" t="s">
        <v>34</v>
      </c>
    </row>
    <row r="20">
      <c r="A20" s="3" t="str">
        <f>IFERROR(__xludf.DUMMYFUNCTION("""COMPUTED_VALUE"""),"Ariana")</f>
        <v>Ariana</v>
      </c>
      <c r="B20" s="3" t="str">
        <f>IFERROR(__xludf.DUMMYFUNCTION("""COMPUTED_VALUE"""),"Gonzalez")</f>
        <v>Gonzalez</v>
      </c>
      <c r="C20" s="4" t="str">
        <f>IFERROR(__xludf.DUMMYFUNCTION("""COMPUTED_VALUE"""),"08")</f>
        <v>08</v>
      </c>
    </row>
    <row r="21">
      <c r="A21" s="3" t="str">
        <f>IFERROR(__xludf.DUMMYFUNCTION("""COMPUTED_VALUE"""),"Maria pilar")</f>
        <v>Maria pilar</v>
      </c>
      <c r="B21" s="3" t="str">
        <f>IFERROR(__xludf.DUMMYFUNCTION("""COMPUTED_VALUE"""),"Gomez")</f>
        <v>Gomez</v>
      </c>
      <c r="C21" s="4"/>
    </row>
    <row r="22">
      <c r="A22" s="3" t="str">
        <f>IFERROR(__xludf.DUMMYFUNCTION("""COMPUTED_VALUE"""),"Franco")</f>
        <v>Franco</v>
      </c>
      <c r="B22" s="3" t="str">
        <f>IFERROR(__xludf.DUMMYFUNCTION("""COMPUTED_VALUE"""),"Ulzurrun")</f>
        <v>Ulzurrun</v>
      </c>
      <c r="C22" s="4">
        <f>IFERROR(__xludf.DUMMYFUNCTION("""COMPUTED_VALUE"""),12.0)</f>
        <v>12</v>
      </c>
    </row>
    <row r="23">
      <c r="A23" s="3" t="str">
        <f>IFERROR(__xludf.DUMMYFUNCTION("""COMPUTED_VALUE"""),"Miguel Angel")</f>
        <v>Miguel Angel</v>
      </c>
      <c r="B23" s="3" t="str">
        <f>IFERROR(__xludf.DUMMYFUNCTION("""COMPUTED_VALUE"""),"Hidalgo")</f>
        <v>Hidalgo</v>
      </c>
      <c r="C23" s="4"/>
    </row>
    <row r="24">
      <c r="A24" s="3" t="str">
        <f>IFERROR(__xludf.DUMMYFUNCTION("""COMPUTED_VALUE"""),"Javier")</f>
        <v>Javier</v>
      </c>
      <c r="B24" s="3" t="str">
        <f>IFERROR(__xludf.DUMMYFUNCTION("""COMPUTED_VALUE"""),"Furlani")</f>
        <v>Furlani</v>
      </c>
      <c r="C24" s="4">
        <f>IFERROR(__xludf.DUMMYFUNCTION("""COMPUTED_VALUE"""),10.0)</f>
        <v>10</v>
      </c>
    </row>
    <row r="25">
      <c r="A25" s="3" t="str">
        <f>IFERROR(__xludf.DUMMYFUNCTION("""COMPUTED_VALUE"""),"Pablo")</f>
        <v>Pablo</v>
      </c>
      <c r="B25" s="3" t="str">
        <f>IFERROR(__xludf.DUMMYFUNCTION("""COMPUTED_VALUE"""),"Velasco")</f>
        <v>Velasco</v>
      </c>
      <c r="C25" s="4">
        <f>IFERROR(__xludf.DUMMYFUNCTION("""COMPUTED_VALUE"""),17.0)</f>
        <v>17</v>
      </c>
    </row>
    <row r="26">
      <c r="A26" s="3" t="str">
        <f>IFERROR(__xludf.DUMMYFUNCTION("""COMPUTED_VALUE"""),"Angélica Celina")</f>
        <v>Angélica Celina</v>
      </c>
      <c r="B26" s="3" t="str">
        <f>IFERROR(__xludf.DUMMYFUNCTION("""COMPUTED_VALUE"""),"Carrasco")</f>
        <v>Carrasco</v>
      </c>
      <c r="C26" s="4" t="str">
        <f>IFERROR(__xludf.DUMMYFUNCTION("""COMPUTED_VALUE"""),"09")</f>
        <v>09</v>
      </c>
    </row>
    <row r="27">
      <c r="A27" s="3" t="str">
        <f>IFERROR(__xludf.DUMMYFUNCTION("""COMPUTED_VALUE"""),"Lucas Miguel")</f>
        <v>Lucas Miguel</v>
      </c>
      <c r="B27" s="3" t="str">
        <f>IFERROR(__xludf.DUMMYFUNCTION("""COMPUTED_VALUE"""),"Díaz")</f>
        <v>Díaz</v>
      </c>
      <c r="C27" s="4">
        <f>IFERROR(__xludf.DUMMYFUNCTION("""COMPUTED_VALUE"""),19.0)</f>
        <v>19</v>
      </c>
    </row>
    <row r="28">
      <c r="A28" s="3" t="str">
        <f>IFERROR(__xludf.DUMMYFUNCTION("""COMPUTED_VALUE"""),"German Lautaro")</f>
        <v>German Lautaro</v>
      </c>
      <c r="B28" s="3" t="str">
        <f>IFERROR(__xludf.DUMMYFUNCTION("""COMPUTED_VALUE"""),"Sanchez")</f>
        <v>Sanchez</v>
      </c>
      <c r="C28" s="4">
        <f>IFERROR(__xludf.DUMMYFUNCTION("""COMPUTED_VALUE"""),17.0)</f>
        <v>17</v>
      </c>
    </row>
    <row r="29">
      <c r="A29" s="3" t="str">
        <f>IFERROR(__xludf.DUMMYFUNCTION("""COMPUTED_VALUE"""),"Maria sol")</f>
        <v>Maria sol</v>
      </c>
      <c r="B29" s="3" t="str">
        <f>IFERROR(__xludf.DUMMYFUNCTION("""COMPUTED_VALUE"""),"Carraso")</f>
        <v>Carraso</v>
      </c>
      <c r="C29" s="4" t="str">
        <f>IFERROR(__xludf.DUMMYFUNCTION("""COMPUTED_VALUE"""),"09")</f>
        <v>09</v>
      </c>
    </row>
    <row r="30">
      <c r="A30" s="3" t="str">
        <f>IFERROR(__xludf.DUMMYFUNCTION("""COMPUTED_VALUE"""),"Esmir")</f>
        <v>Esmir</v>
      </c>
      <c r="B30" s="3" t="str">
        <f>IFERROR(__xludf.DUMMYFUNCTION("""COMPUTED_VALUE"""),"Cáceres")</f>
        <v>Cáceres</v>
      </c>
      <c r="C30" s="4">
        <f>IFERROR(__xludf.DUMMYFUNCTION("""COMPUTED_VALUE"""),18.0)</f>
        <v>18</v>
      </c>
    </row>
    <row r="31">
      <c r="A31" s="3" t="str">
        <f>IFERROR(__xludf.DUMMYFUNCTION("""COMPUTED_VALUE"""),"Facundo")</f>
        <v>Facundo</v>
      </c>
      <c r="B31" s="3" t="str">
        <f>IFERROR(__xludf.DUMMYFUNCTION("""COMPUTED_VALUE"""),"Tognola")</f>
        <v>Tognola</v>
      </c>
      <c r="C31" s="4">
        <f>IFERROR(__xludf.DUMMYFUNCTION("""COMPUTED_VALUE"""),18.0)</f>
        <v>18</v>
      </c>
    </row>
    <row r="32">
      <c r="A32" s="3" t="str">
        <f>IFERROR(__xludf.DUMMYFUNCTION("""COMPUTED_VALUE"""),"Diego Alejandro")</f>
        <v>Diego Alejandro</v>
      </c>
      <c r="B32" s="3" t="str">
        <f>IFERROR(__xludf.DUMMYFUNCTION("""COMPUTED_VALUE"""),"Diaz")</f>
        <v>Diaz</v>
      </c>
      <c r="C32" s="4" t="str">
        <f>IFERROR(__xludf.DUMMYFUNCTION("""COMPUTED_VALUE"""),"02")</f>
        <v>02</v>
      </c>
    </row>
    <row r="33">
      <c r="A33" s="3" t="str">
        <f>IFERROR(__xludf.DUMMYFUNCTION("""COMPUTED_VALUE"""),"Favio Edgardo")</f>
        <v>Favio Edgardo</v>
      </c>
      <c r="B33" s="3" t="str">
        <f>IFERROR(__xludf.DUMMYFUNCTION("""COMPUTED_VALUE"""),"Pereyra")</f>
        <v>Pereyra</v>
      </c>
      <c r="C33" s="4" t="str">
        <f>IFERROR(__xludf.DUMMYFUNCTION("""COMPUTED_VALUE"""),"07")</f>
        <v>07</v>
      </c>
    </row>
    <row r="34">
      <c r="A34" s="3" t="str">
        <f>IFERROR(__xludf.DUMMYFUNCTION("""COMPUTED_VALUE"""),"Wenceslao")</f>
        <v>Wenceslao</v>
      </c>
      <c r="B34" s="3" t="str">
        <f>IFERROR(__xludf.DUMMYFUNCTION("""COMPUTED_VALUE"""),"Bogdel")</f>
        <v>Bogdel</v>
      </c>
      <c r="C34" s="4">
        <f>IFERROR(__xludf.DUMMYFUNCTION("""COMPUTED_VALUE"""),11.0)</f>
        <v>11</v>
      </c>
    </row>
    <row r="35">
      <c r="A35" s="3" t="str">
        <f>IFERROR(__xludf.DUMMYFUNCTION("""COMPUTED_VALUE"""),"Lucas")</f>
        <v>Lucas</v>
      </c>
      <c r="B35" s="3" t="str">
        <f>IFERROR(__xludf.DUMMYFUNCTION("""COMPUTED_VALUE"""),"Ibarra")</f>
        <v>Ibarra</v>
      </c>
      <c r="C35" s="4" t="str">
        <f>IFERROR(__xludf.DUMMYFUNCTION("""COMPUTED_VALUE"""),"03")</f>
        <v>03</v>
      </c>
    </row>
    <row r="36">
      <c r="A36" s="3" t="str">
        <f>IFERROR(__xludf.DUMMYFUNCTION("""COMPUTED_VALUE"""),"Karina")</f>
        <v>Karina</v>
      </c>
      <c r="B36" s="3" t="str">
        <f>IFERROR(__xludf.DUMMYFUNCTION("""COMPUTED_VALUE"""),"Crognale ")</f>
        <v>Crognale </v>
      </c>
      <c r="C36" s="4">
        <f>IFERROR(__xludf.DUMMYFUNCTION("""COMPUTED_VALUE"""),17.0)</f>
        <v>17</v>
      </c>
    </row>
    <row r="37">
      <c r="A37" s="3" t="str">
        <f>IFERROR(__xludf.DUMMYFUNCTION("""COMPUTED_VALUE"""),"Federico")</f>
        <v>Federico</v>
      </c>
      <c r="B37" s="3" t="str">
        <f>IFERROR(__xludf.DUMMYFUNCTION("""COMPUTED_VALUE"""),"Noble")</f>
        <v>Noble</v>
      </c>
      <c r="C37" s="4" t="str">
        <f>IFERROR(__xludf.DUMMYFUNCTION("""COMPUTED_VALUE"""),"04")</f>
        <v>04</v>
      </c>
    </row>
    <row r="38">
      <c r="A38" s="3" t="str">
        <f>IFERROR(__xludf.DUMMYFUNCTION("""COMPUTED_VALUE"""),"Silvina")</f>
        <v>Silvina</v>
      </c>
      <c r="B38" s="3" t="str">
        <f>IFERROR(__xludf.DUMMYFUNCTION("""COMPUTED_VALUE"""),"Quispe")</f>
        <v>Quispe</v>
      </c>
      <c r="C38" s="4" t="str">
        <f>IFERROR(__xludf.DUMMYFUNCTION("""COMPUTED_VALUE"""),"05")</f>
        <v>05</v>
      </c>
    </row>
    <row r="39">
      <c r="A39" s="3" t="str">
        <f>IFERROR(__xludf.DUMMYFUNCTION("""COMPUTED_VALUE"""),"María Jorgelina ")</f>
        <v>María Jorgelina </v>
      </c>
      <c r="B39" s="3" t="str">
        <f>IFERROR(__xludf.DUMMYFUNCTION("""COMPUTED_VALUE"""),"Caballero ")</f>
        <v>Caballero </v>
      </c>
      <c r="C39" s="4"/>
    </row>
    <row r="40">
      <c r="A40" s="3" t="str">
        <f>IFERROR(__xludf.DUMMYFUNCTION("""COMPUTED_VALUE"""),"Juan Matias")</f>
        <v>Juan Matias</v>
      </c>
      <c r="B40" s="3" t="str">
        <f>IFERROR(__xludf.DUMMYFUNCTION("""COMPUTED_VALUE"""),"Rossello")</f>
        <v>Rossello</v>
      </c>
      <c r="C40" s="4" t="str">
        <f>IFERROR(__xludf.DUMMYFUNCTION("""COMPUTED_VALUE"""),"07")</f>
        <v>07</v>
      </c>
    </row>
    <row r="41">
      <c r="A41" s="3" t="str">
        <f>IFERROR(__xludf.DUMMYFUNCTION("""COMPUTED_VALUE"""),"Juan Carlos ")</f>
        <v>Juan Carlos </v>
      </c>
      <c r="B41" s="3" t="str">
        <f>IFERROR(__xludf.DUMMYFUNCTION("""COMPUTED_VALUE"""),"Gonzalez Pomilio")</f>
        <v>Gonzalez Pomilio</v>
      </c>
      <c r="C41" s="4"/>
    </row>
    <row r="42">
      <c r="A42" s="3" t="str">
        <f>IFERROR(__xludf.DUMMYFUNCTION("""COMPUTED_VALUE"""),"Luciana")</f>
        <v>Luciana</v>
      </c>
      <c r="B42" s="3" t="str">
        <f>IFERROR(__xludf.DUMMYFUNCTION("""COMPUTED_VALUE"""),"Olivella")</f>
        <v>Olivella</v>
      </c>
      <c r="C42" s="4"/>
    </row>
    <row r="43">
      <c r="A43" s="3" t="str">
        <f>IFERROR(__xludf.DUMMYFUNCTION("""COMPUTED_VALUE"""),"Macarena")</f>
        <v>Macarena</v>
      </c>
      <c r="B43" s="3" t="str">
        <f>IFERROR(__xludf.DUMMYFUNCTION("""COMPUTED_VALUE"""),"Di Gioia")</f>
        <v>Di Gioia</v>
      </c>
      <c r="C43" s="4">
        <f>IFERROR(__xludf.DUMMYFUNCTION("""COMPUTED_VALUE"""),20.0)</f>
        <v>20</v>
      </c>
    </row>
    <row r="44">
      <c r="A44" s="3" t="str">
        <f>IFERROR(__xludf.DUMMYFUNCTION("""COMPUTED_VALUE"""),"Laura")</f>
        <v>Laura</v>
      </c>
      <c r="B44" s="3" t="str">
        <f>IFERROR(__xludf.DUMMYFUNCTION("""COMPUTED_VALUE"""),"Mussa")</f>
        <v>Mussa</v>
      </c>
      <c r="C44" s="4" t="str">
        <f>IFERROR(__xludf.DUMMYFUNCTION("""COMPUTED_VALUE"""),"05")</f>
        <v>05</v>
      </c>
    </row>
    <row r="45">
      <c r="A45" s="3" t="str">
        <f>IFERROR(__xludf.DUMMYFUNCTION("""COMPUTED_VALUE"""),"Tiziana")</f>
        <v>Tiziana</v>
      </c>
      <c r="B45" s="3" t="str">
        <f>IFERROR(__xludf.DUMMYFUNCTION("""COMPUTED_VALUE"""),"Martinazzo")</f>
        <v>Martinazzo</v>
      </c>
      <c r="C45" s="4">
        <f>IFERROR(__xludf.DUMMYFUNCTION("""COMPUTED_VALUE"""),24.0)</f>
        <v>24</v>
      </c>
    </row>
    <row r="46">
      <c r="A46" s="3" t="str">
        <f>IFERROR(__xludf.DUMMYFUNCTION("""COMPUTED_VALUE"""),"Claudio")</f>
        <v>Claudio</v>
      </c>
      <c r="B46" s="3" t="str">
        <f>IFERROR(__xludf.DUMMYFUNCTION("""COMPUTED_VALUE"""),"Morales")</f>
        <v>Morales</v>
      </c>
      <c r="C46" s="4" t="str">
        <f>IFERROR(__xludf.DUMMYFUNCTION("""COMPUTED_VALUE"""),"08")</f>
        <v>08</v>
      </c>
    </row>
    <row r="47">
      <c r="A47" s="3" t="str">
        <f>IFERROR(__xludf.DUMMYFUNCTION("""COMPUTED_VALUE"""),"Malena Inés")</f>
        <v>Malena Inés</v>
      </c>
      <c r="B47" s="3" t="str">
        <f>IFERROR(__xludf.DUMMYFUNCTION("""COMPUTED_VALUE"""),"Sencio")</f>
        <v>Sencio</v>
      </c>
      <c r="C47" s="4">
        <f>IFERROR(__xludf.DUMMYFUNCTION("""COMPUTED_VALUE"""),20.0)</f>
        <v>20</v>
      </c>
    </row>
    <row r="48">
      <c r="A48" s="3" t="str">
        <f>IFERROR(__xludf.DUMMYFUNCTION("""COMPUTED_VALUE"""),"Marina ")</f>
        <v>Marina </v>
      </c>
      <c r="B48" s="3" t="str">
        <f>IFERROR(__xludf.DUMMYFUNCTION("""COMPUTED_VALUE"""),"Gonzalez")</f>
        <v>Gonzalez</v>
      </c>
      <c r="C48" s="4" t="str">
        <f>IFERROR(__xludf.DUMMYFUNCTION("""COMPUTED_VALUE"""),"09")</f>
        <v>09</v>
      </c>
    </row>
    <row r="49">
      <c r="A49" s="3" t="str">
        <f>IFERROR(__xludf.DUMMYFUNCTION("""COMPUTED_VALUE"""),"pablo")</f>
        <v>pablo</v>
      </c>
      <c r="B49" s="3" t="str">
        <f>IFERROR(__xludf.DUMMYFUNCTION("""COMPUTED_VALUE"""),"litvin")</f>
        <v>litvin</v>
      </c>
      <c r="C49" s="4">
        <f>IFERROR(__xludf.DUMMYFUNCTION("""COMPUTED_VALUE"""),15.0)</f>
        <v>15</v>
      </c>
    </row>
    <row r="50">
      <c r="A50" s="3" t="str">
        <f>IFERROR(__xludf.DUMMYFUNCTION("""COMPUTED_VALUE"""),"Eliana")</f>
        <v>Eliana</v>
      </c>
      <c r="B50" s="3" t="str">
        <f>IFERROR(__xludf.DUMMYFUNCTION("""COMPUTED_VALUE"""),"Cortes")</f>
        <v>Cortes</v>
      </c>
      <c r="C50" s="4">
        <f>IFERROR(__xludf.DUMMYFUNCTION("""COMPUTED_VALUE"""),10.0)</f>
        <v>10</v>
      </c>
    </row>
    <row r="51">
      <c r="A51" s="3" t="str">
        <f>IFERROR(__xludf.DUMMYFUNCTION("""COMPUTED_VALUE"""),"Ariel Jacobo")</f>
        <v>Ariel Jacobo</v>
      </c>
      <c r="B51" s="3" t="str">
        <f>IFERROR(__xludf.DUMMYFUNCTION("""COMPUTED_VALUE"""),"Rodriguez")</f>
        <v>Rodriguez</v>
      </c>
      <c r="C51" s="4">
        <f>IFERROR(__xludf.DUMMYFUNCTION("""COMPUTED_VALUE"""),15.0)</f>
        <v>15</v>
      </c>
    </row>
    <row r="52">
      <c r="A52" s="3" t="str">
        <f>IFERROR(__xludf.DUMMYFUNCTION("""COMPUTED_VALUE"""),"Mario Marcelo")</f>
        <v>Mario Marcelo</v>
      </c>
      <c r="B52" s="3" t="str">
        <f>IFERROR(__xludf.DUMMYFUNCTION("""COMPUTED_VALUE"""),"Celis")</f>
        <v>Celis</v>
      </c>
      <c r="C52" s="4" t="str">
        <f>IFERROR(__xludf.DUMMYFUNCTION("""COMPUTED_VALUE"""),"03")</f>
        <v>03</v>
      </c>
    </row>
    <row r="53">
      <c r="A53" s="3" t="str">
        <f>IFERROR(__xludf.DUMMYFUNCTION("""COMPUTED_VALUE"""),"Lucas")</f>
        <v>Lucas</v>
      </c>
      <c r="B53" s="3" t="str">
        <f>IFERROR(__xludf.DUMMYFUNCTION("""COMPUTED_VALUE"""),"Diez Peña")</f>
        <v>Diez Peña</v>
      </c>
      <c r="C53" s="4">
        <f>IFERROR(__xludf.DUMMYFUNCTION("""COMPUTED_VALUE"""),14.0)</f>
        <v>14</v>
      </c>
    </row>
    <row r="54">
      <c r="A54" s="3" t="str">
        <f>IFERROR(__xludf.DUMMYFUNCTION("""COMPUTED_VALUE"""),"Mariel")</f>
        <v>Mariel</v>
      </c>
      <c r="B54" s="3" t="str">
        <f>IFERROR(__xludf.DUMMYFUNCTION("""COMPUTED_VALUE"""),"Marron")</f>
        <v>Marron</v>
      </c>
      <c r="C54" s="4">
        <f>IFERROR(__xludf.DUMMYFUNCTION("""COMPUTED_VALUE"""),14.0)</f>
        <v>14</v>
      </c>
      <c r="H54" s="22"/>
    </row>
    <row r="55">
      <c r="A55" s="3"/>
      <c r="B55" s="3" t="str">
        <f>IFERROR(__xludf.DUMMYFUNCTION("""COMPUTED_VALUE"""),"Mamani ")</f>
        <v>Mamani </v>
      </c>
      <c r="C55" s="4"/>
    </row>
    <row r="56">
      <c r="A56" s="3" t="str">
        <f>IFERROR(__xludf.DUMMYFUNCTION("""COMPUTED_VALUE"""),"Alejandro")</f>
        <v>Alejandro</v>
      </c>
      <c r="B56" s="3" t="str">
        <f>IFERROR(__xludf.DUMMYFUNCTION("""COMPUTED_VALUE"""),"Toloza")</f>
        <v>Toloza</v>
      </c>
      <c r="C56" s="4" t="str">
        <f>IFERROR(__xludf.DUMMYFUNCTION("""COMPUTED_VALUE"""),"06")</f>
        <v>06</v>
      </c>
    </row>
    <row r="57">
      <c r="A57" s="3" t="str">
        <f>IFERROR(__xludf.DUMMYFUNCTION("""COMPUTED_VALUE"""),"Eric")</f>
        <v>Eric</v>
      </c>
      <c r="B57" s="3" t="str">
        <f>IFERROR(__xludf.DUMMYFUNCTION("""COMPUTED_VALUE"""),"Miranda")</f>
        <v>Miranda</v>
      </c>
      <c r="C57" s="4">
        <f>IFERROR(__xludf.DUMMYFUNCTION("""COMPUTED_VALUE"""),11.0)</f>
        <v>11</v>
      </c>
    </row>
    <row r="58">
      <c r="A58" s="3" t="str">
        <f>IFERROR(__xludf.DUMMYFUNCTION("""COMPUTED_VALUE"""),"Mateo ")</f>
        <v>Mateo </v>
      </c>
      <c r="B58" s="3" t="str">
        <f>IFERROR(__xludf.DUMMYFUNCTION("""COMPUTED_VALUE"""),"Diaz")</f>
        <v>Diaz</v>
      </c>
      <c r="C58" s="4">
        <f>IFERROR(__xludf.DUMMYFUNCTION("""COMPUTED_VALUE"""),11.0)</f>
        <v>11</v>
      </c>
    </row>
    <row r="59">
      <c r="A59" s="3" t="str">
        <f>IFERROR(__xludf.DUMMYFUNCTION("""COMPUTED_VALUE"""),"SILVIA ELIANA")</f>
        <v>SILVIA ELIANA</v>
      </c>
      <c r="B59" s="3" t="str">
        <f>IFERROR(__xludf.DUMMYFUNCTION("""COMPUTED_VALUE"""),"RUIZ")</f>
        <v>RUIZ</v>
      </c>
      <c r="C59" s="4" t="str">
        <f>IFERROR(__xludf.DUMMYFUNCTION("""COMPUTED_VALUE"""),"03")</f>
        <v>03</v>
      </c>
    </row>
    <row r="60">
      <c r="A60" s="3" t="str">
        <f>IFERROR(__xludf.DUMMYFUNCTION("""COMPUTED_VALUE"""),"brian")</f>
        <v>brian</v>
      </c>
      <c r="B60" s="3" t="str">
        <f>IFERROR(__xludf.DUMMYFUNCTION("""COMPUTED_VALUE"""),"mamani")</f>
        <v>mamani</v>
      </c>
      <c r="C60" s="4" t="str">
        <f>IFERROR(__xludf.DUMMYFUNCTION("""COMPUTED_VALUE"""),"06")</f>
        <v>06</v>
      </c>
    </row>
    <row r="61">
      <c r="A61" s="3" t="str">
        <f>IFERROR(__xludf.DUMMYFUNCTION("""COMPUTED_VALUE"""),"Constanza")</f>
        <v>Constanza</v>
      </c>
      <c r="B61" s="3" t="str">
        <f>IFERROR(__xludf.DUMMYFUNCTION("""COMPUTED_VALUE"""),"Ferreyra")</f>
        <v>Ferreyra</v>
      </c>
      <c r="C61" s="4">
        <f>IFERROR(__xludf.DUMMYFUNCTION("""COMPUTED_VALUE"""),14.0)</f>
        <v>14</v>
      </c>
    </row>
    <row r="62">
      <c r="A62" s="3" t="str">
        <f>IFERROR(__xludf.DUMMYFUNCTION("""COMPUTED_VALUE"""),"Federico")</f>
        <v>Federico</v>
      </c>
      <c r="B62" s="3" t="str">
        <f>IFERROR(__xludf.DUMMYFUNCTION("""COMPUTED_VALUE"""),"Valdiglesias")</f>
        <v>Valdiglesias</v>
      </c>
      <c r="C62" s="4"/>
    </row>
    <row r="63">
      <c r="A63" s="3" t="str">
        <f>IFERROR(__xludf.DUMMYFUNCTION("""COMPUTED_VALUE"""),"Nicolás")</f>
        <v>Nicolás</v>
      </c>
      <c r="B63" s="3" t="str">
        <f>IFERROR(__xludf.DUMMYFUNCTION("""COMPUTED_VALUE"""),"Gallardo")</f>
        <v>Gallardo</v>
      </c>
      <c r="C63" s="4">
        <f>IFERROR(__xludf.DUMMYFUNCTION("""COMPUTED_VALUE"""),11.0)</f>
        <v>11</v>
      </c>
    </row>
    <row r="64">
      <c r="A64" s="3" t="str">
        <f>IFERROR(__xludf.DUMMYFUNCTION("""COMPUTED_VALUE"""),"Amelia")</f>
        <v>Amelia</v>
      </c>
      <c r="B64" s="3" t="str">
        <f>IFERROR(__xludf.DUMMYFUNCTION("""COMPUTED_VALUE"""),"Díaz")</f>
        <v>Díaz</v>
      </c>
      <c r="C64" s="4">
        <f>IFERROR(__xludf.DUMMYFUNCTION("""COMPUTED_VALUE"""),0.0)</f>
        <v>0</v>
      </c>
    </row>
    <row r="65">
      <c r="A65" s="3" t="str">
        <f>IFERROR(__xludf.DUMMYFUNCTION("""COMPUTED_VALUE"""),"Lucio")</f>
        <v>Lucio</v>
      </c>
      <c r="B65" s="3" t="str">
        <f>IFERROR(__xludf.DUMMYFUNCTION("""COMPUTED_VALUE"""),"alconchel")</f>
        <v>alconchel</v>
      </c>
      <c r="C65" s="4">
        <f>IFERROR(__xludf.DUMMYFUNCTION("""COMPUTED_VALUE"""),19.0)</f>
        <v>19</v>
      </c>
    </row>
    <row r="66">
      <c r="A66" s="3" t="str">
        <f>IFERROR(__xludf.DUMMYFUNCTION("""COMPUTED_VALUE"""),"Eduardo")</f>
        <v>Eduardo</v>
      </c>
      <c r="B66" s="3" t="str">
        <f>IFERROR(__xludf.DUMMYFUNCTION("""COMPUTED_VALUE"""),"Pereyra")</f>
        <v>Pereyra</v>
      </c>
      <c r="C66" s="4">
        <f>IFERROR(__xludf.DUMMYFUNCTION("""COMPUTED_VALUE"""),19.0)</f>
        <v>19</v>
      </c>
    </row>
    <row r="67">
      <c r="A67" s="3" t="str">
        <f>IFERROR(__xludf.DUMMYFUNCTION("""COMPUTED_VALUE"""),"Neria")</f>
        <v>Neria</v>
      </c>
      <c r="B67" s="3" t="str">
        <f>IFERROR(__xludf.DUMMYFUNCTION("""COMPUTED_VALUE"""),"Orellana")</f>
        <v>Orellana</v>
      </c>
      <c r="C67" s="4" t="str">
        <f>IFERROR(__xludf.DUMMYFUNCTION("""COMPUTED_VALUE"""),"04")</f>
        <v>04</v>
      </c>
    </row>
    <row r="68">
      <c r="A68" s="3" t="str">
        <f>IFERROR(__xludf.DUMMYFUNCTION("""COMPUTED_VALUE"""),"Angel")</f>
        <v>Angel</v>
      </c>
      <c r="B68" s="3" t="str">
        <f>IFERROR(__xludf.DUMMYFUNCTION("""COMPUTED_VALUE"""),"Vega")</f>
        <v>Vega</v>
      </c>
      <c r="C68" s="4">
        <f>IFERROR(__xludf.DUMMYFUNCTION("""COMPUTED_VALUE"""),24.0)</f>
        <v>24</v>
      </c>
    </row>
    <row r="69">
      <c r="A69" s="3" t="str">
        <f>IFERROR(__xludf.DUMMYFUNCTION("""COMPUTED_VALUE"""),"damian")</f>
        <v>damian</v>
      </c>
      <c r="B69" s="3" t="str">
        <f>IFERROR(__xludf.DUMMYFUNCTION("""COMPUTED_VALUE"""),"coronel burgos ")</f>
        <v>coronel burgos </v>
      </c>
      <c r="C69" s="4">
        <f>IFERROR(__xludf.DUMMYFUNCTION("""COMPUTED_VALUE"""),13.0)</f>
        <v>13</v>
      </c>
    </row>
    <row r="70">
      <c r="A70" s="3" t="str">
        <f>IFERROR(__xludf.DUMMYFUNCTION("""COMPUTED_VALUE"""),"Martin")</f>
        <v>Martin</v>
      </c>
      <c r="B70" s="3" t="str">
        <f>IFERROR(__xludf.DUMMYFUNCTION("""COMPUTED_VALUE"""),"Martelo")</f>
        <v>Martelo</v>
      </c>
      <c r="C70" s="4">
        <f>IFERROR(__xludf.DUMMYFUNCTION("""COMPUTED_VALUE"""),24.0)</f>
        <v>24</v>
      </c>
    </row>
    <row r="71">
      <c r="A71" s="3" t="str">
        <f>IFERROR(__xludf.DUMMYFUNCTION("""COMPUTED_VALUE"""),"Eduardo Gabriel ")</f>
        <v>Eduardo Gabriel </v>
      </c>
      <c r="B71" s="3" t="str">
        <f>IFERROR(__xludf.DUMMYFUNCTION("""COMPUTED_VALUE"""),"Vera")</f>
        <v>Vera</v>
      </c>
      <c r="C71" s="4" t="str">
        <f>IFERROR(__xludf.DUMMYFUNCTION("""COMPUTED_VALUE"""),"05")</f>
        <v>05</v>
      </c>
    </row>
    <row r="72">
      <c r="A72" s="3" t="str">
        <f>IFERROR(__xludf.DUMMYFUNCTION("""COMPUTED_VALUE"""),"Francisco Eduardo")</f>
        <v>Francisco Eduardo</v>
      </c>
      <c r="B72" s="3" t="str">
        <f>IFERROR(__xludf.DUMMYFUNCTION("""COMPUTED_VALUE"""),"Dominguez")</f>
        <v>Dominguez</v>
      </c>
      <c r="C72" s="4" t="str">
        <f>IFERROR(__xludf.DUMMYFUNCTION("""COMPUTED_VALUE"""),"08")</f>
        <v>08</v>
      </c>
    </row>
    <row r="73">
      <c r="A73" s="3" t="str">
        <f>IFERROR(__xludf.DUMMYFUNCTION("""COMPUTED_VALUE"""),"Lucas")</f>
        <v>Lucas</v>
      </c>
      <c r="B73" s="3" t="str">
        <f>IFERROR(__xludf.DUMMYFUNCTION("""COMPUTED_VALUE"""),"Amarillo")</f>
        <v>Amarillo</v>
      </c>
      <c r="C73" s="4">
        <f>IFERROR(__xludf.DUMMYFUNCTION("""COMPUTED_VALUE"""),13.0)</f>
        <v>13</v>
      </c>
    </row>
    <row r="74">
      <c r="A74" s="3" t="str">
        <f>IFERROR(__xludf.DUMMYFUNCTION("""COMPUTED_VALUE"""),"Cesar")</f>
        <v>Cesar</v>
      </c>
      <c r="B74" s="3" t="str">
        <f>IFERROR(__xludf.DUMMYFUNCTION("""COMPUTED_VALUE"""),"Robledo")</f>
        <v>Robledo</v>
      </c>
      <c r="C74" s="4">
        <f>IFERROR(__xludf.DUMMYFUNCTION("""COMPUTED_VALUE"""),13.0)</f>
        <v>13</v>
      </c>
    </row>
    <row r="75">
      <c r="A75" s="3" t="str">
        <f>IFERROR(__xludf.DUMMYFUNCTION("""COMPUTED_VALUE"""),"Fabricio Daniel")</f>
        <v>Fabricio Daniel</v>
      </c>
      <c r="B75" s="3" t="str">
        <f>IFERROR(__xludf.DUMMYFUNCTION("""COMPUTED_VALUE"""),"PEREYRA ESPECHE")</f>
        <v>PEREYRA ESPECHE</v>
      </c>
      <c r="C75" s="4">
        <f>IFERROR(__xludf.DUMMYFUNCTION("""COMPUTED_VALUE"""),24.0)</f>
        <v>24</v>
      </c>
    </row>
    <row r="76">
      <c r="A76" s="3" t="str">
        <f>IFERROR(__xludf.DUMMYFUNCTION("""COMPUTED_VALUE"""),"kevin")</f>
        <v>kevin</v>
      </c>
      <c r="B76" s="3" t="str">
        <f>IFERROR(__xludf.DUMMYFUNCTION("""COMPUTED_VALUE"""),"oviedo")</f>
        <v>oviedo</v>
      </c>
      <c r="C76" s="4">
        <f>IFERROR(__xludf.DUMMYFUNCTION("""COMPUTED_VALUE"""),10.0)</f>
        <v>10</v>
      </c>
    </row>
    <row r="77">
      <c r="A77" s="3" t="str">
        <f>IFERROR(__xludf.DUMMYFUNCTION("""COMPUTED_VALUE"""),"Jeimy Ludizel")</f>
        <v>Jeimy Ludizel</v>
      </c>
      <c r="B77" s="3" t="str">
        <f>IFERROR(__xludf.DUMMYFUNCTION("""COMPUTED_VALUE"""),"Yax Sánchez")</f>
        <v>Yax Sánchez</v>
      </c>
      <c r="C77" s="4">
        <f>IFERROR(__xludf.DUMMYFUNCTION("""COMPUTED_VALUE"""),25.0)</f>
        <v>25</v>
      </c>
    </row>
    <row r="78">
      <c r="A78" s="3" t="str">
        <f>IFERROR(__xludf.DUMMYFUNCTION("""COMPUTED_VALUE"""),"Diego")</f>
        <v>Diego</v>
      </c>
      <c r="B78" s="3" t="str">
        <f>IFERROR(__xludf.DUMMYFUNCTION("""COMPUTED_VALUE"""),"Salamida")</f>
        <v>Salamida</v>
      </c>
      <c r="C78" s="4">
        <f>IFERROR(__xludf.DUMMYFUNCTION("""COMPUTED_VALUE"""),15.0)</f>
        <v>15</v>
      </c>
    </row>
    <row r="79">
      <c r="A79" s="3" t="str">
        <f>IFERROR(__xludf.DUMMYFUNCTION("""COMPUTED_VALUE"""),"Adrian")</f>
        <v>Adrian</v>
      </c>
      <c r="B79" s="3" t="str">
        <f>IFERROR(__xludf.DUMMYFUNCTION("""COMPUTED_VALUE"""),"Ammendola")</f>
        <v>Ammendola</v>
      </c>
      <c r="C79" s="4">
        <f>IFERROR(__xludf.DUMMYFUNCTION("""COMPUTED_VALUE"""),20.0)</f>
        <v>20</v>
      </c>
    </row>
    <row r="80">
      <c r="A80" s="3" t="str">
        <f>IFERROR(__xludf.DUMMYFUNCTION("""COMPUTED_VALUE"""),"Matias")</f>
        <v>Matias</v>
      </c>
      <c r="B80" s="3" t="str">
        <f>IFERROR(__xludf.DUMMYFUNCTION("""COMPUTED_VALUE"""),"Suarez")</f>
        <v>Suarez</v>
      </c>
      <c r="C80" s="4">
        <f>IFERROR(__xludf.DUMMYFUNCTION("""COMPUTED_VALUE"""),20.0)</f>
        <v>20</v>
      </c>
    </row>
    <row r="81">
      <c r="A81" s="3" t="str">
        <f>IFERROR(__xludf.DUMMYFUNCTION("""COMPUTED_VALUE"""),"FraNko")</f>
        <v>FraNko</v>
      </c>
      <c r="B81" s="3" t="str">
        <f>IFERROR(__xludf.DUMMYFUNCTION("""COMPUTED_VALUE"""),"Rasia")</f>
        <v>Rasia</v>
      </c>
      <c r="C81" s="4">
        <f>IFERROR(__xludf.DUMMYFUNCTION("""COMPUTED_VALUE"""),17.0)</f>
        <v>17</v>
      </c>
    </row>
    <row r="82">
      <c r="A82" s="3" t="str">
        <f>IFERROR(__xludf.DUMMYFUNCTION("""COMPUTED_VALUE"""),"Victoria")</f>
        <v>Victoria</v>
      </c>
      <c r="B82" s="3" t="str">
        <f>IFERROR(__xludf.DUMMYFUNCTION("""COMPUTED_VALUE"""),"Picco")</f>
        <v>Picco</v>
      </c>
      <c r="C82" s="4"/>
    </row>
    <row r="83">
      <c r="A83" s="3" t="str">
        <f>IFERROR(__xludf.DUMMYFUNCTION("""COMPUTED_VALUE"""),"Nadia")</f>
        <v>Nadia</v>
      </c>
      <c r="B83" s="3" t="str">
        <f>IFERROR(__xludf.DUMMYFUNCTION("""COMPUTED_VALUE"""),"Huanco")</f>
        <v>Huanco</v>
      </c>
      <c r="C83" s="4">
        <f>IFERROR(__xludf.DUMMYFUNCTION("""COMPUTED_VALUE"""),14.0)</f>
        <v>14</v>
      </c>
    </row>
    <row r="84">
      <c r="A84" s="3" t="str">
        <f>IFERROR(__xludf.DUMMYFUNCTION("""COMPUTED_VALUE"""),"Matias Nicolas")</f>
        <v>Matias Nicolas</v>
      </c>
      <c r="B84" s="3" t="str">
        <f>IFERROR(__xludf.DUMMYFUNCTION("""COMPUTED_VALUE"""),"Murias Mendez")</f>
        <v>Murias Mendez</v>
      </c>
      <c r="C84" s="4">
        <f>IFERROR(__xludf.DUMMYFUNCTION("""COMPUTED_VALUE"""),16.0)</f>
        <v>16</v>
      </c>
    </row>
    <row r="85">
      <c r="A85" s="3" t="str">
        <f>IFERROR(__xludf.DUMMYFUNCTION("""COMPUTED_VALUE"""),"Daniela Paola")</f>
        <v>Daniela Paola</v>
      </c>
      <c r="B85" s="3" t="str">
        <f>IFERROR(__xludf.DUMMYFUNCTION("""COMPUTED_VALUE"""),"Roldan Viani")</f>
        <v>Roldan Viani</v>
      </c>
      <c r="C85" s="4">
        <f>IFERROR(__xludf.DUMMYFUNCTION("""COMPUTED_VALUE"""),16.0)</f>
        <v>16</v>
      </c>
    </row>
    <row r="86">
      <c r="A86" s="3" t="str">
        <f>IFERROR(__xludf.DUMMYFUNCTION("""COMPUTED_VALUE"""),"Matias")</f>
        <v>Matias</v>
      </c>
      <c r="B86" s="3" t="str">
        <f>IFERROR(__xludf.DUMMYFUNCTION("""COMPUTED_VALUE"""),"Bobbio")</f>
        <v>Bobbio</v>
      </c>
      <c r="C86" s="4">
        <f>IFERROR(__xludf.DUMMYFUNCTION("""COMPUTED_VALUE"""),16.0)</f>
        <v>16</v>
      </c>
    </row>
    <row r="87">
      <c r="A87" s="3" t="str">
        <f>IFERROR(__xludf.DUMMYFUNCTION("""COMPUTED_VALUE"""),"Gonzalo")</f>
        <v>Gonzalo</v>
      </c>
      <c r="B87" s="3" t="str">
        <f>IFERROR(__xludf.DUMMYFUNCTION("""COMPUTED_VALUE"""),"Darrigrand")</f>
        <v>Darrigrand</v>
      </c>
      <c r="C87" s="4">
        <f>IFERROR(__xludf.DUMMYFUNCTION("""COMPUTED_VALUE"""),16.0)</f>
        <v>16</v>
      </c>
    </row>
    <row r="88">
      <c r="A88" s="3" t="str">
        <f>IFERROR(__xludf.DUMMYFUNCTION("""COMPUTED_VALUE"""),"Emilse")</f>
        <v>Emilse</v>
      </c>
      <c r="B88" s="3" t="str">
        <f>IFERROR(__xludf.DUMMYFUNCTION("""COMPUTED_VALUE"""),"Ferreyra")</f>
        <v>Ferreyra</v>
      </c>
      <c r="C88" s="4">
        <f>IFERROR(__xludf.DUMMYFUNCTION("""COMPUTED_VALUE"""),21.0)</f>
        <v>21</v>
      </c>
    </row>
    <row r="89">
      <c r="A89" s="3" t="str">
        <f>IFERROR(__xludf.DUMMYFUNCTION("""COMPUTED_VALUE"""),"Luis")</f>
        <v>Luis</v>
      </c>
      <c r="B89" s="3" t="str">
        <f>IFERROR(__xludf.DUMMYFUNCTION("""COMPUTED_VALUE"""),"Amaison")</f>
        <v>Amaison</v>
      </c>
      <c r="C89" s="4">
        <f>IFERROR(__xludf.DUMMYFUNCTION("""COMPUTED_VALUE"""),21.0)</f>
        <v>21</v>
      </c>
    </row>
    <row r="90">
      <c r="A90" s="3" t="str">
        <f>IFERROR(__xludf.DUMMYFUNCTION("""COMPUTED_VALUE"""),"Guillermo")</f>
        <v>Guillermo</v>
      </c>
      <c r="B90" s="3" t="str">
        <f>IFERROR(__xludf.DUMMYFUNCTION("""COMPUTED_VALUE"""),"Arias")</f>
        <v>Arias</v>
      </c>
      <c r="C90" s="4">
        <f>IFERROR(__xludf.DUMMYFUNCTION("""COMPUTED_VALUE"""),21.0)</f>
        <v>21</v>
      </c>
    </row>
    <row r="91">
      <c r="A91" s="3" t="str">
        <f>IFERROR(__xludf.DUMMYFUNCTION("""COMPUTED_VALUE"""),"Juan Pablo")</f>
        <v>Juan Pablo</v>
      </c>
      <c r="B91" s="3" t="str">
        <f>IFERROR(__xludf.DUMMYFUNCTION("""COMPUTED_VALUE"""),"Paeras")</f>
        <v>Paeras</v>
      </c>
      <c r="C91" s="4"/>
    </row>
    <row r="92">
      <c r="A92" s="3" t="str">
        <f>IFERROR(__xludf.DUMMYFUNCTION("""COMPUTED_VALUE"""),"Matías")</f>
        <v>Matías</v>
      </c>
      <c r="B92" s="3" t="str">
        <f>IFERROR(__xludf.DUMMYFUNCTION("""COMPUTED_VALUE"""),"Magliano")</f>
        <v>Magliano</v>
      </c>
      <c r="C92" s="4">
        <f>IFERROR(__xludf.DUMMYFUNCTION("""COMPUTED_VALUE"""),22.0)</f>
        <v>22</v>
      </c>
    </row>
    <row r="93">
      <c r="A93" s="3" t="str">
        <f>IFERROR(__xludf.DUMMYFUNCTION("""COMPUTED_VALUE"""),"Daniel Gustavo")</f>
        <v>Daniel Gustavo</v>
      </c>
      <c r="B93" s="3" t="str">
        <f>IFERROR(__xludf.DUMMYFUNCTION("""COMPUTED_VALUE"""),"Cuello")</f>
        <v>Cuello</v>
      </c>
      <c r="C93" s="4">
        <f>IFERROR(__xludf.DUMMYFUNCTION("""COMPUTED_VALUE"""),22.0)</f>
        <v>22</v>
      </c>
    </row>
    <row r="94">
      <c r="A94" s="3" t="str">
        <f>IFERROR(__xludf.DUMMYFUNCTION("""COMPUTED_VALUE"""),"fernando")</f>
        <v>fernando</v>
      </c>
      <c r="B94" s="3" t="str">
        <f>IFERROR(__xludf.DUMMYFUNCTION("""COMPUTED_VALUE"""),"pequeño magan")</f>
        <v>pequeño magan</v>
      </c>
      <c r="C94" s="4">
        <f>IFERROR(__xludf.DUMMYFUNCTION("""COMPUTED_VALUE"""),22.0)</f>
        <v>22</v>
      </c>
    </row>
    <row r="95">
      <c r="A95" s="3" t="str">
        <f>IFERROR(__xludf.DUMMYFUNCTION("""COMPUTED_VALUE"""),"Eduardo")</f>
        <v>Eduardo</v>
      </c>
      <c r="B95" s="3" t="str">
        <f>IFERROR(__xludf.DUMMYFUNCTION("""COMPUTED_VALUE"""),"Moreno")</f>
        <v>Moreno</v>
      </c>
      <c r="C95" s="4">
        <f>IFERROR(__xludf.DUMMYFUNCTION("""COMPUTED_VALUE"""),21.0)</f>
        <v>21</v>
      </c>
    </row>
    <row r="96">
      <c r="A96" s="3" t="str">
        <f>IFERROR(__xludf.DUMMYFUNCTION("""COMPUTED_VALUE"""),"Facundo")</f>
        <v>Facundo</v>
      </c>
      <c r="B96" s="3" t="str">
        <f>IFERROR(__xludf.DUMMYFUNCTION("""COMPUTED_VALUE"""),"Conforti")</f>
        <v>Conforti</v>
      </c>
      <c r="C96" s="4" t="str">
        <f>IFERROR(__xludf.DUMMYFUNCTION("""COMPUTED_VALUE"""),"01")</f>
        <v>01</v>
      </c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conditionalFormatting sqref="E3:J3 E5:J5 E7:J7 E9:J9 E11:J11">
    <cfRule type="cellIs" dxfId="0" priority="1" operator="greaterThan">
      <formula>4</formula>
    </cfRule>
  </conditionalFormatting>
  <conditionalFormatting sqref="E3:J3 E5:J5 E7:J7 E9:J9 E11:J11">
    <cfRule type="cellIs" dxfId="1" priority="2" operator="equal">
      <formula>4</formula>
    </cfRule>
  </conditionalFormatting>
  <conditionalFormatting sqref="E3:J3 E5:J5 E7:J7 E9:J9 E11:J11">
    <cfRule type="cellIs" dxfId="2" priority="3" operator="lessThan">
      <formula>5</formula>
    </cfRule>
  </conditionalFormatting>
  <hyperlinks>
    <hyperlink r:id="rId1" ref="F17"/>
    <hyperlink r:id="rId2" ref="F1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5.25"/>
    <col customWidth="1" min="3" max="3" width="16.25"/>
    <col customWidth="1" min="4" max="4" width="16.13"/>
    <col customWidth="1" min="5" max="6" width="5.25"/>
    <col customWidth="1" min="7" max="7" width="16.25"/>
    <col customWidth="1" min="8" max="8" width="19.63"/>
    <col customWidth="1" min="9" max="10" width="5.25"/>
    <col customWidth="1" min="11" max="11" width="16.25"/>
    <col customWidth="1" min="12" max="12" width="20.38"/>
    <col customWidth="1" min="13" max="14" width="5.25"/>
    <col customWidth="1" min="15" max="15" width="16.25"/>
    <col customWidth="1" min="16" max="16" width="19.63"/>
    <col customWidth="1" min="17" max="18" width="5.25"/>
    <col customWidth="1" min="19" max="19" width="16.25"/>
    <col customWidth="1" min="20" max="20" width="21.88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3"/>
      <c r="B4" s="23"/>
      <c r="C4" s="24" t="s">
        <v>35</v>
      </c>
      <c r="D4" s="25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3"/>
      <c r="B5" s="23"/>
      <c r="C5" s="26">
        <f>COUNTA(C10:C13,G10:G13,K10:K13,O10:O13,S10:S13,C18:C21,G18:G21,K18:K21,O18:O21,S18:S21,C26:C29,G26:G29,K26:K29,O26:O29,S26:S29,C34:C37,G34:G37,K34:K37,O34:O37,S34:S37,C42:C45,G42:G45,K42:K45,O42:O45,S42:S45)</f>
        <v>83</v>
      </c>
      <c r="D5" s="27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3"/>
      <c r="B7" s="28" t="s">
        <v>36</v>
      </c>
      <c r="C7" s="23"/>
      <c r="D7" s="23"/>
      <c r="E7" s="23"/>
      <c r="F7" s="29" t="s">
        <v>37</v>
      </c>
      <c r="G7" s="23"/>
      <c r="H7" s="23"/>
      <c r="I7" s="23"/>
      <c r="J7" s="28" t="s">
        <v>38</v>
      </c>
      <c r="K7" s="23"/>
      <c r="L7" s="23"/>
      <c r="M7" s="23"/>
      <c r="N7" s="28" t="s">
        <v>39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3"/>
      <c r="B8" s="30" t="s">
        <v>40</v>
      </c>
      <c r="C8" s="31"/>
      <c r="D8" s="32"/>
      <c r="E8" s="33"/>
      <c r="F8" s="30" t="s">
        <v>41</v>
      </c>
      <c r="G8" s="31"/>
      <c r="H8" s="32"/>
      <c r="I8" s="33"/>
      <c r="J8" s="34" t="s">
        <v>42</v>
      </c>
      <c r="K8" s="31"/>
      <c r="L8" s="32"/>
      <c r="M8" s="33"/>
      <c r="N8" s="30" t="s">
        <v>43</v>
      </c>
      <c r="O8" s="31"/>
      <c r="P8" s="32"/>
      <c r="Q8" s="33"/>
      <c r="R8" s="35" t="s">
        <v>44</v>
      </c>
      <c r="S8" s="31"/>
      <c r="T8" s="3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3"/>
      <c r="B9" s="36"/>
      <c r="C9" s="37" t="s">
        <v>45</v>
      </c>
      <c r="D9" s="38" t="s">
        <v>46</v>
      </c>
      <c r="E9" s="33"/>
      <c r="F9" s="36"/>
      <c r="G9" s="37" t="s">
        <v>45</v>
      </c>
      <c r="H9" s="38" t="s">
        <v>46</v>
      </c>
      <c r="I9" s="33"/>
      <c r="J9" s="36"/>
      <c r="K9" s="37" t="s">
        <v>45</v>
      </c>
      <c r="L9" s="38" t="s">
        <v>46</v>
      </c>
      <c r="M9" s="33"/>
      <c r="N9" s="36"/>
      <c r="O9" s="37" t="s">
        <v>45</v>
      </c>
      <c r="P9" s="38" t="s">
        <v>46</v>
      </c>
      <c r="Q9" s="33"/>
      <c r="R9" s="36"/>
      <c r="S9" s="37" t="s">
        <v>45</v>
      </c>
      <c r="T9" s="38" t="s">
        <v>46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39"/>
      <c r="B10" s="40">
        <v>1.0</v>
      </c>
      <c r="C10" s="41" t="str">
        <f>IFERROR(__xludf.DUMMYFUNCTION("FILTER(Listado!A1:B1000,Listado!C1:C1000 = ""01"")"),"Orlando")</f>
        <v>Orlando</v>
      </c>
      <c r="D10" s="41" t="str">
        <f>IFERROR(__xludf.DUMMYFUNCTION("""COMPUTED_VALUE"""),"Sposto")</f>
        <v>Sposto</v>
      </c>
      <c r="E10" s="42"/>
      <c r="F10" s="40">
        <v>1.0</v>
      </c>
      <c r="G10" s="41" t="str">
        <f>IFERROR(__xludf.DUMMYFUNCTION("FILTER(Listado!A1:B1000,Listado!C1:C1000 = ""02"")"),"leandro")</f>
        <v>leandro</v>
      </c>
      <c r="H10" s="41" t="str">
        <f>IFERROR(__xludf.DUMMYFUNCTION("""COMPUTED_VALUE"""),"cacerez")</f>
        <v>cacerez</v>
      </c>
      <c r="I10" s="42"/>
      <c r="J10" s="40">
        <v>1.0</v>
      </c>
      <c r="K10" s="41" t="str">
        <f>IFERROR(__xludf.DUMMYFUNCTION("FILTER(Listado!A1:B1000,Listado!C1:C1000 = ""03"")"),"Lucas")</f>
        <v>Lucas</v>
      </c>
      <c r="L10" s="41" t="str">
        <f>IFERROR(__xludf.DUMMYFUNCTION("""COMPUTED_VALUE"""),"Ibarra")</f>
        <v>Ibarra</v>
      </c>
      <c r="M10" s="42"/>
      <c r="N10" s="43">
        <v>1.0</v>
      </c>
      <c r="O10" s="41" t="str">
        <f>IFERROR(__xludf.DUMMYFUNCTION("FILTER(Listado!A1:B1000,Listado!C1:C1000 = ""04"")"),"miguel victorio")</f>
        <v>miguel victorio</v>
      </c>
      <c r="P10" s="41" t="str">
        <f>IFERROR(__xludf.DUMMYFUNCTION("""COMPUTED_VALUE"""),"cabrera")</f>
        <v>cabrera</v>
      </c>
      <c r="Q10" s="42"/>
      <c r="R10" s="40">
        <v>1.0</v>
      </c>
      <c r="S10" s="44" t="str">
        <f>IFERROR(__xludf.DUMMYFUNCTION("FILTER(Listado!A1:B1000,Listado!C1:C1000 = ""05"")"),"Valentino")</f>
        <v>Valentino</v>
      </c>
      <c r="T10" s="44" t="str">
        <f>IFERROR(__xludf.DUMMYFUNCTION("""COMPUTED_VALUE"""),"Jerez")</f>
        <v>Jerez</v>
      </c>
      <c r="U10" s="45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39"/>
      <c r="B11" s="40">
        <v>2.0</v>
      </c>
      <c r="C11" s="41" t="str">
        <f>IFERROR(__xludf.DUMMYFUNCTION("""COMPUTED_VALUE"""),"Sebastian Gonzalo")</f>
        <v>Sebastian Gonzalo</v>
      </c>
      <c r="D11" s="41" t="str">
        <f>IFERROR(__xludf.DUMMYFUNCTION("""COMPUTED_VALUE"""),"Gil")</f>
        <v>Gil</v>
      </c>
      <c r="E11" s="42"/>
      <c r="F11" s="40">
        <v>2.0</v>
      </c>
      <c r="G11" s="41" t="str">
        <f>IFERROR(__xludf.DUMMYFUNCTION("""COMPUTED_VALUE"""),"Gonzalo")</f>
        <v>Gonzalo</v>
      </c>
      <c r="H11" s="41" t="str">
        <f>IFERROR(__xludf.DUMMYFUNCTION("""COMPUTED_VALUE"""),"Bazzani")</f>
        <v>Bazzani</v>
      </c>
      <c r="I11" s="42"/>
      <c r="J11" s="43">
        <v>2.0</v>
      </c>
      <c r="K11" s="41" t="str">
        <f>IFERROR(__xludf.DUMMYFUNCTION("""COMPUTED_VALUE"""),"Mario Marcelo")</f>
        <v>Mario Marcelo</v>
      </c>
      <c r="L11" s="41" t="str">
        <f>IFERROR(__xludf.DUMMYFUNCTION("""COMPUTED_VALUE"""),"Celis")</f>
        <v>Celis</v>
      </c>
      <c r="M11" s="42"/>
      <c r="N11" s="40">
        <v>2.0</v>
      </c>
      <c r="O11" s="41" t="str">
        <f>IFERROR(__xludf.DUMMYFUNCTION("""COMPUTED_VALUE"""),"Federico")</f>
        <v>Federico</v>
      </c>
      <c r="P11" s="41" t="str">
        <f>IFERROR(__xludf.DUMMYFUNCTION("""COMPUTED_VALUE"""),"Noble")</f>
        <v>Noble</v>
      </c>
      <c r="Q11" s="42"/>
      <c r="R11" s="40">
        <v>2.0</v>
      </c>
      <c r="S11" s="44" t="str">
        <f>IFERROR(__xludf.DUMMYFUNCTION("""COMPUTED_VALUE"""),"Silvina")</f>
        <v>Silvina</v>
      </c>
      <c r="T11" s="44" t="str">
        <f>IFERROR(__xludf.DUMMYFUNCTION("""COMPUTED_VALUE"""),"Quispe")</f>
        <v>Quispe</v>
      </c>
      <c r="U11" s="45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39"/>
      <c r="B12" s="43">
        <v>3.0</v>
      </c>
      <c r="C12" s="41" t="str">
        <f>IFERROR(__xludf.DUMMYFUNCTION("""COMPUTED_VALUE"""),"Tomas")</f>
        <v>Tomas</v>
      </c>
      <c r="D12" s="41" t="str">
        <f>IFERROR(__xludf.DUMMYFUNCTION("""COMPUTED_VALUE"""),"Ferrari")</f>
        <v>Ferrari</v>
      </c>
      <c r="E12" s="42"/>
      <c r="F12" s="40">
        <v>3.0</v>
      </c>
      <c r="G12" s="41" t="str">
        <f>IFERROR(__xludf.DUMMYFUNCTION("""COMPUTED_VALUE"""),"Diego Alejandro")</f>
        <v>Diego Alejandro</v>
      </c>
      <c r="H12" s="41" t="str">
        <f>IFERROR(__xludf.DUMMYFUNCTION("""COMPUTED_VALUE"""),"Diaz")</f>
        <v>Diaz</v>
      </c>
      <c r="I12" s="42"/>
      <c r="J12" s="40">
        <v>3.0</v>
      </c>
      <c r="K12" s="41" t="str">
        <f>IFERROR(__xludf.DUMMYFUNCTION("""COMPUTED_VALUE"""),"SILVIA ELIANA")</f>
        <v>SILVIA ELIANA</v>
      </c>
      <c r="L12" s="41" t="str">
        <f>IFERROR(__xludf.DUMMYFUNCTION("""COMPUTED_VALUE"""),"RUIZ")</f>
        <v>RUIZ</v>
      </c>
      <c r="M12" s="42"/>
      <c r="N12" s="40">
        <v>3.0</v>
      </c>
      <c r="O12" s="41" t="str">
        <f>IFERROR(__xludf.DUMMYFUNCTION("""COMPUTED_VALUE"""),"Neria")</f>
        <v>Neria</v>
      </c>
      <c r="P12" s="41" t="str">
        <f>IFERROR(__xludf.DUMMYFUNCTION("""COMPUTED_VALUE"""),"Orellana")</f>
        <v>Orellana</v>
      </c>
      <c r="Q12" s="42"/>
      <c r="R12" s="40">
        <v>3.0</v>
      </c>
      <c r="S12" s="44" t="str">
        <f>IFERROR(__xludf.DUMMYFUNCTION("""COMPUTED_VALUE"""),"Laura")</f>
        <v>Laura</v>
      </c>
      <c r="T12" s="44" t="str">
        <f>IFERROR(__xludf.DUMMYFUNCTION("""COMPUTED_VALUE"""),"Mussa")</f>
        <v>Mussa</v>
      </c>
      <c r="U12" s="45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39"/>
      <c r="B13" s="40">
        <v>4.0</v>
      </c>
      <c r="C13" s="41" t="str">
        <f>IFERROR(__xludf.DUMMYFUNCTION("""COMPUTED_VALUE"""),"Facundo")</f>
        <v>Facundo</v>
      </c>
      <c r="D13" s="41" t="str">
        <f>IFERROR(__xludf.DUMMYFUNCTION("""COMPUTED_VALUE"""),"Conforti")</f>
        <v>Conforti</v>
      </c>
      <c r="E13" s="42"/>
      <c r="F13" s="40">
        <v>4.0</v>
      </c>
      <c r="G13" s="41"/>
      <c r="H13" s="41"/>
      <c r="I13" s="42"/>
      <c r="J13" s="40">
        <v>4.0</v>
      </c>
      <c r="K13" s="41"/>
      <c r="L13" s="41"/>
      <c r="M13" s="42"/>
      <c r="N13" s="40">
        <v>4.0</v>
      </c>
      <c r="O13" s="41"/>
      <c r="P13" s="41"/>
      <c r="Q13" s="42"/>
      <c r="R13" s="40">
        <v>4.0</v>
      </c>
      <c r="S13" s="46" t="str">
        <f>IFERROR(__xludf.DUMMYFUNCTION("""COMPUTED_VALUE"""),"Eduardo Gabriel ")</f>
        <v>Eduardo Gabriel </v>
      </c>
      <c r="T13" s="46" t="str">
        <f>IFERROR(__xludf.DUMMYFUNCTION("""COMPUTED_VALUE"""),"Vera")</f>
        <v>Vera</v>
      </c>
      <c r="U13" s="45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3"/>
      <c r="B14" s="47"/>
      <c r="C14" s="47"/>
      <c r="D14" s="47"/>
      <c r="E14" s="33"/>
      <c r="F14" s="47"/>
      <c r="G14" s="47"/>
      <c r="H14" s="47"/>
      <c r="I14" s="33"/>
      <c r="J14" s="47"/>
      <c r="K14" s="47"/>
      <c r="L14" s="47"/>
      <c r="M14" s="33"/>
      <c r="N14" s="47"/>
      <c r="O14" s="47"/>
      <c r="P14" s="47"/>
      <c r="Q14" s="33"/>
      <c r="R14" s="47"/>
      <c r="S14" s="47"/>
      <c r="T14" s="47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23"/>
      <c r="B15" s="48" t="s">
        <v>47</v>
      </c>
      <c r="C15" s="33"/>
      <c r="D15" s="33"/>
      <c r="E15" s="33"/>
      <c r="F15" s="48" t="s">
        <v>48</v>
      </c>
      <c r="G15" s="33"/>
      <c r="H15" s="33"/>
      <c r="I15" s="33"/>
      <c r="J15" s="48" t="s">
        <v>49</v>
      </c>
      <c r="K15" s="33"/>
      <c r="L15" s="33"/>
      <c r="M15" s="33"/>
      <c r="N15" s="48" t="s">
        <v>50</v>
      </c>
      <c r="O15" s="33"/>
      <c r="P15" s="33"/>
      <c r="Q15" s="33"/>
      <c r="R15" s="33"/>
      <c r="S15" s="33"/>
      <c r="T15" s="3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3"/>
      <c r="B16" s="30" t="s">
        <v>51</v>
      </c>
      <c r="C16" s="31"/>
      <c r="D16" s="32"/>
      <c r="E16" s="33"/>
      <c r="F16" s="30" t="s">
        <v>52</v>
      </c>
      <c r="G16" s="31"/>
      <c r="H16" s="32"/>
      <c r="I16" s="33"/>
      <c r="J16" s="34" t="s">
        <v>53</v>
      </c>
      <c r="K16" s="31"/>
      <c r="L16" s="32"/>
      <c r="M16" s="33"/>
      <c r="N16" s="30" t="s">
        <v>54</v>
      </c>
      <c r="O16" s="31"/>
      <c r="P16" s="32"/>
      <c r="Q16" s="33"/>
      <c r="R16" s="35" t="s">
        <v>12</v>
      </c>
      <c r="S16" s="31"/>
      <c r="T16" s="3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3"/>
      <c r="B17" s="36"/>
      <c r="C17" s="37" t="s">
        <v>45</v>
      </c>
      <c r="D17" s="38" t="s">
        <v>46</v>
      </c>
      <c r="E17" s="33"/>
      <c r="F17" s="36"/>
      <c r="G17" s="37" t="s">
        <v>45</v>
      </c>
      <c r="H17" s="38" t="s">
        <v>46</v>
      </c>
      <c r="I17" s="33"/>
      <c r="J17" s="36"/>
      <c r="K17" s="37" t="s">
        <v>45</v>
      </c>
      <c r="L17" s="38" t="s">
        <v>46</v>
      </c>
      <c r="M17" s="33"/>
      <c r="N17" s="36"/>
      <c r="O17" s="37" t="s">
        <v>45</v>
      </c>
      <c r="P17" s="38" t="s">
        <v>46</v>
      </c>
      <c r="Q17" s="48"/>
      <c r="R17" s="36"/>
      <c r="S17" s="37" t="s">
        <v>45</v>
      </c>
      <c r="T17" s="38" t="s">
        <v>46</v>
      </c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39"/>
      <c r="B18" s="43">
        <v>1.0</v>
      </c>
      <c r="C18" s="41" t="str">
        <f>IFERROR(__xludf.DUMMYFUNCTION("FILTER(Listado!A1:B1000,Listado!C1:C1000 = ""06"")"),"Antonela Paula Beatríz")</f>
        <v>Antonela Paula Beatríz</v>
      </c>
      <c r="D18" s="41" t="str">
        <f>IFERROR(__xludf.DUMMYFUNCTION("""COMPUTED_VALUE"""),"Testa")</f>
        <v>Testa</v>
      </c>
      <c r="E18" s="42"/>
      <c r="F18" s="43">
        <v>1.0</v>
      </c>
      <c r="G18" s="44" t="str">
        <f>IFERROR(__xludf.DUMMYFUNCTION("FILTER(Listado!A1:B1000,Listado!C1:C1000 = ""07"")"),"Manuel Alejandro")</f>
        <v>Manuel Alejandro</v>
      </c>
      <c r="H18" s="44" t="str">
        <f>IFERROR(__xludf.DUMMYFUNCTION("""COMPUTED_VALUE"""),"Carabajal Orte")</f>
        <v>Carabajal Orte</v>
      </c>
      <c r="I18" s="42"/>
      <c r="J18" s="40">
        <v>1.0</v>
      </c>
      <c r="K18" s="41" t="str">
        <f>IFERROR(__xludf.DUMMYFUNCTION("FILTER(Listado!A1:B1000,Listado!C1:C1000 = ""08"")"),"Luis")</f>
        <v>Luis</v>
      </c>
      <c r="L18" s="41" t="str">
        <f>IFERROR(__xludf.DUMMYFUNCTION("""COMPUTED_VALUE"""),"Alvarado")</f>
        <v>Alvarado</v>
      </c>
      <c r="M18" s="42"/>
      <c r="N18" s="40">
        <v>1.0</v>
      </c>
      <c r="O18" s="44" t="str">
        <f>IFERROR(__xludf.DUMMYFUNCTION("FILTER(Listado!A1:B1000,Listado!C1:C1000 = ""09"")"),"Alejandro")</f>
        <v>Alejandro</v>
      </c>
      <c r="P18" s="44" t="str">
        <f>IFERROR(__xludf.DUMMYFUNCTION("""COMPUTED_VALUE"""),"Salerno")</f>
        <v>Salerno</v>
      </c>
      <c r="Q18" s="42"/>
      <c r="R18" s="40">
        <v>1.0</v>
      </c>
      <c r="S18" s="44" t="str">
        <f>IFERROR(__xludf.DUMMYFUNCTION("FILTER(Listado!A1:B1000,Listado!C1:C1000 = 10)"),"Omaña")</f>
        <v>Omaña</v>
      </c>
      <c r="T18" s="44" t="str">
        <f>IFERROR(__xludf.DUMMYFUNCTION("""COMPUTED_VALUE"""),"Omana")</f>
        <v>Omana</v>
      </c>
      <c r="U18" s="45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39"/>
      <c r="B19" s="40">
        <v>2.0</v>
      </c>
      <c r="C19" s="41" t="str">
        <f>IFERROR(__xludf.DUMMYFUNCTION("""COMPUTED_VALUE"""),"Alejandro")</f>
        <v>Alejandro</v>
      </c>
      <c r="D19" s="41" t="str">
        <f>IFERROR(__xludf.DUMMYFUNCTION("""COMPUTED_VALUE"""),"Toloza")</f>
        <v>Toloza</v>
      </c>
      <c r="E19" s="42"/>
      <c r="F19" s="40">
        <v>2.0</v>
      </c>
      <c r="G19" s="44" t="str">
        <f>IFERROR(__xludf.DUMMYFUNCTION("""COMPUTED_VALUE"""),"Sergio")</f>
        <v>Sergio</v>
      </c>
      <c r="H19" s="44" t="str">
        <f>IFERROR(__xludf.DUMMYFUNCTION("""COMPUTED_VALUE"""),"Benitez")</f>
        <v>Benitez</v>
      </c>
      <c r="I19" s="42"/>
      <c r="J19" s="40">
        <v>2.0</v>
      </c>
      <c r="K19" s="49" t="str">
        <f>IFERROR(__xludf.DUMMYFUNCTION("""COMPUTED_VALUE"""),"Ariana")</f>
        <v>Ariana</v>
      </c>
      <c r="L19" s="41" t="str">
        <f>IFERROR(__xludf.DUMMYFUNCTION("""COMPUTED_VALUE"""),"Gonzalez")</f>
        <v>Gonzalez</v>
      </c>
      <c r="M19" s="42"/>
      <c r="N19" s="40">
        <v>2.0</v>
      </c>
      <c r="O19" s="44" t="str">
        <f>IFERROR(__xludf.DUMMYFUNCTION("""COMPUTED_VALUE"""),"Angélica Celina")</f>
        <v>Angélica Celina</v>
      </c>
      <c r="P19" s="44" t="str">
        <f>IFERROR(__xludf.DUMMYFUNCTION("""COMPUTED_VALUE"""),"Carrasco")</f>
        <v>Carrasco</v>
      </c>
      <c r="Q19" s="42"/>
      <c r="R19" s="40">
        <v>2.0</v>
      </c>
      <c r="S19" s="44" t="str">
        <f>IFERROR(__xludf.DUMMYFUNCTION("""COMPUTED_VALUE"""),"Javier")</f>
        <v>Javier</v>
      </c>
      <c r="T19" s="44" t="str">
        <f>IFERROR(__xludf.DUMMYFUNCTION("""COMPUTED_VALUE"""),"Furlani")</f>
        <v>Furlani</v>
      </c>
      <c r="U19" s="45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39"/>
      <c r="B20" s="40">
        <v>3.0</v>
      </c>
      <c r="C20" s="41" t="str">
        <f>IFERROR(__xludf.DUMMYFUNCTION("""COMPUTED_VALUE"""),"brian")</f>
        <v>brian</v>
      </c>
      <c r="D20" s="41" t="str">
        <f>IFERROR(__xludf.DUMMYFUNCTION("""COMPUTED_VALUE"""),"mamani")</f>
        <v>mamani</v>
      </c>
      <c r="E20" s="42"/>
      <c r="F20" s="40">
        <v>3.0</v>
      </c>
      <c r="G20" s="44" t="str">
        <f>IFERROR(__xludf.DUMMYFUNCTION("""COMPUTED_VALUE"""),"Favio Edgardo")</f>
        <v>Favio Edgardo</v>
      </c>
      <c r="H20" s="44" t="str">
        <f>IFERROR(__xludf.DUMMYFUNCTION("""COMPUTED_VALUE"""),"Pereyra")</f>
        <v>Pereyra</v>
      </c>
      <c r="I20" s="42"/>
      <c r="J20" s="43">
        <v>3.0</v>
      </c>
      <c r="K20" s="41" t="str">
        <f>IFERROR(__xludf.DUMMYFUNCTION("""COMPUTED_VALUE"""),"Claudio")</f>
        <v>Claudio</v>
      </c>
      <c r="L20" s="41" t="str">
        <f>IFERROR(__xludf.DUMMYFUNCTION("""COMPUTED_VALUE"""),"Morales")</f>
        <v>Morales</v>
      </c>
      <c r="M20" s="42"/>
      <c r="N20" s="40">
        <v>3.0</v>
      </c>
      <c r="O20" s="44" t="str">
        <f>IFERROR(__xludf.DUMMYFUNCTION("""COMPUTED_VALUE"""),"Maria sol")</f>
        <v>Maria sol</v>
      </c>
      <c r="P20" s="44" t="str">
        <f>IFERROR(__xludf.DUMMYFUNCTION("""COMPUTED_VALUE"""),"Carraso")</f>
        <v>Carraso</v>
      </c>
      <c r="Q20" s="42"/>
      <c r="R20" s="40">
        <v>3.0</v>
      </c>
      <c r="S20" s="44" t="str">
        <f>IFERROR(__xludf.DUMMYFUNCTION("""COMPUTED_VALUE"""),"Eliana")</f>
        <v>Eliana</v>
      </c>
      <c r="T20" s="44" t="str">
        <f>IFERROR(__xludf.DUMMYFUNCTION("""COMPUTED_VALUE"""),"Cortes")</f>
        <v>Cortes</v>
      </c>
      <c r="U20" s="45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39"/>
      <c r="B21" s="40">
        <v>4.0</v>
      </c>
      <c r="C21" s="41"/>
      <c r="D21" s="41"/>
      <c r="E21" s="42"/>
      <c r="F21" s="40">
        <v>4.0</v>
      </c>
      <c r="G21" s="44" t="str">
        <f>IFERROR(__xludf.DUMMYFUNCTION("""COMPUTED_VALUE"""),"Juan Matias")</f>
        <v>Juan Matias</v>
      </c>
      <c r="H21" s="44" t="str">
        <f>IFERROR(__xludf.DUMMYFUNCTION("""COMPUTED_VALUE"""),"Rossello")</f>
        <v>Rossello</v>
      </c>
      <c r="I21" s="42"/>
      <c r="J21" s="40">
        <v>4.0</v>
      </c>
      <c r="K21" s="41" t="str">
        <f>IFERROR(__xludf.DUMMYFUNCTION("""COMPUTED_VALUE"""),"Francisco Eduardo")</f>
        <v>Francisco Eduardo</v>
      </c>
      <c r="L21" s="41" t="str">
        <f>IFERROR(__xludf.DUMMYFUNCTION("""COMPUTED_VALUE"""),"Dominguez")</f>
        <v>Dominguez</v>
      </c>
      <c r="M21" s="42"/>
      <c r="N21" s="43">
        <v>4.0</v>
      </c>
      <c r="O21" s="44" t="str">
        <f>IFERROR(__xludf.DUMMYFUNCTION("""COMPUTED_VALUE"""),"Marina ")</f>
        <v>Marina </v>
      </c>
      <c r="P21" s="44" t="str">
        <f>IFERROR(__xludf.DUMMYFUNCTION("""COMPUTED_VALUE"""),"Gonzalez")</f>
        <v>Gonzalez</v>
      </c>
      <c r="Q21" s="42"/>
      <c r="R21" s="40">
        <v>4.0</v>
      </c>
      <c r="S21" s="46" t="str">
        <f>IFERROR(__xludf.DUMMYFUNCTION("""COMPUTED_VALUE"""),"kevin")</f>
        <v>kevin</v>
      </c>
      <c r="T21" s="46" t="str">
        <f>IFERROR(__xludf.DUMMYFUNCTION("""COMPUTED_VALUE"""),"oviedo")</f>
        <v>oviedo</v>
      </c>
      <c r="U21" s="45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3"/>
      <c r="B22" s="47"/>
      <c r="C22" s="47"/>
      <c r="D22" s="47"/>
      <c r="E22" s="33"/>
      <c r="F22" s="47"/>
      <c r="G22" s="47"/>
      <c r="H22" s="47"/>
      <c r="I22" s="33"/>
      <c r="J22" s="47"/>
      <c r="K22" s="47"/>
      <c r="L22" s="47"/>
      <c r="M22" s="33"/>
      <c r="N22" s="47"/>
      <c r="O22" s="47"/>
      <c r="P22" s="47"/>
      <c r="Q22" s="33"/>
      <c r="R22" s="47"/>
      <c r="S22" s="47"/>
      <c r="T22" s="47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3"/>
      <c r="B23" s="48" t="s">
        <v>55</v>
      </c>
      <c r="C23" s="33"/>
      <c r="D23" s="33"/>
      <c r="E23" s="33"/>
      <c r="F23" s="33"/>
      <c r="G23" s="33"/>
      <c r="H23" s="33"/>
      <c r="I23" s="33"/>
      <c r="J23" s="48" t="s">
        <v>56</v>
      </c>
      <c r="K23" s="33"/>
      <c r="L23" s="33"/>
      <c r="M23" s="33"/>
      <c r="N23" s="48" t="s">
        <v>57</v>
      </c>
      <c r="O23" s="33"/>
      <c r="P23" s="33"/>
      <c r="Q23" s="33"/>
      <c r="R23" s="48" t="s">
        <v>58</v>
      </c>
      <c r="S23" s="33"/>
      <c r="T23" s="3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3"/>
      <c r="B24" s="30" t="s">
        <v>13</v>
      </c>
      <c r="C24" s="31"/>
      <c r="D24" s="32"/>
      <c r="E24" s="33"/>
      <c r="F24" s="35" t="s">
        <v>14</v>
      </c>
      <c r="G24" s="31"/>
      <c r="H24" s="32"/>
      <c r="I24" s="33"/>
      <c r="J24" s="50" t="s">
        <v>15</v>
      </c>
      <c r="K24" s="31"/>
      <c r="L24" s="32"/>
      <c r="M24" s="33"/>
      <c r="N24" s="30" t="s">
        <v>16</v>
      </c>
      <c r="O24" s="31"/>
      <c r="P24" s="32"/>
      <c r="Q24" s="33"/>
      <c r="R24" s="50" t="s">
        <v>17</v>
      </c>
      <c r="S24" s="31"/>
      <c r="T24" s="32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3"/>
      <c r="B25" s="36"/>
      <c r="C25" s="37" t="s">
        <v>45</v>
      </c>
      <c r="D25" s="38" t="s">
        <v>46</v>
      </c>
      <c r="E25" s="33"/>
      <c r="F25" s="36"/>
      <c r="G25" s="37" t="s">
        <v>45</v>
      </c>
      <c r="H25" s="38" t="s">
        <v>46</v>
      </c>
      <c r="I25" s="33"/>
      <c r="J25" s="51"/>
      <c r="K25" s="52" t="s">
        <v>45</v>
      </c>
      <c r="L25" s="53" t="s">
        <v>46</v>
      </c>
      <c r="M25" s="33"/>
      <c r="N25" s="36"/>
      <c r="O25" s="37" t="s">
        <v>45</v>
      </c>
      <c r="P25" s="38" t="s">
        <v>46</v>
      </c>
      <c r="Q25" s="33"/>
      <c r="R25" s="51"/>
      <c r="S25" s="52" t="s">
        <v>45</v>
      </c>
      <c r="T25" s="53" t="s">
        <v>46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39"/>
      <c r="B26" s="40">
        <v>1.0</v>
      </c>
      <c r="C26" s="44" t="str">
        <f>IFERROR(__xludf.DUMMYFUNCTION("FILTER(Listado!A1:B1000,Listado!C1:C1000 = 11)"),"Wenceslao")</f>
        <v>Wenceslao</v>
      </c>
      <c r="D26" s="44" t="str">
        <f>IFERROR(__xludf.DUMMYFUNCTION("""COMPUTED_VALUE"""),"Bogdel")</f>
        <v>Bogdel</v>
      </c>
      <c r="E26" s="42"/>
      <c r="F26" s="40">
        <v>1.0</v>
      </c>
      <c r="G26" s="41" t="str">
        <f>IFERROR(__xludf.DUMMYFUNCTION("FILTER(Listado!A1:B1000,Listado!C1:C1000 = 12)"),"Lucas")</f>
        <v>Lucas</v>
      </c>
      <c r="H26" s="41" t="str">
        <f>IFERROR(__xludf.DUMMYFUNCTION("""COMPUTED_VALUE"""),"Rivero")</f>
        <v>Rivero</v>
      </c>
      <c r="I26" s="42"/>
      <c r="J26" s="54">
        <v>1.0</v>
      </c>
      <c r="K26" s="55" t="str">
        <f>IFERROR(__xludf.DUMMYFUNCTION("FILTER(Listado!A1:B1000,Listado!C1:C1000 = 13)"),"damian")</f>
        <v>damian</v>
      </c>
      <c r="L26" s="55" t="str">
        <f>IFERROR(__xludf.DUMMYFUNCTION("""COMPUTED_VALUE"""),"coronel burgos ")</f>
        <v>coronel burgos </v>
      </c>
      <c r="M26" s="42"/>
      <c r="N26" s="43">
        <v>1.0</v>
      </c>
      <c r="O26" s="44" t="str">
        <f>IFERROR(__xludf.DUMMYFUNCTION("FILTER(Listado!A1:B1000,Listado!C1:C1000 = 14)"),"Lucas")</f>
        <v>Lucas</v>
      </c>
      <c r="P26" s="44" t="str">
        <f>IFERROR(__xludf.DUMMYFUNCTION("""COMPUTED_VALUE"""),"Diez Peña")</f>
        <v>Diez Peña</v>
      </c>
      <c r="Q26" s="42"/>
      <c r="R26" s="54">
        <v>1.0</v>
      </c>
      <c r="S26" s="56" t="str">
        <f>IFERROR(__xludf.DUMMYFUNCTION("FILTER(Listado!A1:B1000,Listado!C1:C1000 = 15)"),"pablo")</f>
        <v>pablo</v>
      </c>
      <c r="T26" s="56" t="str">
        <f>IFERROR(__xludf.DUMMYFUNCTION("""COMPUTED_VALUE"""),"litvin")</f>
        <v>litvin</v>
      </c>
      <c r="U26" s="45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39"/>
      <c r="B27" s="43">
        <v>2.0</v>
      </c>
      <c r="C27" s="44" t="str">
        <f>IFERROR(__xludf.DUMMYFUNCTION("""COMPUTED_VALUE"""),"Eric")</f>
        <v>Eric</v>
      </c>
      <c r="D27" s="44" t="str">
        <f>IFERROR(__xludf.DUMMYFUNCTION("""COMPUTED_VALUE"""),"Miranda")</f>
        <v>Miranda</v>
      </c>
      <c r="E27" s="42"/>
      <c r="F27" s="40">
        <v>2.0</v>
      </c>
      <c r="G27" s="41" t="str">
        <f>IFERROR(__xludf.DUMMYFUNCTION("""COMPUTED_VALUE"""),"Ian Adriel")</f>
        <v>Ian Adriel</v>
      </c>
      <c r="H27" s="41" t="str">
        <f>IFERROR(__xludf.DUMMYFUNCTION("""COMPUTED_VALUE"""),"Dorta")</f>
        <v>Dorta</v>
      </c>
      <c r="I27" s="42"/>
      <c r="J27" s="54">
        <v>2.0</v>
      </c>
      <c r="K27" s="55" t="str">
        <f>IFERROR(__xludf.DUMMYFUNCTION("""COMPUTED_VALUE"""),"Lucas")</f>
        <v>Lucas</v>
      </c>
      <c r="L27" s="55" t="str">
        <f>IFERROR(__xludf.DUMMYFUNCTION("""COMPUTED_VALUE"""),"Amarillo")</f>
        <v>Amarillo</v>
      </c>
      <c r="M27" s="42"/>
      <c r="N27" s="40">
        <v>2.0</v>
      </c>
      <c r="O27" s="44" t="str">
        <f>IFERROR(__xludf.DUMMYFUNCTION("""COMPUTED_VALUE"""),"Mariel")</f>
        <v>Mariel</v>
      </c>
      <c r="P27" s="44" t="str">
        <f>IFERROR(__xludf.DUMMYFUNCTION("""COMPUTED_VALUE"""),"Marron")</f>
        <v>Marron</v>
      </c>
      <c r="Q27" s="42"/>
      <c r="R27" s="54">
        <v>2.0</v>
      </c>
      <c r="S27" s="56" t="str">
        <f>IFERROR(__xludf.DUMMYFUNCTION("""COMPUTED_VALUE"""),"Ariel Jacobo")</f>
        <v>Ariel Jacobo</v>
      </c>
      <c r="T27" s="56" t="str">
        <f>IFERROR(__xludf.DUMMYFUNCTION("""COMPUTED_VALUE"""),"Rodriguez")</f>
        <v>Rodriguez</v>
      </c>
      <c r="U27" s="45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39"/>
      <c r="B28" s="40">
        <v>3.0</v>
      </c>
      <c r="C28" s="44" t="str">
        <f>IFERROR(__xludf.DUMMYFUNCTION("""COMPUTED_VALUE"""),"Mateo ")</f>
        <v>Mateo </v>
      </c>
      <c r="D28" s="44" t="str">
        <f>IFERROR(__xludf.DUMMYFUNCTION("""COMPUTED_VALUE"""),"Diaz")</f>
        <v>Diaz</v>
      </c>
      <c r="E28" s="42"/>
      <c r="F28" s="40">
        <v>3.0</v>
      </c>
      <c r="G28" s="41" t="str">
        <f>IFERROR(__xludf.DUMMYFUNCTION("""COMPUTED_VALUE"""),"Franco")</f>
        <v>Franco</v>
      </c>
      <c r="H28" s="41" t="str">
        <f>IFERROR(__xludf.DUMMYFUNCTION("""COMPUTED_VALUE"""),"Ulzurrun")</f>
        <v>Ulzurrun</v>
      </c>
      <c r="I28" s="42"/>
      <c r="J28" s="57">
        <v>3.0</v>
      </c>
      <c r="K28" s="55" t="str">
        <f>IFERROR(__xludf.DUMMYFUNCTION("""COMPUTED_VALUE"""),"Cesar")</f>
        <v>Cesar</v>
      </c>
      <c r="L28" s="55" t="str">
        <f>IFERROR(__xludf.DUMMYFUNCTION("""COMPUTED_VALUE"""),"Robledo")</f>
        <v>Robledo</v>
      </c>
      <c r="M28" s="42"/>
      <c r="N28" s="40">
        <v>3.0</v>
      </c>
      <c r="O28" s="44" t="str">
        <f>IFERROR(__xludf.DUMMYFUNCTION("""COMPUTED_VALUE"""),"Constanza")</f>
        <v>Constanza</v>
      </c>
      <c r="P28" s="44" t="str">
        <f>IFERROR(__xludf.DUMMYFUNCTION("""COMPUTED_VALUE"""),"Ferreyra")</f>
        <v>Ferreyra</v>
      </c>
      <c r="Q28" s="42"/>
      <c r="R28" s="57">
        <v>3.0</v>
      </c>
      <c r="S28" s="56" t="str">
        <f>IFERROR(__xludf.DUMMYFUNCTION("""COMPUTED_VALUE"""),"Diego")</f>
        <v>Diego</v>
      </c>
      <c r="T28" s="56" t="str">
        <f>IFERROR(__xludf.DUMMYFUNCTION("""COMPUTED_VALUE"""),"Salamida")</f>
        <v>Salamida</v>
      </c>
      <c r="U28" s="45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39"/>
      <c r="B29" s="40">
        <v>4.0</v>
      </c>
      <c r="C29" s="44" t="str">
        <f>IFERROR(__xludf.DUMMYFUNCTION("""COMPUTED_VALUE"""),"Nicolás")</f>
        <v>Nicolás</v>
      </c>
      <c r="D29" s="44" t="str">
        <f>IFERROR(__xludf.DUMMYFUNCTION("""COMPUTED_VALUE"""),"Gallardo")</f>
        <v>Gallardo</v>
      </c>
      <c r="E29" s="42"/>
      <c r="F29" s="40">
        <v>4.0</v>
      </c>
      <c r="G29" s="41"/>
      <c r="H29" s="41"/>
      <c r="I29" s="42"/>
      <c r="J29" s="54">
        <v>4.0</v>
      </c>
      <c r="K29" s="55"/>
      <c r="L29" s="55"/>
      <c r="M29" s="42"/>
      <c r="N29" s="40">
        <v>4.0</v>
      </c>
      <c r="O29" s="46" t="str">
        <f>IFERROR(__xludf.DUMMYFUNCTION("""COMPUTED_VALUE"""),"Nadia")</f>
        <v>Nadia</v>
      </c>
      <c r="P29" s="46" t="str">
        <f>IFERROR(__xludf.DUMMYFUNCTION("""COMPUTED_VALUE"""),"Huanco")</f>
        <v>Huanco</v>
      </c>
      <c r="Q29" s="42"/>
      <c r="R29" s="54">
        <v>4.0</v>
      </c>
      <c r="S29" s="58"/>
      <c r="T29" s="58"/>
      <c r="U29" s="45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3"/>
      <c r="B30" s="47"/>
      <c r="C30" s="47"/>
      <c r="D30" s="47"/>
      <c r="E30" s="33"/>
      <c r="F30" s="47"/>
      <c r="G30" s="47"/>
      <c r="H30" s="47"/>
      <c r="I30" s="33"/>
      <c r="J30" s="47"/>
      <c r="K30" s="47"/>
      <c r="L30" s="47"/>
      <c r="M30" s="33"/>
      <c r="N30" s="47"/>
      <c r="O30" s="47"/>
      <c r="P30" s="47"/>
      <c r="Q30" s="33"/>
      <c r="R30" s="47"/>
      <c r="S30" s="47"/>
      <c r="T30" s="47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3"/>
      <c r="B31" s="48" t="s">
        <v>59</v>
      </c>
      <c r="C31" s="33"/>
      <c r="D31" s="33"/>
      <c r="E31" s="33"/>
      <c r="F31" s="48" t="s">
        <v>60</v>
      </c>
      <c r="G31" s="33"/>
      <c r="H31" s="33"/>
      <c r="I31" s="33"/>
      <c r="J31" s="48" t="s">
        <v>61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3"/>
      <c r="B32" s="59" t="s">
        <v>18</v>
      </c>
      <c r="C32" s="31"/>
      <c r="D32" s="32"/>
      <c r="E32" s="33"/>
      <c r="F32" s="30" t="s">
        <v>19</v>
      </c>
      <c r="G32" s="31"/>
      <c r="H32" s="32"/>
      <c r="I32" s="33"/>
      <c r="J32" s="50" t="s">
        <v>20</v>
      </c>
      <c r="K32" s="31"/>
      <c r="L32" s="32"/>
      <c r="M32" s="33"/>
      <c r="N32" s="35" t="s">
        <v>21</v>
      </c>
      <c r="O32" s="31"/>
      <c r="P32" s="32"/>
      <c r="Q32" s="33"/>
      <c r="R32" s="35" t="s">
        <v>22</v>
      </c>
      <c r="S32" s="31"/>
      <c r="T32" s="32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3"/>
      <c r="B33" s="51"/>
      <c r="C33" s="52" t="s">
        <v>45</v>
      </c>
      <c r="D33" s="53" t="s">
        <v>46</v>
      </c>
      <c r="E33" s="33"/>
      <c r="F33" s="36"/>
      <c r="G33" s="37" t="s">
        <v>45</v>
      </c>
      <c r="H33" s="38" t="s">
        <v>46</v>
      </c>
      <c r="I33" s="33"/>
      <c r="J33" s="51"/>
      <c r="K33" s="52" t="s">
        <v>45</v>
      </c>
      <c r="L33" s="53" t="s">
        <v>46</v>
      </c>
      <c r="M33" s="33"/>
      <c r="N33" s="36"/>
      <c r="O33" s="37" t="s">
        <v>45</v>
      </c>
      <c r="P33" s="38" t="s">
        <v>46</v>
      </c>
      <c r="Q33" s="33"/>
      <c r="R33" s="36"/>
      <c r="S33" s="37" t="s">
        <v>45</v>
      </c>
      <c r="T33" s="38" t="s">
        <v>46</v>
      </c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39"/>
      <c r="B34" s="54">
        <v>1.0</v>
      </c>
      <c r="C34" s="60" t="str">
        <f>IFERROR(__xludf.DUMMYFUNCTION("FILTER(Listado!A1:B1000,Listado!C1:C1000 = 16)"),"Matias Nicolas")</f>
        <v>Matias Nicolas</v>
      </c>
      <c r="D34" s="60" t="str">
        <f>IFERROR(__xludf.DUMMYFUNCTION("""COMPUTED_VALUE"""),"Murias Mendez")</f>
        <v>Murias Mendez</v>
      </c>
      <c r="E34" s="42"/>
      <c r="F34" s="40">
        <v>1.0</v>
      </c>
      <c r="G34" s="44" t="str">
        <f>IFERROR(__xludf.DUMMYFUNCTION("FILTER(Listado!A9:B1000,Listado!C9:C1000 = 17)"),"Pablo")</f>
        <v>Pablo</v>
      </c>
      <c r="H34" s="44" t="str">
        <f>IFERROR(__xludf.DUMMYFUNCTION("""COMPUTED_VALUE"""),"Velasco")</f>
        <v>Velasco</v>
      </c>
      <c r="I34" s="42"/>
      <c r="J34" s="57">
        <v>1.0</v>
      </c>
      <c r="K34" s="55" t="str">
        <f>IFERROR(__xludf.DUMMYFUNCTION("FILTER(Listado!A9:B1000,Listado!C9:C1000 = 18)"),"Esmir")</f>
        <v>Esmir</v>
      </c>
      <c r="L34" s="55" t="str">
        <f>IFERROR(__xludf.DUMMYFUNCTION("""COMPUTED_VALUE"""),"Cáceres")</f>
        <v>Cáceres</v>
      </c>
      <c r="M34" s="42"/>
      <c r="N34" s="40">
        <v>1.0</v>
      </c>
      <c r="O34" s="46" t="str">
        <f>IFERROR(__xludf.DUMMYFUNCTION("FILTER(Listado!A9:B1000,Listado!C9:C1000 = 19)"),"Lucas Miguel")</f>
        <v>Lucas Miguel</v>
      </c>
      <c r="P34" s="46" t="str">
        <f>IFERROR(__xludf.DUMMYFUNCTION("""COMPUTED_VALUE"""),"Díaz")</f>
        <v>Díaz</v>
      </c>
      <c r="Q34" s="42"/>
      <c r="R34" s="40">
        <v>1.0</v>
      </c>
      <c r="S34" s="44" t="str">
        <f>IFERROR(__xludf.DUMMYFUNCTION("FILTER(Listado!A9:B1000,Listado!C9:C1000 = 20)"),"Macarena")</f>
        <v>Macarena</v>
      </c>
      <c r="T34" s="44" t="str">
        <f>IFERROR(__xludf.DUMMYFUNCTION("""COMPUTED_VALUE"""),"Di Gioia")</f>
        <v>Di Gioia</v>
      </c>
      <c r="U34" s="45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39"/>
      <c r="B35" s="57">
        <v>2.0</v>
      </c>
      <c r="C35" s="56" t="str">
        <f>IFERROR(__xludf.DUMMYFUNCTION("""COMPUTED_VALUE"""),"Daniela Paola")</f>
        <v>Daniela Paola</v>
      </c>
      <c r="D35" s="56" t="str">
        <f>IFERROR(__xludf.DUMMYFUNCTION("""COMPUTED_VALUE"""),"Roldan Viani")</f>
        <v>Roldan Viani</v>
      </c>
      <c r="E35" s="42"/>
      <c r="F35" s="40">
        <v>2.0</v>
      </c>
      <c r="G35" s="44" t="str">
        <f>IFERROR(__xludf.DUMMYFUNCTION("""COMPUTED_VALUE"""),"German Lautaro")</f>
        <v>German Lautaro</v>
      </c>
      <c r="H35" s="44" t="str">
        <f>IFERROR(__xludf.DUMMYFUNCTION("""COMPUTED_VALUE"""),"Sanchez")</f>
        <v>Sanchez</v>
      </c>
      <c r="I35" s="42"/>
      <c r="J35" s="54">
        <v>2.0</v>
      </c>
      <c r="K35" s="55" t="str">
        <f>IFERROR(__xludf.DUMMYFUNCTION("""COMPUTED_VALUE"""),"Facundo")</f>
        <v>Facundo</v>
      </c>
      <c r="L35" s="55" t="str">
        <f>IFERROR(__xludf.DUMMYFUNCTION("""COMPUTED_VALUE"""),"Tognola")</f>
        <v>Tognola</v>
      </c>
      <c r="M35" s="42"/>
      <c r="N35" s="40">
        <v>2.0</v>
      </c>
      <c r="O35" s="44" t="str">
        <f>IFERROR(__xludf.DUMMYFUNCTION("""COMPUTED_VALUE"""),"Lucio")</f>
        <v>Lucio</v>
      </c>
      <c r="P35" s="44" t="str">
        <f>IFERROR(__xludf.DUMMYFUNCTION("""COMPUTED_VALUE"""),"alconchel")</f>
        <v>alconchel</v>
      </c>
      <c r="Q35" s="42"/>
      <c r="R35" s="40">
        <v>2.0</v>
      </c>
      <c r="S35" s="44" t="str">
        <f>IFERROR(__xludf.DUMMYFUNCTION("""COMPUTED_VALUE"""),"Malena Inés")</f>
        <v>Malena Inés</v>
      </c>
      <c r="T35" s="44" t="str">
        <f>IFERROR(__xludf.DUMMYFUNCTION("""COMPUTED_VALUE"""),"Sencio")</f>
        <v>Sencio</v>
      </c>
      <c r="U35" s="45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39"/>
      <c r="B36" s="54">
        <v>3.0</v>
      </c>
      <c r="C36" s="56" t="str">
        <f>IFERROR(__xludf.DUMMYFUNCTION("""COMPUTED_VALUE"""),"Matias")</f>
        <v>Matias</v>
      </c>
      <c r="D36" s="56" t="str">
        <f>IFERROR(__xludf.DUMMYFUNCTION("""COMPUTED_VALUE"""),"Bobbio")</f>
        <v>Bobbio</v>
      </c>
      <c r="E36" s="42"/>
      <c r="F36" s="40">
        <v>3.0</v>
      </c>
      <c r="G36" s="44" t="str">
        <f>IFERROR(__xludf.DUMMYFUNCTION("""COMPUTED_VALUE"""),"Karina")</f>
        <v>Karina</v>
      </c>
      <c r="H36" s="44" t="str">
        <f>IFERROR(__xludf.DUMMYFUNCTION("""COMPUTED_VALUE"""),"Crognale ")</f>
        <v>Crognale </v>
      </c>
      <c r="I36" s="42"/>
      <c r="J36" s="54">
        <v>3.0</v>
      </c>
      <c r="K36" s="55"/>
      <c r="L36" s="55"/>
      <c r="M36" s="42"/>
      <c r="N36" s="40">
        <v>3.0</v>
      </c>
      <c r="O36" s="44" t="str">
        <f>IFERROR(__xludf.DUMMYFUNCTION("""COMPUTED_VALUE"""),"Eduardo")</f>
        <v>Eduardo</v>
      </c>
      <c r="P36" s="44" t="str">
        <f>IFERROR(__xludf.DUMMYFUNCTION("""COMPUTED_VALUE"""),"Pereyra")</f>
        <v>Pereyra</v>
      </c>
      <c r="Q36" s="42"/>
      <c r="R36" s="40">
        <v>3.0</v>
      </c>
      <c r="S36" s="44" t="str">
        <f>IFERROR(__xludf.DUMMYFUNCTION("""COMPUTED_VALUE"""),"Adrian")</f>
        <v>Adrian</v>
      </c>
      <c r="T36" s="44" t="str">
        <f>IFERROR(__xludf.DUMMYFUNCTION("""COMPUTED_VALUE"""),"Ammendola")</f>
        <v>Ammendola</v>
      </c>
      <c r="U36" s="45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39"/>
      <c r="B37" s="54">
        <v>4.0</v>
      </c>
      <c r="C37" s="56" t="str">
        <f>IFERROR(__xludf.DUMMYFUNCTION("""COMPUTED_VALUE"""),"Gonzalo")</f>
        <v>Gonzalo</v>
      </c>
      <c r="D37" s="56" t="str">
        <f>IFERROR(__xludf.DUMMYFUNCTION("""COMPUTED_VALUE"""),"Darrigrand")</f>
        <v>Darrigrand</v>
      </c>
      <c r="E37" s="42"/>
      <c r="F37" s="43">
        <v>4.0</v>
      </c>
      <c r="G37" s="44" t="str">
        <f>IFERROR(__xludf.DUMMYFUNCTION("""COMPUTED_VALUE"""),"FraNko")</f>
        <v>FraNko</v>
      </c>
      <c r="H37" s="44" t="str">
        <f>IFERROR(__xludf.DUMMYFUNCTION("""COMPUTED_VALUE"""),"Rasia")</f>
        <v>Rasia</v>
      </c>
      <c r="I37" s="42"/>
      <c r="J37" s="54">
        <v>4.0</v>
      </c>
      <c r="K37" s="55"/>
      <c r="L37" s="55"/>
      <c r="M37" s="42"/>
      <c r="N37" s="40">
        <v>4.0</v>
      </c>
      <c r="O37" s="44"/>
      <c r="P37" s="44"/>
      <c r="Q37" s="42"/>
      <c r="R37" s="40">
        <v>4.0</v>
      </c>
      <c r="S37" s="44" t="str">
        <f>IFERROR(__xludf.DUMMYFUNCTION("""COMPUTED_VALUE"""),"Matias")</f>
        <v>Matias</v>
      </c>
      <c r="T37" s="44" t="str">
        <f>IFERROR(__xludf.DUMMYFUNCTION("""COMPUTED_VALUE"""),"Suarez")</f>
        <v>Suarez</v>
      </c>
      <c r="U37" s="45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3"/>
      <c r="B38" s="47"/>
      <c r="C38" s="47"/>
      <c r="D38" s="47"/>
      <c r="E38" s="33"/>
      <c r="F38" s="47"/>
      <c r="G38" s="47"/>
      <c r="H38" s="47"/>
      <c r="I38" s="33"/>
      <c r="J38" s="47"/>
      <c r="K38" s="47"/>
      <c r="L38" s="47"/>
      <c r="M38" s="33"/>
      <c r="N38" s="47"/>
      <c r="O38" s="47"/>
      <c r="P38" s="47"/>
      <c r="Q38" s="33"/>
      <c r="R38" s="47"/>
      <c r="S38" s="47"/>
      <c r="T38" s="47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3"/>
      <c r="B39" s="48" t="s">
        <v>62</v>
      </c>
      <c r="C39" s="33"/>
      <c r="D39" s="33"/>
      <c r="E39" s="33"/>
      <c r="F39" s="48" t="s">
        <v>63</v>
      </c>
      <c r="G39" s="33"/>
      <c r="H39" s="33"/>
      <c r="I39" s="33"/>
      <c r="J39" s="33"/>
      <c r="K39" s="33"/>
      <c r="L39" s="33"/>
      <c r="M39" s="33"/>
      <c r="N39" s="48" t="s">
        <v>64</v>
      </c>
      <c r="O39" s="33"/>
      <c r="P39" s="33"/>
      <c r="Q39" s="33"/>
      <c r="R39" s="33"/>
      <c r="S39" s="33"/>
      <c r="T39" s="3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3"/>
      <c r="B40" s="50" t="s">
        <v>23</v>
      </c>
      <c r="C40" s="31"/>
      <c r="D40" s="32"/>
      <c r="E40" s="33"/>
      <c r="F40" s="50" t="s">
        <v>24</v>
      </c>
      <c r="G40" s="31"/>
      <c r="H40" s="32"/>
      <c r="I40" s="33"/>
      <c r="J40" s="61" t="s">
        <v>25</v>
      </c>
      <c r="K40" s="31"/>
      <c r="L40" s="32"/>
      <c r="M40" s="33"/>
      <c r="N40" s="30" t="s">
        <v>26</v>
      </c>
      <c r="O40" s="31"/>
      <c r="P40" s="32"/>
      <c r="Q40" s="33"/>
      <c r="R40" s="62" t="s">
        <v>27</v>
      </c>
      <c r="S40" s="31"/>
      <c r="T40" s="32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3"/>
      <c r="B41" s="51"/>
      <c r="C41" s="52" t="s">
        <v>45</v>
      </c>
      <c r="D41" s="53" t="s">
        <v>46</v>
      </c>
      <c r="E41" s="33"/>
      <c r="F41" s="51"/>
      <c r="G41" s="52" t="s">
        <v>45</v>
      </c>
      <c r="H41" s="53" t="s">
        <v>46</v>
      </c>
      <c r="I41" s="33"/>
      <c r="J41" s="63"/>
      <c r="K41" s="64" t="s">
        <v>45</v>
      </c>
      <c r="L41" s="65" t="s">
        <v>46</v>
      </c>
      <c r="M41" s="33"/>
      <c r="N41" s="36"/>
      <c r="O41" s="37" t="s">
        <v>45</v>
      </c>
      <c r="P41" s="38" t="s">
        <v>46</v>
      </c>
      <c r="Q41" s="33"/>
      <c r="R41" s="66"/>
      <c r="S41" s="67" t="s">
        <v>45</v>
      </c>
      <c r="T41" s="68" t="s">
        <v>46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39"/>
      <c r="B42" s="54">
        <v>1.0</v>
      </c>
      <c r="C42" s="56" t="str">
        <f>IFERROR(__xludf.DUMMYFUNCTION("FILTER(Listado!A17:B1000,Listado!C17:C1000 = 21)"),"Emilse")</f>
        <v>Emilse</v>
      </c>
      <c r="D42" s="56" t="str">
        <f>IFERROR(__xludf.DUMMYFUNCTION("""COMPUTED_VALUE"""),"Ferreyra")</f>
        <v>Ferreyra</v>
      </c>
      <c r="E42" s="42"/>
      <c r="F42" s="57">
        <v>1.0</v>
      </c>
      <c r="G42" s="55" t="str">
        <f>IFERROR(__xludf.DUMMYFUNCTION("FILTER(Listado!A17:B1000,Listado!C17:C1000 = 22)"),"Matías")</f>
        <v>Matías</v>
      </c>
      <c r="H42" s="55" t="str">
        <f>IFERROR(__xludf.DUMMYFUNCTION("""COMPUTED_VALUE"""),"Magliano")</f>
        <v>Magliano</v>
      </c>
      <c r="I42" s="42"/>
      <c r="J42" s="69">
        <v>1.0</v>
      </c>
      <c r="K42" s="70" t="str">
        <f>IFERROR(__xludf.DUMMYFUNCTION("FILTER(Listado!A17:B1000,Listado!C17:C1000 = 23)"),"#N/A")</f>
        <v>#N/A</v>
      </c>
      <c r="L42" s="70"/>
      <c r="M42" s="42"/>
      <c r="N42" s="40">
        <v>1.0</v>
      </c>
      <c r="O42" s="44" t="str">
        <f>IFERROR(__xludf.DUMMYFUNCTION("FILTER(Listado!A17:B1000,Listado!C17:C1000 = 24)"),"Tiziana")</f>
        <v>Tiziana</v>
      </c>
      <c r="P42" s="44" t="str">
        <f>IFERROR(__xludf.DUMMYFUNCTION("""COMPUTED_VALUE"""),"Martinazzo")</f>
        <v>Martinazzo</v>
      </c>
      <c r="Q42" s="42"/>
      <c r="R42" s="71">
        <v>1.0</v>
      </c>
      <c r="S42" s="72" t="str">
        <f>IFERROR(__xludf.DUMMYFUNCTION("FILTER(Listado!F17:F1000,Listado!G17:G1000 = 25)"),"#N/A")</f>
        <v>#N/A</v>
      </c>
      <c r="T42" s="72"/>
      <c r="U42" s="45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39"/>
      <c r="B43" s="57">
        <v>2.0</v>
      </c>
      <c r="C43" s="56" t="str">
        <f>IFERROR(__xludf.DUMMYFUNCTION("""COMPUTED_VALUE"""),"Luis")</f>
        <v>Luis</v>
      </c>
      <c r="D43" s="56" t="str">
        <f>IFERROR(__xludf.DUMMYFUNCTION("""COMPUTED_VALUE"""),"Amaison")</f>
        <v>Amaison</v>
      </c>
      <c r="E43" s="42"/>
      <c r="F43" s="54">
        <v>2.0</v>
      </c>
      <c r="G43" s="55" t="str">
        <f>IFERROR(__xludf.DUMMYFUNCTION("""COMPUTED_VALUE"""),"Daniel Gustavo")</f>
        <v>Daniel Gustavo</v>
      </c>
      <c r="H43" s="55" t="str">
        <f>IFERROR(__xludf.DUMMYFUNCTION("""COMPUTED_VALUE"""),"Cuello")</f>
        <v>Cuello</v>
      </c>
      <c r="I43" s="42"/>
      <c r="J43" s="69">
        <v>2.0</v>
      </c>
      <c r="K43" s="70"/>
      <c r="L43" s="70"/>
      <c r="M43" s="42"/>
      <c r="N43" s="43">
        <v>2.0</v>
      </c>
      <c r="O43" s="44" t="str">
        <f>IFERROR(__xludf.DUMMYFUNCTION("""COMPUTED_VALUE"""),"Angel")</f>
        <v>Angel</v>
      </c>
      <c r="P43" s="44" t="str">
        <f>IFERROR(__xludf.DUMMYFUNCTION("""COMPUTED_VALUE"""),"Vega")</f>
        <v>Vega</v>
      </c>
      <c r="Q43" s="42"/>
      <c r="R43" s="71">
        <v>2.0</v>
      </c>
      <c r="S43" s="73"/>
      <c r="T43" s="73"/>
      <c r="U43" s="45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39"/>
      <c r="B44" s="54">
        <v>3.0</v>
      </c>
      <c r="C44" s="56" t="str">
        <f>IFERROR(__xludf.DUMMYFUNCTION("""COMPUTED_VALUE"""),"Guillermo")</f>
        <v>Guillermo</v>
      </c>
      <c r="D44" s="56" t="str">
        <f>IFERROR(__xludf.DUMMYFUNCTION("""COMPUTED_VALUE"""),"Arias")</f>
        <v>Arias</v>
      </c>
      <c r="E44" s="42"/>
      <c r="F44" s="54">
        <v>3.0</v>
      </c>
      <c r="G44" s="55" t="str">
        <f>IFERROR(__xludf.DUMMYFUNCTION("""COMPUTED_VALUE"""),"fernando")</f>
        <v>fernando</v>
      </c>
      <c r="H44" s="55" t="str">
        <f>IFERROR(__xludf.DUMMYFUNCTION("""COMPUTED_VALUE"""),"pequeño magan")</f>
        <v>pequeño magan</v>
      </c>
      <c r="I44" s="42"/>
      <c r="J44" s="69">
        <v>3.0</v>
      </c>
      <c r="K44" s="70"/>
      <c r="L44" s="70"/>
      <c r="M44" s="42"/>
      <c r="N44" s="40">
        <v>3.0</v>
      </c>
      <c r="O44" s="44" t="str">
        <f>IFERROR(__xludf.DUMMYFUNCTION("""COMPUTED_VALUE"""),"Martin")</f>
        <v>Martin</v>
      </c>
      <c r="P44" s="44" t="str">
        <f>IFERROR(__xludf.DUMMYFUNCTION("""COMPUTED_VALUE"""),"Martelo")</f>
        <v>Martelo</v>
      </c>
      <c r="Q44" s="42"/>
      <c r="R44" s="71">
        <v>3.0</v>
      </c>
      <c r="S44" s="73"/>
      <c r="T44" s="73"/>
      <c r="U44" s="45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39"/>
      <c r="B45" s="54">
        <v>4.0</v>
      </c>
      <c r="C45" s="56" t="str">
        <f>IFERROR(__xludf.DUMMYFUNCTION("""COMPUTED_VALUE"""),"Eduardo")</f>
        <v>Eduardo</v>
      </c>
      <c r="D45" s="56" t="str">
        <f>IFERROR(__xludf.DUMMYFUNCTION("""COMPUTED_VALUE"""),"Moreno")</f>
        <v>Moreno</v>
      </c>
      <c r="E45" s="42"/>
      <c r="F45" s="54">
        <v>4.0</v>
      </c>
      <c r="G45" s="55"/>
      <c r="H45" s="55"/>
      <c r="I45" s="42"/>
      <c r="J45" s="69">
        <v>4.0</v>
      </c>
      <c r="K45" s="70"/>
      <c r="L45" s="70"/>
      <c r="M45" s="42"/>
      <c r="N45" s="40">
        <v>4.0</v>
      </c>
      <c r="O45" s="44" t="str">
        <f>IFERROR(__xludf.DUMMYFUNCTION("""COMPUTED_VALUE"""),"Fabricio Daniel")</f>
        <v>Fabricio Daniel</v>
      </c>
      <c r="P45" s="44" t="str">
        <f>IFERROR(__xludf.DUMMYFUNCTION("""COMPUTED_VALUE"""),"PEREYRA ESPECHE")</f>
        <v>PEREYRA ESPECHE</v>
      </c>
      <c r="Q45" s="42"/>
      <c r="R45" s="71">
        <v>4.0</v>
      </c>
      <c r="S45" s="73"/>
      <c r="T45" s="73"/>
      <c r="U45" s="45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3"/>
      <c r="B46" s="74"/>
      <c r="C46" s="74"/>
      <c r="D46" s="74"/>
      <c r="E46" s="23"/>
      <c r="F46" s="74"/>
      <c r="G46" s="74"/>
      <c r="H46" s="74"/>
      <c r="I46" s="23"/>
      <c r="J46" s="74"/>
      <c r="K46" s="74"/>
      <c r="L46" s="74"/>
      <c r="M46" s="23"/>
      <c r="N46" s="75"/>
      <c r="O46" s="74"/>
      <c r="P46" s="74"/>
      <c r="Q46" s="23"/>
      <c r="R46" s="74"/>
      <c r="S46" s="74"/>
      <c r="T46" s="74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mergeCells count="25">
    <mergeCell ref="B8:D8"/>
    <mergeCell ref="F8:H8"/>
    <mergeCell ref="J8:L8"/>
    <mergeCell ref="N8:P8"/>
    <mergeCell ref="R8:T8"/>
    <mergeCell ref="B16:D16"/>
    <mergeCell ref="F16:H16"/>
    <mergeCell ref="R16:T16"/>
    <mergeCell ref="J16:L16"/>
    <mergeCell ref="N16:P16"/>
    <mergeCell ref="B24:D24"/>
    <mergeCell ref="F24:H24"/>
    <mergeCell ref="J24:L24"/>
    <mergeCell ref="N24:P24"/>
    <mergeCell ref="R24:T24"/>
    <mergeCell ref="J40:L40"/>
    <mergeCell ref="N40:P40"/>
    <mergeCell ref="B32:D32"/>
    <mergeCell ref="F32:H32"/>
    <mergeCell ref="J32:L32"/>
    <mergeCell ref="N32:P32"/>
    <mergeCell ref="R32:T32"/>
    <mergeCell ref="B40:D40"/>
    <mergeCell ref="F40:H40"/>
    <mergeCell ref="R40:T40"/>
  </mergeCells>
  <drawing r:id="rId1"/>
</worksheet>
</file>