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90A12546-EBE4-416A-9906-01AA10B88B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_INVESTIMENTOS" sheetId="1" r:id="rId1"/>
    <sheet name="PERFIS" sheetId="2" r:id="rId2"/>
  </sheets>
  <definedNames>
    <definedName name="aporte">APP_INVESTIMENTOS!$D$14:$D$14</definedName>
    <definedName name="patrimonio">APP_INVESTIMENTOS!$D$17:$D$17</definedName>
    <definedName name="qtd_anos">APP_INVESTIMENTOS!$D$15:$D$15</definedName>
    <definedName name="rendimento_carteira">APP_INVESTIMENTOS!$D$10:$D$10</definedName>
    <definedName name="salario">APP_INVESTIMENTOS!$D$9:$D$9</definedName>
    <definedName name="sugestao_investimento">APP_INVESTIMENTOS!$D$11:$D$11</definedName>
    <definedName name="taxa_mensal">APP_INVESTIMENTOS!$D$16:$D$16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3" i="1"/>
  <c r="A16" i="2"/>
  <c r="A17" i="2"/>
  <c r="A18" i="2"/>
  <c r="A19" i="2"/>
  <c r="A20" i="2"/>
  <c r="A15" i="2"/>
  <c r="A10" i="2"/>
  <c r="A11" i="2"/>
  <c r="A12" i="2"/>
  <c r="A13" i="2"/>
  <c r="A14" i="2"/>
  <c r="A9" i="2"/>
  <c r="A7" i="2"/>
  <c r="A8" i="2"/>
  <c r="A3" i="2"/>
  <c r="A4" i="2"/>
  <c r="A5" i="2"/>
  <c r="A6" i="2"/>
  <c r="C30" i="1" a="1"/>
  <c r="C30" i="1"/>
  <c r="D17" i="1" a="1"/>
  <c r="D17" i="1"/>
  <c r="D18" i="1" s="1" a="1"/>
  <c r="D18" i="1" s="1"/>
  <c r="D11" i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1" i="1"/>
  <c r="D21" i="1" s="1" a="1"/>
  <c r="D21" i="1" s="1"/>
  <c r="D34" i="1" l="1"/>
  <c r="D35" i="1"/>
  <c r="D36" i="1"/>
  <c r="D37" i="1"/>
  <c r="D38" i="1"/>
  <c r="D33" i="1"/>
  <c r="D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<sst xmlns="http://schemas.openxmlformats.org/spreadsheetml/2006/main" count="70" uniqueCount="35">
  <si>
    <t>CONFIGURAÇÕES</t>
  </si>
  <si>
    <t>Salários</t>
  </si>
  <si>
    <t>Rendimentos Carteira</t>
  </si>
  <si>
    <t>Sugestões de Investimento (30% do salário)</t>
  </si>
  <si>
    <t>INVESTIMENTO MENSAL</t>
  </si>
  <si>
    <t>Qual o valor do investimento mensal?</t>
  </si>
  <si>
    <t>Por quantos anos investir?</t>
  </si>
  <si>
    <t>Taxa de rendimento mensal?</t>
  </si>
  <si>
    <t>Patrimônio total acumulado?</t>
  </si>
  <si>
    <t>Dividendos mensais (no final de 5 anos)?</t>
  </si>
  <si>
    <t>CENÁRIOS</t>
  </si>
  <si>
    <t>RENDIMENTOS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</si>
  <si>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</si>
  <si>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</si>
  <si>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</si>
  <si>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</si>
  <si>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</si>
  <si>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</si>
  <si>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</si>
  <si>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</si>
  <si>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MÊS: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</si>
  <si>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</si>
  <si>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</si>
  <si>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</si>
  <si>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</si>
  <si>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</si>
  <si>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</si>
  <si>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</si>
  <si>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</si>
  <si>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HOTELARIAS</t>
  </si>
  <si>
    <t>CHAVE_COMPOSTA</t>
  </si>
  <si>
    <t>%</t>
  </si>
  <si>
    <t>Conservador</t>
  </si>
  <si>
    <t>FOFs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</si>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</sst>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2">
    <font>
      <sz val="11"/>
      <color theme="1"/>
      <name val="Aptos Narrow"/>
      <family val="2"/>
      <scheme val="minor"/>
    </font>
    <font>
      <b/>
      <sz val="16"/>
      <color theme="0"/>
      <name val="Arial"/>
    </font>
    <font>
      <sz val="13"/>
      <color theme="1"/>
      <name val="Aptos Narrow"/>
      <family val="2"/>
      <scheme val="minor"/>
    </font>
    <font>
      <b/>
      <sz val="15"/>
      <color theme="0"/>
      <name val="Arial"/>
    </font>
    <font>
      <b/>
      <sz val="14"/>
      <color theme="0"/>
      <name val="Arial"/>
    </font>
    <font>
      <sz val="11"/>
      <color theme="0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theme="0"/>
      <name val="Arial"/>
    </font>
    <font>
      <sz val="12"/>
      <color theme="1"/>
      <name val="Segoe UI"/>
    </font>
    <font>
      <sz val="12"/>
      <color theme="1" tint="0.499984740745262"/>
      <name val="Segoe UI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93E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B600"/>
        <bgColor indexed="64"/>
      </patternFill>
    </fill>
  </fills>
  <borders count="29">
    <border>
      <left/>
      <right/>
      <top/>
      <bottom/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2"/>
      </left>
      <right style="medium">
        <color theme="1"/>
      </right>
      <top/>
      <bottom style="thin">
        <color theme="2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/>
      <bottom style="thin">
        <color theme="0" tint="-4.9989318521683403E-2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0" tint="-0.14999847407452621"/>
      </right>
      <top/>
      <bottom style="medium">
        <color theme="1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medium">
        <color theme="1"/>
      </bottom>
      <diagonal/>
    </border>
    <border>
      <left style="medium">
        <color theme="1"/>
      </left>
      <right style="thin">
        <color theme="0" tint="-4.9989318521683403E-2"/>
      </right>
      <top/>
      <bottom/>
      <diagonal/>
    </border>
    <border>
      <left/>
      <right style="medium">
        <color theme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2" fillId="0" borderId="0" xfId="0" applyFont="1"/>
    <xf numFmtId="164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8" fontId="2" fillId="4" borderId="2" xfId="0" applyNumberFormat="1" applyFont="1" applyFill="1" applyBorder="1" applyAlignment="1">
      <alignment horizontal="center"/>
    </xf>
    <xf numFmtId="0" fontId="0" fillId="0" borderId="0" xfId="0" applyAlignment="1"/>
    <xf numFmtId="8" fontId="2" fillId="4" borderId="1" xfId="0" applyNumberFormat="1" applyFont="1" applyFill="1" applyBorder="1" applyAlignment="1">
      <alignment horizontal="center"/>
    </xf>
    <xf numFmtId="0" fontId="0" fillId="0" borderId="0" xfId="0" applyBorder="1" applyAlignment="1"/>
    <xf numFmtId="0" fontId="3" fillId="2" borderId="8" xfId="0" applyFont="1" applyFill="1" applyBorder="1" applyAlignment="1">
      <alignment vertical="center"/>
    </xf>
    <xf numFmtId="164" fontId="2" fillId="3" borderId="9" xfId="0" applyNumberFormat="1" applyFont="1" applyFill="1" applyBorder="1" applyAlignment="1">
      <alignment horizontal="center"/>
    </xf>
    <xf numFmtId="10" fontId="2" fillId="3" borderId="10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0" fontId="5" fillId="0" borderId="0" xfId="0" applyFont="1"/>
    <xf numFmtId="8" fontId="0" fillId="4" borderId="12" xfId="0" applyNumberFormat="1" applyFill="1" applyBorder="1" applyAlignment="1">
      <alignment horizontal="center"/>
    </xf>
    <xf numFmtId="0" fontId="7" fillId="2" borderId="7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9" fillId="4" borderId="20" xfId="0" applyFont="1" applyFill="1" applyBorder="1" applyAlignment="1">
      <alignment horizontal="left" indent="2"/>
    </xf>
    <xf numFmtId="0" fontId="9" fillId="4" borderId="13" xfId="0" applyFont="1" applyFill="1" applyBorder="1" applyAlignment="1">
      <alignment horizontal="left" indent="2"/>
    </xf>
    <xf numFmtId="0" fontId="9" fillId="4" borderId="16" xfId="0" applyFont="1" applyFill="1" applyBorder="1" applyAlignment="1">
      <alignment horizontal="left" indent="2"/>
    </xf>
    <xf numFmtId="8" fontId="0" fillId="4" borderId="21" xfId="0" applyNumberFormat="1" applyFill="1" applyBorder="1" applyAlignment="1">
      <alignment horizontal="center"/>
    </xf>
    <xf numFmtId="8" fontId="0" fillId="4" borderId="22" xfId="0" applyNumberFormat="1" applyFill="1" applyBorder="1" applyAlignment="1">
      <alignment horizontal="center"/>
    </xf>
    <xf numFmtId="8" fontId="0" fillId="4" borderId="23" xfId="0" applyNumberFormat="1" applyFill="1" applyBorder="1" applyAlignment="1">
      <alignment horizontal="center"/>
    </xf>
    <xf numFmtId="8" fontId="0" fillId="4" borderId="24" xfId="0" applyNumberFormat="1" applyFill="1" applyBorder="1" applyAlignment="1">
      <alignment horizontal="center"/>
    </xf>
    <xf numFmtId="8" fontId="0" fillId="4" borderId="25" xfId="0" applyNumberFormat="1" applyFill="1" applyBorder="1" applyAlignment="1">
      <alignment horizontal="center"/>
    </xf>
    <xf numFmtId="0" fontId="0" fillId="0" borderId="26" xfId="0" applyBorder="1"/>
    <xf numFmtId="8" fontId="0" fillId="4" borderId="27" xfId="0" applyNumberFormat="1" applyFill="1" applyBorder="1" applyAlignment="1">
      <alignment horizontal="center"/>
    </xf>
    <xf numFmtId="0" fontId="6" fillId="5" borderId="0" xfId="1"/>
    <xf numFmtId="0" fontId="6" fillId="5" borderId="0" xfId="1" applyAlignment="1"/>
    <xf numFmtId="0" fontId="10" fillId="0" borderId="0" xfId="0" applyFont="1"/>
    <xf numFmtId="0" fontId="0" fillId="0" borderId="0" xfId="0" applyAlignment="1">
      <alignment horizontal="center"/>
    </xf>
    <xf numFmtId="164" fontId="10" fillId="0" borderId="0" xfId="0" applyNumberFormat="1" applyFont="1" applyAlignment="1">
      <alignment horizontal="center"/>
    </xf>
    <xf numFmtId="9" fontId="0" fillId="0" borderId="0" xfId="0" applyNumberFormat="1" applyAlignment="1"/>
    <xf numFmtId="164" fontId="0" fillId="7" borderId="0" xfId="0" applyNumberFormat="1" applyFill="1" applyAlignment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Alignment="1"/>
    <xf numFmtId="164" fontId="11" fillId="2" borderId="0" xfId="0" applyNumberFormat="1" applyFont="1" applyFill="1" applyAlignment="1"/>
    <xf numFmtId="0" fontId="0" fillId="0" borderId="28" xfId="0" applyBorder="1"/>
    <xf numFmtId="9" fontId="0" fillId="0" borderId="0" xfId="0" applyNumberFormat="1"/>
    <xf numFmtId="9" fontId="0" fillId="0" borderId="28" xfId="0" applyNumberFormat="1" applyBorder="1"/>
    <xf numFmtId="0" fontId="0" fillId="0" borderId="28" xfId="0" applyBorder="1" applyAlignment="1">
      <alignment wrapText="1"/>
    </xf>
    <xf numFmtId="0" fontId="4" fillId="8" borderId="3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indent="2"/>
    </xf>
    <xf numFmtId="0" fontId="8" fillId="6" borderId="14" xfId="0" applyFont="1" applyFill="1" applyBorder="1" applyAlignment="1">
      <alignment horizontal="left" indent="2"/>
    </xf>
    <xf numFmtId="0" fontId="8" fillId="6" borderId="16" xfId="0" applyFont="1" applyFill="1" applyBorder="1" applyAlignment="1">
      <alignment horizontal="left" indent="2"/>
    </xf>
    <xf numFmtId="0" fontId="8" fillId="6" borderId="17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 indent="2"/>
    </xf>
    <xf numFmtId="0" fontId="9" fillId="0" borderId="18" xfId="0" applyFont="1" applyBorder="1" applyAlignment="1">
      <alignment horizontal="left" indent="2"/>
    </xf>
    <xf numFmtId="0" fontId="8" fillId="4" borderId="13" xfId="0" applyFont="1" applyFill="1" applyBorder="1" applyAlignment="1">
      <alignment horizontal="left" indent="2"/>
    </xf>
    <xf numFmtId="0" fontId="8" fillId="4" borderId="18" xfId="0" applyFont="1" applyFill="1" applyBorder="1" applyAlignment="1">
      <alignment horizontal="left" indent="2"/>
    </xf>
    <xf numFmtId="0" fontId="8" fillId="4" borderId="16" xfId="0" applyFont="1" applyFill="1" applyBorder="1" applyAlignment="1">
      <alignment horizontal="left" indent="2"/>
    </xf>
    <xf numFmtId="0" fontId="8" fillId="4" borderId="19" xfId="0" applyFont="1" applyFill="1" applyBorder="1" applyAlignment="1">
      <alignment horizontal="left" indent="2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F2B600"/>
      <color rgb="FFDBA400"/>
      <color rgb="FF093E44"/>
      <color rgb="FF24D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F476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6C-4419-885C-341182C62C7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6C-4419-885C-341182C62C7E}"/>
              </c:ext>
            </c:extLst>
          </c:dPt>
          <c:dPt>
            <c:idx val="2"/>
            <c:invertIfNegative val="0"/>
            <c:bubble3D val="0"/>
            <c:spPr>
              <a:solidFill>
                <a:srgbClr val="12501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1E-45CD-85DD-FBC07A8FC11E}"/>
              </c:ext>
            </c:extLst>
          </c:dPt>
          <c:dPt>
            <c:idx val="3"/>
            <c:invertIfNegative val="0"/>
            <c:bubble3D val="0"/>
            <c:spPr>
              <a:solidFill>
                <a:srgbClr val="7821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96C-4419-885C-341182C62C7E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F0-47AA-B6D3-63B6AC1371BA}"/>
              </c:ext>
            </c:extLst>
          </c:dPt>
          <c:dLbls>
            <c:dLbl>
              <c:idx val="3"/>
              <c:layout>
                <c:manualLayout>
                  <c:x val="-2.6936026936026945E-2"/>
                  <c:y val="9.845749917952053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6C-4419-885C-341182C62C7E}"/>
                </c:ext>
              </c:extLst>
            </c:dLbl>
            <c:dLbl>
              <c:idx val="4"/>
              <c:layout>
                <c:manualLayout>
                  <c:x val="-1.0101010101010183E-2"/>
                  <c:y val="-6.56383327863472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F0-47AA-B6D3-63B6AC1371BA}"/>
                </c:ext>
              </c:extLst>
            </c:dLbl>
            <c:dLbl>
              <c:idx val="5"/>
              <c:layout>
                <c:manualLayout>
                  <c:x val="0.11279461279461278"/>
                  <c:y val="3.28191663931732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F0-47AA-B6D3-63B6AC1371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145F8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APP_INVESTIMENTOS!$B$33:$B$38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APP_INVESTIMENTOS!D33:D38</c:f>
              <c:numCache>
                <c:formatCode>"R$"\ #,##0.00</c:formatCode>
                <c:ptCount val="6"/>
                <c:pt idx="0">
                  <c:v>403.2</c:v>
                </c:pt>
                <c:pt idx="1">
                  <c:v>441</c:v>
                </c:pt>
                <c:pt idx="2">
                  <c:v>100.8</c:v>
                </c:pt>
                <c:pt idx="3">
                  <c:v>63</c:v>
                </c:pt>
                <c:pt idx="4">
                  <c:v>126</c:v>
                </c:pt>
                <c:pt idx="5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C-4419-885C-341182C62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axId val="1373352968"/>
        <c:axId val="1373355016"/>
      </c:barChart>
      <c:catAx>
        <c:axId val="13733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355016"/>
        <c:crosses val="autoZero"/>
        <c:auto val="1"/>
        <c:lblAlgn val="ctr"/>
        <c:lblOffset val="100"/>
        <c:noMultiLvlLbl val="0"/>
      </c:catAx>
      <c:valAx>
        <c:axId val="137335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35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85725</xdr:rowOff>
    </xdr:from>
    <xdr:to>
      <xdr:col>4</xdr:col>
      <xdr:colOff>38100</xdr:colOff>
      <xdr:row>6</xdr:row>
      <xdr:rowOff>76200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DA4D98-34F8-9994-0A65-98A288273403}"/>
            </a:ext>
            <a:ext uri="{147F2762-F138-4A5C-976F-8EAC2B608ADB}">
              <a16:predDERef xmlns:a16="http://schemas.microsoft.com/office/drawing/2014/main" pred="{1EC4443C-CD9F-6CE5-D614-4277CC0E5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85725"/>
          <a:ext cx="5248275" cy="1133475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39</xdr:row>
      <xdr:rowOff>28575</xdr:rowOff>
    </xdr:from>
    <xdr:to>
      <xdr:col>4</xdr:col>
      <xdr:colOff>0</xdr:colOff>
      <xdr:row>53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C4443C-CD9F-6CE5-D614-4277CC0E5242}"/>
            </a:ext>
            <a:ext uri="{147F2762-F138-4A5C-976F-8EAC2B608ADB}">
              <a16:predDERef xmlns:a16="http://schemas.microsoft.com/office/drawing/2014/main" pred="{6FDA4D98-34F8-9994-0A65-98A288273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39"/>
  <sheetViews>
    <sheetView showGridLines="0" tabSelected="1" topLeftCell="A39" workbookViewId="0">
      <selection activeCell="E4" sqref="E4"/>
    </sheetView>
  </sheetViews>
  <sheetFormatPr defaultColWidth="0" defaultRowHeight="15"/>
  <cols>
    <col min="1" max="1" width="3.5703125" customWidth="1"/>
    <col min="2" max="2" width="41.140625" customWidth="1"/>
    <col min="3" max="3" width="18.5703125" style="7" customWidth="1"/>
    <col min="4" max="4" width="18.140625" style="7" customWidth="1"/>
    <col min="5" max="5" width="27.7109375" customWidth="1"/>
  </cols>
  <sheetData>
    <row r="8" spans="1:5" ht="33" customHeight="1">
      <c r="B8" s="44" t="s">
        <v>0</v>
      </c>
      <c r="C8" s="45"/>
      <c r="D8" s="46"/>
    </row>
    <row r="9" spans="1:5" s="2" customFormat="1" ht="20.25" customHeight="1">
      <c r="B9" s="47" t="s">
        <v>1</v>
      </c>
      <c r="C9" s="48"/>
      <c r="D9" s="11">
        <v>4200</v>
      </c>
    </row>
    <row r="10" spans="1:5" s="2" customFormat="1" ht="20.25" customHeight="1">
      <c r="B10" s="47" t="s">
        <v>2</v>
      </c>
      <c r="C10" s="48"/>
      <c r="D10" s="12">
        <v>6.0000000000000001E-3</v>
      </c>
    </row>
    <row r="11" spans="1:5" s="2" customFormat="1" ht="20.25" customHeight="1">
      <c r="B11" s="49" t="s">
        <v>3</v>
      </c>
      <c r="C11" s="50"/>
      <c r="D11" s="13">
        <f>D9*30%</f>
        <v>1260</v>
      </c>
    </row>
    <row r="12" spans="1:5">
      <c r="B12" s="1"/>
      <c r="C12" s="9"/>
      <c r="D12" s="9"/>
      <c r="E12" s="1"/>
    </row>
    <row r="13" spans="1:5" ht="29.25" customHeight="1">
      <c r="B13" s="51" t="s">
        <v>4</v>
      </c>
      <c r="C13" s="52"/>
      <c r="D13" s="53"/>
      <c r="E13" s="1"/>
    </row>
    <row r="14" spans="1:5" ht="17.25">
      <c r="A14" s="14">
        <v>2</v>
      </c>
      <c r="B14" s="54" t="s">
        <v>5</v>
      </c>
      <c r="C14" s="55"/>
      <c r="D14" s="3">
        <v>1260</v>
      </c>
    </row>
    <row r="15" spans="1:5" ht="17.25">
      <c r="A15" s="14">
        <v>5</v>
      </c>
      <c r="B15" s="54" t="s">
        <v>6</v>
      </c>
      <c r="C15" s="55"/>
      <c r="D15" s="4">
        <v>10</v>
      </c>
    </row>
    <row r="16" spans="1:5" ht="17.25">
      <c r="A16" s="14">
        <v>10</v>
      </c>
      <c r="B16" s="54" t="s">
        <v>7</v>
      </c>
      <c r="C16" s="55"/>
      <c r="D16" s="5">
        <v>1.0789999999999999E-2</v>
      </c>
      <c r="E16" s="1"/>
    </row>
    <row r="17" spans="1:5" ht="17.25">
      <c r="A17" s="14">
        <v>20</v>
      </c>
      <c r="B17" s="56" t="s">
        <v>8</v>
      </c>
      <c r="C17" s="57"/>
      <c r="D17" s="8" cm="1">
        <f t="array" ref="D17">FV(taxa_mensal,qtd_anos*12,aporte*(-1))</f>
        <v>306538.10778801696</v>
      </c>
      <c r="E17" s="1"/>
    </row>
    <row r="18" spans="1:5" ht="17.25">
      <c r="A18" s="14">
        <v>30</v>
      </c>
      <c r="B18" s="58" t="s">
        <v>9</v>
      </c>
      <c r="C18" s="59"/>
      <c r="D18" s="6" cm="1">
        <f t="array" ref="D18">patrimonio*rendimento_carteira</f>
        <v>1839.2286467281017</v>
      </c>
      <c r="E18" s="1"/>
    </row>
    <row r="19" spans="1:5">
      <c r="A19" s="1"/>
      <c r="E19" s="26"/>
    </row>
    <row r="20" spans="1:5" ht="19.5">
      <c r="B20" s="10" t="s">
        <v>10</v>
      </c>
      <c r="C20" s="16" t="s">
        <v>11</v>
      </c>
      <c r="D20" s="17" t="s">
        <v>12</v>
      </c>
      <c r="E20" s="1"/>
    </row>
    <row r="21" spans="1:5" ht="17.25">
      <c r="B21" s="18" t="s">
        <v>13</v>
      </c>
      <c r="C21" s="22">
        <f>FV($D$16,$A14*12,$D$14*-1)</f>
        <v>34306.810395032975</v>
      </c>
      <c r="D21" s="15" cm="1">
        <f t="array" ref="D21">C21*rendimento_carteira</f>
        <v>205.84086237019787</v>
      </c>
      <c r="E21" s="1"/>
    </row>
    <row r="22" spans="1:5" ht="17.25">
      <c r="B22" s="19" t="s">
        <v>14</v>
      </c>
      <c r="C22" s="24">
        <f>FV($D$16,$A15*12,$D$14*-1)</f>
        <v>105558.91163809443</v>
      </c>
      <c r="D22" s="21" cm="1">
        <f t="array" ref="D22">C22*rendimento_carteira</f>
        <v>633.35346982856663</v>
      </c>
      <c r="E22" s="1"/>
    </row>
    <row r="23" spans="1:5" ht="17.25">
      <c r="B23" s="19" t="s">
        <v>15</v>
      </c>
      <c r="C23" s="24">
        <f>FV($D$16,$A16*12,$D$14*-1)</f>
        <v>306538.10778801696</v>
      </c>
      <c r="D23" s="21" cm="1">
        <f t="array" ref="D23">C23*rendimento_carteira</f>
        <v>1839.2286467281017</v>
      </c>
      <c r="E23" s="1"/>
    </row>
    <row r="24" spans="1:5" ht="17.25">
      <c r="B24" s="19" t="s">
        <v>16</v>
      </c>
      <c r="C24" s="23">
        <f>FV($D$16,$A17*12,$D$14*-1)</f>
        <v>1417749.9841223215</v>
      </c>
      <c r="D24" s="21" cm="1">
        <f t="array" ref="D24">C24*rendimento_carteira</f>
        <v>8506.4999047339297</v>
      </c>
      <c r="E24" s="1"/>
    </row>
    <row r="25" spans="1:5" ht="17.25">
      <c r="B25" s="20" t="s">
        <v>17</v>
      </c>
      <c r="C25" s="27">
        <f>FV($D$16,$A18*12,$D$14*-1)</f>
        <v>5445933.7653059401</v>
      </c>
      <c r="D25" s="25" cm="1">
        <f t="array" ref="D25">C25*rendimento_carteira</f>
        <v>32675.602591835643</v>
      </c>
      <c r="E25" s="1"/>
    </row>
    <row r="29" spans="1:5">
      <c r="B29" s="28" t="s">
        <v>18</v>
      </c>
      <c r="C29" s="29" t="s">
        <v>19</v>
      </c>
      <c r="D29" s="29"/>
    </row>
    <row r="30" spans="1:5">
      <c r="B30" s="30" t="s">
        <v>20</v>
      </c>
      <c r="C30" s="32" cm="1">
        <f t="array" ref="C30">aporte</f>
        <v>1260</v>
      </c>
    </row>
    <row r="32" spans="1:5" ht="12" customHeight="1">
      <c r="B32" s="35" t="s">
        <v>21</v>
      </c>
      <c r="C32" s="36" t="s">
        <v>22</v>
      </c>
      <c r="D32" s="35" t="s">
        <v>23</v>
      </c>
    </row>
    <row r="33" spans="2:4">
      <c r="B33" s="31" t="s">
        <v>24</v>
      </c>
      <c r="C33" s="33">
        <f>VLOOKUP($C$29&amp;"-"&amp;B33,PERFIS!$A$1:E29,4,FALSE)</f>
        <v>0.32</v>
      </c>
      <c r="D33" s="34">
        <f>C33*$C$30</f>
        <v>403.2</v>
      </c>
    </row>
    <row r="34" spans="2:4">
      <c r="B34" s="31" t="s">
        <v>25</v>
      </c>
      <c r="C34" s="33">
        <f>VLOOKUP($C$29&amp;"-"&amp;B34,PERFIS!$A$1:E30,4,FALSE)</f>
        <v>0.35</v>
      </c>
      <c r="D34" s="34">
        <f t="shared" ref="D34:D38" si="0">C34*$C$30</f>
        <v>441</v>
      </c>
    </row>
    <row r="35" spans="2:4">
      <c r="B35" s="31" t="s">
        <v>26</v>
      </c>
      <c r="C35" s="33">
        <f>VLOOKUP($C$29&amp;"-"&amp;B35,PERFIS!$A$1:E31,4,FALSE)</f>
        <v>0.08</v>
      </c>
      <c r="D35" s="34">
        <f t="shared" si="0"/>
        <v>100.8</v>
      </c>
    </row>
    <row r="36" spans="2:4">
      <c r="B36" s="31" t="s">
        <v>27</v>
      </c>
      <c r="C36" s="33">
        <f>VLOOKUP($C$29&amp;"-"&amp;B36,PERFIS!$A$1:E32,4,FALSE)</f>
        <v>0.05</v>
      </c>
      <c r="D36" s="34">
        <f t="shared" si="0"/>
        <v>63</v>
      </c>
    </row>
    <row r="37" spans="2:4">
      <c r="B37" s="31" t="s">
        <v>28</v>
      </c>
      <c r="C37" s="33">
        <f>VLOOKUP($C$29&amp;"-"&amp;B37,PERFIS!$A$1:E33,4,FALSE)</f>
        <v>0.1</v>
      </c>
      <c r="D37" s="34">
        <f t="shared" si="0"/>
        <v>126</v>
      </c>
    </row>
    <row r="38" spans="2:4">
      <c r="B38" s="31" t="s">
        <v>29</v>
      </c>
      <c r="C38" s="33">
        <f>VLOOKUP($C$29&amp;"-"&amp;B38,PERFIS!$A$1:E34,4,FALSE)</f>
        <v>0.1</v>
      </c>
      <c r="D38" s="34">
        <f t="shared" si="0"/>
        <v>126</v>
      </c>
    </row>
    <row r="39" spans="2:4">
      <c r="B39" s="37"/>
      <c r="C39" s="38"/>
      <c r="D39" s="39">
        <f>SUM(D33:D38)</f>
        <v>1260</v>
      </c>
    </row>
  </sheetData>
  <mergeCells count="10">
    <mergeCell ref="B14:C14"/>
    <mergeCell ref="B15:C15"/>
    <mergeCell ref="B16:C16"/>
    <mergeCell ref="B17:C17"/>
    <mergeCell ref="B18:C18"/>
    <mergeCell ref="B8:D8"/>
    <mergeCell ref="B9:C9"/>
    <mergeCell ref="B10:C10"/>
    <mergeCell ref="B11:C11"/>
    <mergeCell ref="B13:D13"/>
  </mergeCells>
  <dataValidations count="1">
    <dataValidation type="list" allowBlank="1" showInputMessage="1" showErrorMessage="1" sqref="C29" xr:uid="{A2FC25E0-6D6F-4ED6-867F-52BF0B4DBA48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4FA7-C52E-4A89-A014-253239CF9E6E}">
  <dimension ref="A2:E20"/>
  <sheetViews>
    <sheetView topLeftCell="A6" workbookViewId="0">
      <selection activeCell="E11" sqref="E11"/>
    </sheetView>
  </sheetViews>
  <sheetFormatPr defaultRowHeight="15"/>
  <cols>
    <col min="1" max="1" width="17.85546875" customWidth="1"/>
    <col min="2" max="2" width="11.85546875" bestFit="1" customWidth="1"/>
    <col min="3" max="3" width="18.5703125" customWidth="1"/>
  </cols>
  <sheetData>
    <row r="2" spans="1:5">
      <c r="A2" s="43" t="s">
        <v>30</v>
      </c>
      <c r="B2" s="40" t="s">
        <v>18</v>
      </c>
      <c r="C2" s="40" t="s">
        <v>21</v>
      </c>
      <c r="D2" s="40" t="s">
        <v>31</v>
      </c>
    </row>
    <row r="3" spans="1:5">
      <c r="A3" s="1" t="str">
        <f t="shared" ref="A3:A5" si="0">$B$3&amp;"-"&amp;C3</f>
        <v>Conservador-PAPEL</v>
      </c>
      <c r="B3" s="1" t="s">
        <v>32</v>
      </c>
      <c r="C3" s="1" t="s">
        <v>24</v>
      </c>
      <c r="D3" s="41">
        <v>0.3</v>
      </c>
    </row>
    <row r="4" spans="1:5">
      <c r="A4" s="1" t="str">
        <f t="shared" si="0"/>
        <v>Conservador-TIJOLO</v>
      </c>
      <c r="B4" s="1" t="s">
        <v>32</v>
      </c>
      <c r="C4" s="1" t="s">
        <v>25</v>
      </c>
      <c r="D4" s="41">
        <v>0.5</v>
      </c>
    </row>
    <row r="5" spans="1:5">
      <c r="A5" s="1" t="str">
        <f t="shared" si="0"/>
        <v>Conservador-HÍBRIDO</v>
      </c>
      <c r="B5" s="1" t="s">
        <v>32</v>
      </c>
      <c r="C5" s="1" t="s">
        <v>26</v>
      </c>
      <c r="D5" s="41">
        <v>0.1</v>
      </c>
    </row>
    <row r="6" spans="1:5">
      <c r="A6" s="1" t="str">
        <f>$B$3&amp;"-"&amp;C6</f>
        <v>Conservador-FOFs</v>
      </c>
      <c r="B6" s="1" t="s">
        <v>32</v>
      </c>
      <c r="C6" s="1" t="s">
        <v>33</v>
      </c>
      <c r="D6" s="41">
        <v>0.1</v>
      </c>
    </row>
    <row r="7" spans="1:5">
      <c r="A7" s="1" t="str">
        <f t="shared" ref="A7:A8" si="1">$B$3&amp;"-"&amp;C7</f>
        <v>Conservador-DESENVOLVIMENTO</v>
      </c>
      <c r="B7" s="1" t="s">
        <v>32</v>
      </c>
      <c r="C7" s="1" t="s">
        <v>28</v>
      </c>
      <c r="D7" s="41">
        <v>0</v>
      </c>
    </row>
    <row r="8" spans="1:5">
      <c r="A8" s="40" t="str">
        <f t="shared" si="1"/>
        <v>Conservador-HOTELARIAS</v>
      </c>
      <c r="B8" s="40" t="s">
        <v>32</v>
      </c>
      <c r="C8" s="40" t="s">
        <v>29</v>
      </c>
      <c r="D8" s="42">
        <v>0</v>
      </c>
    </row>
    <row r="9" spans="1:5">
      <c r="A9" s="1" t="str">
        <f>$B$9&amp;"-"&amp;C9</f>
        <v>Moderado-PAPEL</v>
      </c>
      <c r="B9" s="1" t="s">
        <v>19</v>
      </c>
      <c r="C9" s="1" t="s">
        <v>24</v>
      </c>
      <c r="D9" s="41">
        <v>0.32</v>
      </c>
    </row>
    <row r="10" spans="1:5">
      <c r="A10" s="1" t="str">
        <f t="shared" ref="A10:A15" si="2">$B$9&amp;"-"&amp;C10</f>
        <v>Moderado-TIJOLO</v>
      </c>
      <c r="B10" s="1" t="s">
        <v>19</v>
      </c>
      <c r="C10" s="1" t="s">
        <v>25</v>
      </c>
      <c r="D10" s="41">
        <v>0.35</v>
      </c>
    </row>
    <row r="11" spans="1:5">
      <c r="A11" s="1" t="str">
        <f t="shared" si="2"/>
        <v>Moderado-HÍBRIDO</v>
      </c>
      <c r="B11" s="1" t="s">
        <v>19</v>
      </c>
      <c r="C11" s="1" t="s">
        <v>26</v>
      </c>
      <c r="D11" s="41">
        <v>0.08</v>
      </c>
      <c r="E11" s="41"/>
    </row>
    <row r="12" spans="1:5">
      <c r="A12" s="1" t="str">
        <f t="shared" si="2"/>
        <v>Moderado-FOFs</v>
      </c>
      <c r="B12" s="1" t="s">
        <v>19</v>
      </c>
      <c r="C12" s="1" t="s">
        <v>33</v>
      </c>
      <c r="D12" s="41">
        <v>0.05</v>
      </c>
    </row>
    <row r="13" spans="1:5">
      <c r="A13" s="1" t="str">
        <f t="shared" si="2"/>
        <v>Moderado-DESENVOLVIMENTO</v>
      </c>
      <c r="B13" s="1" t="s">
        <v>19</v>
      </c>
      <c r="C13" s="1" t="s">
        <v>28</v>
      </c>
      <c r="D13" s="41">
        <v>0.1</v>
      </c>
    </row>
    <row r="14" spans="1:5">
      <c r="A14" s="40" t="str">
        <f t="shared" si="2"/>
        <v>Moderado-HOTELARIAS</v>
      </c>
      <c r="B14" s="40" t="s">
        <v>19</v>
      </c>
      <c r="C14" s="40" t="s">
        <v>29</v>
      </c>
      <c r="D14" s="42">
        <v>0.1</v>
      </c>
    </row>
    <row r="15" spans="1:5">
      <c r="A15" t="str">
        <f>$B$15&amp;"-"&amp;C15</f>
        <v>Agressivo-PAPEL</v>
      </c>
      <c r="B15" t="s">
        <v>34</v>
      </c>
      <c r="C15" t="s">
        <v>24</v>
      </c>
      <c r="D15" s="41">
        <v>0.5</v>
      </c>
    </row>
    <row r="16" spans="1:5">
      <c r="A16" t="str">
        <f t="shared" ref="A16:A20" si="3">$B$15&amp;"-"&amp;C16</f>
        <v>Agressivo-TIJOLO</v>
      </c>
      <c r="B16" t="s">
        <v>34</v>
      </c>
      <c r="C16" t="s">
        <v>25</v>
      </c>
      <c r="D16" s="41">
        <v>0.1</v>
      </c>
    </row>
    <row r="17" spans="1:4">
      <c r="A17" t="str">
        <f t="shared" si="3"/>
        <v>Agressivo-HÍBRIDO</v>
      </c>
      <c r="B17" t="s">
        <v>34</v>
      </c>
      <c r="C17" t="s">
        <v>26</v>
      </c>
      <c r="D17" s="41">
        <v>0.05</v>
      </c>
    </row>
    <row r="18" spans="1:4">
      <c r="A18" t="str">
        <f t="shared" si="3"/>
        <v>Agressivo-FOFs</v>
      </c>
      <c r="B18" t="s">
        <v>34</v>
      </c>
      <c r="C18" t="s">
        <v>33</v>
      </c>
      <c r="D18" s="41">
        <v>0.05</v>
      </c>
    </row>
    <row r="19" spans="1:4">
      <c r="A19" t="str">
        <f t="shared" si="3"/>
        <v>Agressivo-DESENVOLVIMENTO</v>
      </c>
      <c r="B19" t="s">
        <v>34</v>
      </c>
      <c r="C19" t="s">
        <v>28</v>
      </c>
      <c r="D19" s="41">
        <v>0.2</v>
      </c>
    </row>
    <row r="20" spans="1:4">
      <c r="A20" t="str">
        <f t="shared" si="3"/>
        <v>Agressivo-HOTELARIAS</v>
      </c>
      <c r="B20" t="s">
        <v>34</v>
      </c>
      <c r="C20" t="s">
        <v>29</v>
      </c>
      <c r="D20" s="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2025-05-21T23:46:33Z</dcterms:created>
  <dcterms:modified xsi:type="dcterms:W3CDTF">2025-05-30T02:27:44Z</dcterms:modified>
  <cp:category/>
  <cp:contentStatus/>
</cp:coreProperties>
</file>