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48360" windowHeight="22900" firstSheet="5" activeTab="6"/>
  </bookViews>
  <sheets>
    <sheet name="NOVIEMBRE" sheetId="1" state="hidden" r:id="rId1"/>
    <sheet name="DICIEMBRE" sheetId="4" state="hidden" r:id="rId2"/>
    <sheet name="ENERO-19" sheetId="5" state="hidden" r:id="rId3"/>
    <sheet name="FEBRERO-19" sheetId="8" state="hidden" r:id="rId4"/>
    <sheet name="MARZO-19" sheetId="12" state="hidden" r:id="rId5"/>
    <sheet name="REEMBORSABLES" sheetId="13" r:id="rId6"/>
    <sheet name="MENORES" sheetId="14" r:id="rId7"/>
  </sheets>
  <calcPr calcId="191028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3" l="1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D2" i="13"/>
  <c r="E2" i="13"/>
  <c r="F2" i="13"/>
  <c r="G2" i="13"/>
  <c r="L76" i="12"/>
  <c r="L74" i="12"/>
  <c r="L73" i="12"/>
  <c r="L72" i="12"/>
  <c r="N72" i="12"/>
  <c r="G2" i="12"/>
  <c r="L70" i="12"/>
  <c r="L69" i="12"/>
  <c r="L68" i="12"/>
  <c r="L67" i="12"/>
  <c r="L66" i="12"/>
  <c r="L65" i="12"/>
  <c r="L64" i="12"/>
  <c r="L63" i="12"/>
  <c r="L59" i="12"/>
  <c r="L58" i="12"/>
  <c r="L57" i="12"/>
  <c r="L56" i="12"/>
  <c r="L55" i="12"/>
  <c r="N55" i="12"/>
  <c r="S55" i="12"/>
  <c r="L54" i="12"/>
  <c r="N54" i="12"/>
  <c r="S54" i="12"/>
  <c r="O53" i="12"/>
  <c r="N53" i="12"/>
  <c r="O52" i="12"/>
  <c r="P52" i="12"/>
  <c r="O51" i="12"/>
  <c r="P51" i="12"/>
  <c r="O50" i="12"/>
  <c r="N50" i="12"/>
  <c r="O49" i="12"/>
  <c r="N49" i="12"/>
  <c r="O48" i="12"/>
  <c r="P48" i="12"/>
  <c r="S50" i="12"/>
  <c r="S51" i="12"/>
  <c r="N51" i="12"/>
  <c r="S48" i="12"/>
  <c r="S52" i="12"/>
  <c r="S49" i="12"/>
  <c r="S53" i="12"/>
  <c r="N48" i="12"/>
  <c r="P50" i="12"/>
  <c r="N52" i="12"/>
  <c r="P53" i="12"/>
  <c r="P49" i="12"/>
  <c r="L47" i="12"/>
  <c r="N47" i="12"/>
  <c r="S47" i="12"/>
  <c r="L44" i="12"/>
  <c r="V44" i="12"/>
  <c r="O44" i="12"/>
  <c r="P44" i="12"/>
  <c r="L42" i="12"/>
  <c r="N42" i="12"/>
  <c r="L38" i="12"/>
  <c r="N38" i="12"/>
  <c r="L35" i="12"/>
  <c r="L33" i="12"/>
  <c r="L32" i="12"/>
  <c r="L30" i="12"/>
  <c r="AD30" i="12"/>
  <c r="L24" i="12"/>
  <c r="N24" i="12"/>
  <c r="L23" i="12"/>
  <c r="L22" i="12"/>
  <c r="L21" i="12"/>
  <c r="N21" i="12"/>
  <c r="L20" i="12"/>
  <c r="N20" i="12"/>
  <c r="L19" i="12"/>
  <c r="L17" i="12"/>
  <c r="N17" i="12"/>
  <c r="L16" i="12"/>
  <c r="N16" i="12"/>
  <c r="L15" i="12"/>
  <c r="L14" i="12"/>
  <c r="L9" i="12"/>
  <c r="N9" i="12"/>
  <c r="A7" i="12"/>
  <c r="A8" i="12"/>
  <c r="S507" i="12"/>
  <c r="S506" i="12"/>
  <c r="S505" i="12"/>
  <c r="S504" i="12"/>
  <c r="S503" i="12"/>
  <c r="S502" i="12"/>
  <c r="S501" i="12"/>
  <c r="S500" i="12"/>
  <c r="S499" i="12"/>
  <c r="S498" i="12"/>
  <c r="S497" i="12"/>
  <c r="S496" i="12"/>
  <c r="S495" i="12"/>
  <c r="S494" i="12"/>
  <c r="S493" i="12"/>
  <c r="S492" i="12"/>
  <c r="S491" i="12"/>
  <c r="S490" i="12"/>
  <c r="S489" i="12"/>
  <c r="S488" i="12"/>
  <c r="S487" i="12"/>
  <c r="S486" i="12"/>
  <c r="S485" i="12"/>
  <c r="S484" i="12"/>
  <c r="S483" i="12"/>
  <c r="S482" i="12"/>
  <c r="S481" i="12"/>
  <c r="S480" i="12"/>
  <c r="S479" i="12"/>
  <c r="S478" i="12"/>
  <c r="S477" i="12"/>
  <c r="S476" i="12"/>
  <c r="S475" i="12"/>
  <c r="S474" i="12"/>
  <c r="S473" i="12"/>
  <c r="S472" i="12"/>
  <c r="S471" i="12"/>
  <c r="S470" i="12"/>
  <c r="S469" i="12"/>
  <c r="S468" i="12"/>
  <c r="S467" i="12"/>
  <c r="S466" i="12"/>
  <c r="S465" i="12"/>
  <c r="S464" i="12"/>
  <c r="S463" i="12"/>
  <c r="S462" i="12"/>
  <c r="S461" i="12"/>
  <c r="S460" i="12"/>
  <c r="S459" i="12"/>
  <c r="S458" i="12"/>
  <c r="S457" i="12"/>
  <c r="S456" i="12"/>
  <c r="S455" i="12"/>
  <c r="S454" i="12"/>
  <c r="S453" i="12"/>
  <c r="S452" i="12"/>
  <c r="S451" i="12"/>
  <c r="S450" i="12"/>
  <c r="S449" i="12"/>
  <c r="S448" i="12"/>
  <c r="S447" i="12"/>
  <c r="S446" i="12"/>
  <c r="S445" i="12"/>
  <c r="S444" i="12"/>
  <c r="S443" i="12"/>
  <c r="S442" i="12"/>
  <c r="S441" i="12"/>
  <c r="S440" i="12"/>
  <c r="S439" i="12"/>
  <c r="S438" i="12"/>
  <c r="S437" i="12"/>
  <c r="S436" i="12"/>
  <c r="S435" i="12"/>
  <c r="S434" i="12"/>
  <c r="S433" i="12"/>
  <c r="S432" i="12"/>
  <c r="S431" i="12"/>
  <c r="S430" i="12"/>
  <c r="S429" i="12"/>
  <c r="S428" i="12"/>
  <c r="S427" i="12"/>
  <c r="S426" i="12"/>
  <c r="S425" i="12"/>
  <c r="S424" i="12"/>
  <c r="S423" i="12"/>
  <c r="S422" i="12"/>
  <c r="S421" i="12"/>
  <c r="S420" i="12"/>
  <c r="S419" i="12"/>
  <c r="S418" i="12"/>
  <c r="S417" i="12"/>
  <c r="S416" i="12"/>
  <c r="S415" i="12"/>
  <c r="S414" i="12"/>
  <c r="S413" i="12"/>
  <c r="S412" i="12"/>
  <c r="S411" i="12"/>
  <c r="S410" i="12"/>
  <c r="S409" i="12"/>
  <c r="S408" i="12"/>
  <c r="S407" i="12"/>
  <c r="S406" i="12"/>
  <c r="S405" i="12"/>
  <c r="S404" i="12"/>
  <c r="S403" i="12"/>
  <c r="S402" i="12"/>
  <c r="S401" i="12"/>
  <c r="S400" i="12"/>
  <c r="S399" i="12"/>
  <c r="S398" i="12"/>
  <c r="S397" i="12"/>
  <c r="S396" i="12"/>
  <c r="S395" i="12"/>
  <c r="S394" i="12"/>
  <c r="S393" i="12"/>
  <c r="S392" i="12"/>
  <c r="S391" i="12"/>
  <c r="S390" i="12"/>
  <c r="S389" i="12"/>
  <c r="S388" i="12"/>
  <c r="S387" i="12"/>
  <c r="S386" i="12"/>
  <c r="S385" i="12"/>
  <c r="S384" i="12"/>
  <c r="S383" i="12"/>
  <c r="S382" i="12"/>
  <c r="S381" i="12"/>
  <c r="S380" i="12"/>
  <c r="S379" i="12"/>
  <c r="S378" i="12"/>
  <c r="S377" i="12"/>
  <c r="S376" i="12"/>
  <c r="S375" i="12"/>
  <c r="S374" i="12"/>
  <c r="S373" i="12"/>
  <c r="S372" i="12"/>
  <c r="S371" i="12"/>
  <c r="S370" i="12"/>
  <c r="S369" i="12"/>
  <c r="S368" i="12"/>
  <c r="S367" i="12"/>
  <c r="S366" i="12"/>
  <c r="S365" i="12"/>
  <c r="S364" i="12"/>
  <c r="S363" i="12"/>
  <c r="S362" i="12"/>
  <c r="S361" i="12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46" i="12"/>
  <c r="N45" i="12"/>
  <c r="N44" i="12"/>
  <c r="N43" i="12"/>
  <c r="N41" i="12"/>
  <c r="N40" i="12"/>
  <c r="N39" i="12"/>
  <c r="N37" i="12"/>
  <c r="N36" i="12"/>
  <c r="N35" i="12"/>
  <c r="N34" i="12"/>
  <c r="N33" i="12"/>
  <c r="N32" i="12"/>
  <c r="N31" i="12"/>
  <c r="N29" i="12"/>
  <c r="N28" i="12"/>
  <c r="N27" i="12"/>
  <c r="N26" i="12"/>
  <c r="N25" i="12"/>
  <c r="N23" i="12"/>
  <c r="N22" i="12"/>
  <c r="N19" i="12"/>
  <c r="N18" i="12"/>
  <c r="N15" i="12"/>
  <c r="N14" i="12"/>
  <c r="N13" i="12"/>
  <c r="N12" i="12"/>
  <c r="N11" i="12"/>
  <c r="N10" i="12"/>
  <c r="N8" i="12"/>
  <c r="N7" i="12"/>
  <c r="N6" i="12"/>
  <c r="AD29" i="12"/>
  <c r="AD28" i="12"/>
  <c r="AD27" i="12"/>
  <c r="AD26" i="12"/>
  <c r="AD25" i="12"/>
  <c r="AD24" i="12"/>
  <c r="AD22" i="12"/>
  <c r="AD9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D4" i="12"/>
  <c r="E4" i="12"/>
  <c r="F4" i="12"/>
  <c r="G4" i="12"/>
  <c r="N30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T95" i="8"/>
  <c r="S89" i="8"/>
  <c r="S88" i="8"/>
  <c r="S87" i="8"/>
  <c r="S86" i="8"/>
  <c r="S85" i="8"/>
  <c r="N89" i="8"/>
  <c r="N88" i="8"/>
  <c r="N87" i="8"/>
  <c r="N86" i="8"/>
  <c r="A45" i="12"/>
  <c r="A46" i="12"/>
  <c r="A47" i="12"/>
  <c r="A48" i="12"/>
  <c r="A49" i="12"/>
  <c r="A50" i="12"/>
  <c r="A51" i="12"/>
  <c r="A52" i="12"/>
  <c r="S81" i="8"/>
  <c r="S80" i="8"/>
  <c r="S79" i="8"/>
  <c r="S78" i="8"/>
  <c r="S77" i="8"/>
  <c r="S76" i="8"/>
  <c r="S75" i="8"/>
  <c r="S74" i="8"/>
  <c r="S73" i="8"/>
  <c r="S70" i="8"/>
  <c r="S69" i="8"/>
  <c r="S68" i="8"/>
  <c r="S67" i="8"/>
  <c r="S66" i="8"/>
  <c r="S65" i="8"/>
  <c r="S64" i="8"/>
  <c r="S62" i="8"/>
  <c r="S61" i="8"/>
  <c r="S60" i="8"/>
  <c r="S59" i="8"/>
  <c r="S58" i="8"/>
  <c r="S56" i="8"/>
  <c r="S55" i="8"/>
  <c r="S54" i="8"/>
  <c r="S53" i="8"/>
  <c r="S52" i="8"/>
  <c r="S49" i="8"/>
  <c r="S48" i="8"/>
  <c r="S47" i="8"/>
  <c r="S46" i="8"/>
  <c r="S45" i="8"/>
  <c r="S44" i="8"/>
  <c r="S43" i="8"/>
  <c r="S42" i="8"/>
  <c r="S40" i="8"/>
  <c r="S39" i="8"/>
  <c r="S38" i="8"/>
  <c r="S37" i="8"/>
  <c r="S36" i="8"/>
  <c r="S35" i="8"/>
  <c r="S34" i="8"/>
  <c r="S33" i="8"/>
  <c r="S32" i="8"/>
  <c r="S31" i="8"/>
  <c r="S30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1" i="8"/>
  <c r="S10" i="8"/>
  <c r="S9" i="8"/>
  <c r="S8" i="8"/>
  <c r="S7" i="8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L84" i="8"/>
  <c r="A73" i="12"/>
  <c r="A74" i="12"/>
  <c r="L81" i="8"/>
  <c r="L80" i="8"/>
  <c r="L78" i="8"/>
  <c r="N77" i="8"/>
  <c r="L76" i="8"/>
  <c r="L74" i="8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N85" i="8"/>
  <c r="N84" i="8"/>
  <c r="N83" i="8"/>
  <c r="N82" i="8"/>
  <c r="N90" i="8"/>
  <c r="N81" i="8"/>
  <c r="N80" i="8"/>
  <c r="N79" i="8"/>
  <c r="N78" i="8"/>
  <c r="N76" i="8"/>
  <c r="N75" i="8"/>
  <c r="N74" i="8"/>
  <c r="N73" i="8"/>
  <c r="N72" i="8"/>
  <c r="L70" i="8"/>
  <c r="L66" i="8"/>
  <c r="L64" i="8"/>
  <c r="L60" i="8"/>
  <c r="L59" i="8"/>
  <c r="L58" i="8"/>
  <c r="L56" i="8"/>
  <c r="L54" i="8"/>
  <c r="L52" i="8"/>
  <c r="L49" i="8"/>
  <c r="L48" i="8"/>
  <c r="L47" i="8"/>
  <c r="L46" i="8"/>
  <c r="N46" i="8"/>
  <c r="L42" i="8"/>
  <c r="L40" i="8"/>
  <c r="N40" i="8"/>
  <c r="L39" i="8"/>
  <c r="N39" i="8"/>
  <c r="L38" i="8"/>
  <c r="L37" i="8"/>
  <c r="L36" i="8"/>
  <c r="L34" i="8"/>
  <c r="N34" i="8"/>
  <c r="L33" i="8"/>
  <c r="AD32" i="8"/>
  <c r="AD30" i="8"/>
  <c r="L26" i="8"/>
  <c r="AD26" i="8"/>
  <c r="L25" i="8"/>
  <c r="N25" i="8"/>
  <c r="L24" i="8"/>
  <c r="L23" i="8"/>
  <c r="L22" i="8"/>
  <c r="N22" i="8"/>
  <c r="L21" i="8"/>
  <c r="N21" i="8"/>
  <c r="L20" i="8"/>
  <c r="L18" i="8"/>
  <c r="L17" i="8"/>
  <c r="N17" i="8"/>
  <c r="L16" i="8"/>
  <c r="L13" i="8"/>
  <c r="L12" i="8"/>
  <c r="L11" i="8"/>
  <c r="N11" i="8"/>
  <c r="L10" i="8"/>
  <c r="L9" i="8"/>
  <c r="L7" i="8"/>
  <c r="L6" i="8"/>
  <c r="N6" i="8"/>
  <c r="N71" i="8"/>
  <c r="N70" i="8"/>
  <c r="N69" i="8"/>
  <c r="N68" i="8"/>
  <c r="N67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49" i="8"/>
  <c r="N48" i="8"/>
  <c r="N47" i="8"/>
  <c r="N45" i="8"/>
  <c r="N44" i="8"/>
  <c r="N43" i="8"/>
  <c r="N42" i="8"/>
  <c r="N41" i="8"/>
  <c r="N38" i="8"/>
  <c r="N37" i="8"/>
  <c r="N36" i="8"/>
  <c r="N35" i="8"/>
  <c r="N33" i="8"/>
  <c r="N32" i="8"/>
  <c r="AD31" i="8"/>
  <c r="N31" i="8"/>
  <c r="N30" i="8"/>
  <c r="AD29" i="8"/>
  <c r="N29" i="8"/>
  <c r="AD28" i="8"/>
  <c r="N28" i="8"/>
  <c r="AD27" i="8"/>
  <c r="N27" i="8"/>
  <c r="AD24" i="8"/>
  <c r="N24" i="8"/>
  <c r="N23" i="8"/>
  <c r="N20" i="8"/>
  <c r="N19" i="8"/>
  <c r="N18" i="8"/>
  <c r="N16" i="8"/>
  <c r="N15" i="8"/>
  <c r="N14" i="8"/>
  <c r="N13" i="8"/>
  <c r="N12" i="8"/>
  <c r="AD11" i="8"/>
  <c r="N10" i="8"/>
  <c r="N9" i="8"/>
  <c r="N8" i="8"/>
  <c r="N7" i="8"/>
  <c r="S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D4" i="8"/>
  <c r="E4" i="8"/>
  <c r="F4" i="8"/>
  <c r="G4" i="8"/>
  <c r="N26" i="8"/>
  <c r="N66" i="8"/>
  <c r="N65" i="8"/>
  <c r="N50" i="8"/>
  <c r="O80" i="5"/>
  <c r="O79" i="5"/>
  <c r="O81" i="5"/>
  <c r="N20" i="5"/>
  <c r="S56" i="5"/>
  <c r="AD32" i="5"/>
  <c r="AD30" i="5"/>
  <c r="AD28" i="5"/>
  <c r="AD27" i="5"/>
  <c r="L25" i="5"/>
  <c r="AD25" i="5"/>
  <c r="AD12" i="5"/>
  <c r="A20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O55" i="5"/>
  <c r="N55" i="5"/>
  <c r="O54" i="5"/>
  <c r="N54" i="5"/>
  <c r="O53" i="5"/>
  <c r="N53" i="5"/>
  <c r="O52" i="5"/>
  <c r="S52" i="5"/>
  <c r="O51" i="5"/>
  <c r="N51" i="5"/>
  <c r="N50" i="5"/>
  <c r="N49" i="5"/>
  <c r="S54" i="5"/>
  <c r="S53" i="5"/>
  <c r="S51" i="5"/>
  <c r="O66" i="5"/>
  <c r="O67" i="5"/>
  <c r="S55" i="5"/>
  <c r="N52" i="5"/>
  <c r="L46" i="5"/>
  <c r="L45" i="5"/>
  <c r="L44" i="5"/>
  <c r="L43" i="5"/>
  <c r="L41" i="5"/>
  <c r="L40" i="5"/>
  <c r="L37" i="5"/>
  <c r="L36" i="5"/>
  <c r="L35" i="5"/>
  <c r="L33" i="5"/>
  <c r="L29" i="5"/>
  <c r="AD29" i="5"/>
  <c r="L26" i="5"/>
  <c r="L24" i="5"/>
  <c r="L23" i="5"/>
  <c r="L22" i="5"/>
  <c r="L21" i="5"/>
  <c r="L15" i="5"/>
  <c r="L18" i="5"/>
  <c r="N15" i="5"/>
  <c r="L13" i="5"/>
  <c r="N13" i="5"/>
  <c r="L10" i="5"/>
  <c r="L9" i="5"/>
  <c r="N9" i="5"/>
  <c r="L8" i="5"/>
  <c r="L7" i="5"/>
  <c r="N7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19" i="5"/>
  <c r="N18" i="5"/>
  <c r="N17" i="5"/>
  <c r="N16" i="5"/>
  <c r="N14" i="5"/>
  <c r="N12" i="5"/>
  <c r="N11" i="5"/>
  <c r="N10" i="5"/>
  <c r="N8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L62" i="4"/>
  <c r="N62" i="4"/>
  <c r="AB52" i="4"/>
  <c r="L54" i="4"/>
  <c r="L52" i="4"/>
  <c r="L47" i="4"/>
  <c r="L46" i="4"/>
  <c r="L35" i="4"/>
  <c r="L34" i="4"/>
  <c r="L32" i="4"/>
  <c r="L29" i="4"/>
  <c r="L27" i="4"/>
  <c r="L23" i="4"/>
  <c r="L22" i="4"/>
  <c r="N21" i="4"/>
  <c r="L20" i="4"/>
  <c r="N18" i="4"/>
  <c r="L16" i="4"/>
  <c r="L15" i="4"/>
  <c r="L14" i="4"/>
  <c r="N6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D4" i="5"/>
  <c r="E4" i="5"/>
  <c r="F4" i="5"/>
  <c r="G4" i="5"/>
  <c r="N14" i="4"/>
  <c r="L55" i="1"/>
  <c r="N51" i="1"/>
  <c r="L12" i="4"/>
  <c r="N12" i="4"/>
  <c r="N11" i="4"/>
  <c r="N10" i="4"/>
  <c r="N46" i="1"/>
  <c r="N44" i="1"/>
  <c r="A8" i="4"/>
  <c r="A9" i="4"/>
  <c r="N8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6" i="4"/>
  <c r="N65" i="4"/>
  <c r="N63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0" i="4"/>
  <c r="N29" i="4"/>
  <c r="N28" i="4"/>
  <c r="N27" i="4"/>
  <c r="N26" i="4"/>
  <c r="N25" i="4"/>
  <c r="N24" i="4"/>
  <c r="N23" i="4"/>
  <c r="N22" i="4"/>
  <c r="N20" i="4"/>
  <c r="N19" i="4"/>
  <c r="N17" i="4"/>
  <c r="N16" i="4"/>
  <c r="N15" i="4"/>
  <c r="N13" i="4"/>
  <c r="N9" i="4"/>
  <c r="N7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D4" i="4"/>
  <c r="E4" i="4"/>
  <c r="F4" i="4"/>
  <c r="G4" i="4"/>
  <c r="N43" i="1"/>
  <c r="L42" i="1"/>
  <c r="L40" i="1"/>
  <c r="L38" i="1"/>
  <c r="N38" i="1"/>
  <c r="N35" i="1"/>
  <c r="N3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0" i="1"/>
  <c r="N49" i="1"/>
  <c r="N48" i="1"/>
  <c r="N47" i="1"/>
  <c r="N45" i="1"/>
  <c r="N42" i="1"/>
  <c r="N41" i="1"/>
  <c r="N40" i="1"/>
  <c r="N39" i="1"/>
  <c r="N37" i="1"/>
  <c r="N36" i="1"/>
  <c r="N34" i="1"/>
  <c r="N33" i="1"/>
  <c r="N30" i="1"/>
  <c r="N29" i="1"/>
  <c r="N27" i="1"/>
  <c r="L31" i="1"/>
  <c r="N31" i="1"/>
  <c r="N26" i="1"/>
  <c r="N23" i="1"/>
  <c r="N22" i="1"/>
  <c r="N21" i="1"/>
  <c r="N20" i="1"/>
  <c r="N19" i="1"/>
  <c r="N18" i="1"/>
  <c r="N17" i="1"/>
  <c r="N16" i="1"/>
  <c r="N15" i="1"/>
  <c r="N14" i="1"/>
  <c r="N13" i="1"/>
  <c r="N10" i="1"/>
  <c r="N7" i="1"/>
  <c r="L28" i="1"/>
  <c r="N28" i="1"/>
  <c r="L25" i="1"/>
  <c r="N25" i="1"/>
  <c r="L24" i="1"/>
  <c r="N24" i="1"/>
  <c r="A10" i="4"/>
  <c r="A11" i="4"/>
  <c r="A12" i="4"/>
  <c r="A13" i="4"/>
  <c r="L12" i="1"/>
  <c r="N12" i="1"/>
  <c r="L11" i="1"/>
  <c r="N11" i="1"/>
  <c r="L9" i="1"/>
  <c r="N9" i="1"/>
  <c r="L8" i="1"/>
  <c r="N8" i="1"/>
  <c r="A8" i="1"/>
  <c r="A9" i="1"/>
  <c r="A10" i="1"/>
  <c r="A11" i="1"/>
  <c r="A12" i="1"/>
  <c r="A13" i="1"/>
  <c r="A14" i="1"/>
  <c r="A15" i="1"/>
  <c r="A16" i="1"/>
  <c r="A17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4" i="1"/>
  <c r="E4" i="1"/>
  <c r="F4" i="1"/>
  <c r="G4" i="1"/>
  <c r="N64" i="4"/>
  <c r="N67" i="4"/>
  <c r="A18" i="1"/>
  <c r="A19" i="1"/>
  <c r="A20" i="1"/>
  <c r="A21" i="1"/>
  <c r="A22" i="1"/>
  <c r="A14" i="4"/>
  <c r="A15" i="4"/>
  <c r="A16" i="4"/>
  <c r="A17" i="4"/>
  <c r="A23" i="1"/>
  <c r="A24" i="1"/>
  <c r="A25" i="1"/>
  <c r="A26" i="1"/>
  <c r="A27" i="1"/>
  <c r="A18" i="4"/>
  <c r="A19" i="4"/>
  <c r="A20" i="4"/>
  <c r="A28" i="1"/>
  <c r="A29" i="1"/>
  <c r="A30" i="1"/>
  <c r="A31" i="1"/>
  <c r="A21" i="4"/>
  <c r="A22" i="4"/>
  <c r="A23" i="4"/>
  <c r="A24" i="4"/>
  <c r="A25" i="4"/>
  <c r="A26" i="4"/>
  <c r="A27" i="4"/>
  <c r="A28" i="4"/>
  <c r="A29" i="4"/>
  <c r="A30" i="4"/>
  <c r="A32" i="1"/>
  <c r="A33" i="1"/>
  <c r="A34" i="1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35" i="1"/>
  <c r="A36" i="1"/>
  <c r="A37" i="1"/>
  <c r="A51" i="4"/>
  <c r="A52" i="4"/>
  <c r="A53" i="4"/>
  <c r="A54" i="4"/>
  <c r="A55" i="4"/>
  <c r="A56" i="4"/>
  <c r="A57" i="4"/>
  <c r="A38" i="1"/>
  <c r="A39" i="1"/>
  <c r="A40" i="1"/>
  <c r="A41" i="1"/>
  <c r="A42" i="1"/>
  <c r="A58" i="4"/>
  <c r="A59" i="4"/>
  <c r="A60" i="4"/>
  <c r="A61" i="4"/>
  <c r="A62" i="4"/>
  <c r="A43" i="1"/>
  <c r="A44" i="1"/>
  <c r="A45" i="1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</calcChain>
</file>

<file path=xl/comments1.xml><?xml version="1.0" encoding="utf-8"?>
<comments xmlns="http://schemas.openxmlformats.org/spreadsheetml/2006/main">
  <authors>
    <author>LEANDRO CAPELLAN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LEANDRO CAPELLAN:</t>
        </r>
        <r>
          <rPr>
            <sz val="9"/>
            <color indexed="81"/>
            <rFont val="Tahoma"/>
            <family val="2"/>
          </rPr>
          <t xml:space="preserve">
Preguntar si esto se lleva como parte del costo de los activos que se compraron juntos a PA
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LEANDRO CAPELLAN:</t>
        </r>
        <r>
          <rPr>
            <sz val="9"/>
            <color indexed="81"/>
            <rFont val="Tahoma"/>
            <family val="2"/>
          </rPr>
          <t xml:space="preserve">
Preguntar si esto se lleva como parte del costo de los activos que se compraron juntos a PA
</t>
        </r>
      </text>
    </comment>
  </commentList>
</comments>
</file>

<file path=xl/sharedStrings.xml><?xml version="1.0" encoding="utf-8"?>
<sst xmlns="http://schemas.openxmlformats.org/spreadsheetml/2006/main" count="5154" uniqueCount="590">
  <si>
    <t xml:space="preserve">Detalle </t>
  </si>
  <si>
    <t>8</t>
  </si>
  <si>
    <t>Líneas</t>
  </si>
  <si>
    <t>RNC o Cédula</t>
  </si>
  <si>
    <t>Proveedor</t>
  </si>
  <si>
    <t>Tipo Id</t>
  </si>
  <si>
    <t>Tipo Bienes y Servicios Comprados</t>
  </si>
  <si>
    <t>NCF</t>
  </si>
  <si>
    <t>NCF ó Documento Modificado</t>
  </si>
  <si>
    <t>Fecha Comprobante</t>
  </si>
  <si>
    <t xml:space="preserve">Fecha Pago   </t>
  </si>
  <si>
    <t>Monto Facturado en Servicios</t>
  </si>
  <si>
    <t>Monto Facturado en Bienes</t>
  </si>
  <si>
    <t>Total Monto Facturado</t>
  </si>
  <si>
    <t>ITBIS Facturado</t>
  </si>
  <si>
    <t>ITBIS Retenido</t>
  </si>
  <si>
    <t>ITBIS sujeto a Proporcionalidad (Art. 349)</t>
  </si>
  <si>
    <t>ITBIS llevado al Costo</t>
  </si>
  <si>
    <t>ITBIS por Adelantar</t>
  </si>
  <si>
    <t>ITBIS percibido en compras</t>
  </si>
  <si>
    <t>Tipo de Retención en ISR</t>
  </si>
  <si>
    <t>Monto Retención Renta</t>
  </si>
  <si>
    <t>ISR Percibido en compras</t>
  </si>
  <si>
    <t>Impuesto Selectivo al Consumo</t>
  </si>
  <si>
    <t>Otros Impuesto/Tasas</t>
  </si>
  <si>
    <t>Monto Propina Legal</t>
  </si>
  <si>
    <t>Forma de Pago</t>
  </si>
  <si>
    <t>Rnc</t>
  </si>
  <si>
    <t>Tipo de Ncf</t>
  </si>
  <si>
    <t>Ncf</t>
  </si>
  <si>
    <t>Mes/Año</t>
  </si>
  <si>
    <t>Dia</t>
  </si>
  <si>
    <t>Base</t>
  </si>
  <si>
    <t>Total Factura</t>
  </si>
  <si>
    <t>Itbis</t>
  </si>
  <si>
    <t>PROPINA</t>
  </si>
  <si>
    <t>PRUEBA ITBIS</t>
  </si>
  <si>
    <t>102017174</t>
  </si>
  <si>
    <t>HUMANO</t>
  </si>
  <si>
    <t xml:space="preserve">01-GASTOS DE PERSONAL </t>
  </si>
  <si>
    <t>B0100119838</t>
  </si>
  <si>
    <t>112018</t>
  </si>
  <si>
    <t>TARJETA</t>
  </si>
  <si>
    <t>101013834</t>
  </si>
  <si>
    <t>ALMACENES UNIDOS</t>
  </si>
  <si>
    <t xml:space="preserve">02-GASTOS POR TRABAJOS, SUMINISTROS Y SERVICIOS </t>
  </si>
  <si>
    <t>B0100144189</t>
  </si>
  <si>
    <t>TRATTORIA LA LOCANDA SRL</t>
  </si>
  <si>
    <t>B0100004249</t>
  </si>
  <si>
    <t>130866163</t>
  </si>
  <si>
    <t>KRYOLAN</t>
  </si>
  <si>
    <t xml:space="preserve">05 -GASTOS DE REPRESENTACIÓN </t>
  </si>
  <si>
    <t>B0100000239</t>
  </si>
  <si>
    <t>BRAVO S A</t>
  </si>
  <si>
    <t>B0100756105</t>
  </si>
  <si>
    <t>131406874</t>
  </si>
  <si>
    <t>CLEAN STOP SRL</t>
  </si>
  <si>
    <t>B0100001078</t>
  </si>
  <si>
    <t>TOTAL MEGA</t>
  </si>
  <si>
    <t>B0100227228</t>
  </si>
  <si>
    <t>B0100366362</t>
  </si>
  <si>
    <t>GREEN BOWL</t>
  </si>
  <si>
    <t>B0100011394</t>
  </si>
  <si>
    <t>130414661</t>
  </si>
  <si>
    <t xml:space="preserve">SAMBIL </t>
  </si>
  <si>
    <t>B0100011095</t>
  </si>
  <si>
    <t>131572081</t>
  </si>
  <si>
    <t>HELLO ART</t>
  </si>
  <si>
    <t>B0100001268</t>
  </si>
  <si>
    <t>B0100001074</t>
  </si>
  <si>
    <t>B0100001077</t>
  </si>
  <si>
    <t>130803323</t>
  </si>
  <si>
    <t>HELADERIA VALENTINO</t>
  </si>
  <si>
    <t>B0100003469</t>
  </si>
  <si>
    <t>131682431</t>
  </si>
  <si>
    <t>CACHAREPA</t>
  </si>
  <si>
    <t>B0100000948</t>
  </si>
  <si>
    <t>MERCERIA Y VARIEDADES MEJIA</t>
  </si>
  <si>
    <t>B0100000342</t>
  </si>
  <si>
    <t>B0100012376</t>
  </si>
  <si>
    <t>SAIKOV TEPPAN AND SUSHI BAR</t>
  </si>
  <si>
    <t>B0100000832</t>
  </si>
  <si>
    <t>LAULET</t>
  </si>
  <si>
    <t>B0100003672</t>
  </si>
  <si>
    <t>PEPITO AREPAS BAR</t>
  </si>
  <si>
    <t>B0100000711</t>
  </si>
  <si>
    <t>DOMINSPEC, SA.</t>
  </si>
  <si>
    <t>B0100012012</t>
  </si>
  <si>
    <t>B0100144188</t>
  </si>
  <si>
    <t>B0100009480</t>
  </si>
  <si>
    <t>B0100000999</t>
  </si>
  <si>
    <t>PAPELERIA CCC</t>
  </si>
  <si>
    <t>B0100066237</t>
  </si>
  <si>
    <t>B0100012550</t>
  </si>
  <si>
    <t>LA DULCERIE DE NATALIA</t>
  </si>
  <si>
    <t>B0100023025</t>
  </si>
  <si>
    <t>SUNIX</t>
  </si>
  <si>
    <t>B0100379012</t>
  </si>
  <si>
    <t>B0100000882</t>
  </si>
  <si>
    <t>STEELOVE</t>
  </si>
  <si>
    <t>B0100000571</t>
  </si>
  <si>
    <t>FARMACIA CAROL</t>
  </si>
  <si>
    <t>B0100346491</t>
  </si>
  <si>
    <t>B0100765952</t>
  </si>
  <si>
    <t>INVERSIONES MIX  MF, SRL</t>
  </si>
  <si>
    <t>B0100002456</t>
  </si>
  <si>
    <t>GOLFEADOS DON GOYO</t>
  </si>
  <si>
    <t>B0100000348</t>
  </si>
  <si>
    <t>GRUPO LFA, SRL</t>
  </si>
  <si>
    <t>B0100006520</t>
  </si>
  <si>
    <t>B0100710603</t>
  </si>
  <si>
    <t>TOTAL LAS ANTILLAS</t>
  </si>
  <si>
    <t>B0100046761</t>
  </si>
  <si>
    <t>B0101152517</t>
  </si>
  <si>
    <t>LA LIBANESA EXPRESS</t>
  </si>
  <si>
    <t>B0100000660</t>
  </si>
  <si>
    <t>APPLEBEES</t>
  </si>
  <si>
    <t>B0100007483</t>
  </si>
  <si>
    <t>EST. TOTAL LAS ANTILLA</t>
  </si>
  <si>
    <t>B0100027403</t>
  </si>
  <si>
    <t>HUMANO SEGUROS</t>
  </si>
  <si>
    <t>11- GASTOS DE SEGUROS</t>
  </si>
  <si>
    <t>B0100140256</t>
  </si>
  <si>
    <t>PEZOA &amp; ASOCIADOS</t>
  </si>
  <si>
    <t xml:space="preserve">03-ARRENDAMIENTOS </t>
  </si>
  <si>
    <t>B0100000174</t>
  </si>
  <si>
    <t>MUEBLES OMAR</t>
  </si>
  <si>
    <t xml:space="preserve">10 -ADQUISICIONES DE ACTIVOS </t>
  </si>
  <si>
    <t>B0100010102</t>
  </si>
  <si>
    <t>B0100010036</t>
  </si>
  <si>
    <t>SOLO PASTELITOS</t>
  </si>
  <si>
    <t>B0100007724</t>
  </si>
  <si>
    <t>ASEX GLOBAL</t>
  </si>
  <si>
    <t>B0100000014</t>
  </si>
  <si>
    <t>131813755</t>
  </si>
  <si>
    <t>XPERTCODE</t>
  </si>
  <si>
    <t>B1300000002</t>
  </si>
  <si>
    <t>COMPAÑÍA DOMINICANA DE TELEFONO</t>
  </si>
  <si>
    <t>B0101217069</t>
  </si>
  <si>
    <t>CREDITO</t>
  </si>
  <si>
    <t>GASTRONOMINA MEXICANA</t>
  </si>
  <si>
    <t>B0100004620</t>
  </si>
  <si>
    <t>B0100048506</t>
  </si>
  <si>
    <t>122018</t>
  </si>
  <si>
    <t>EFECTIVO</t>
  </si>
  <si>
    <t>B0100048868</t>
  </si>
  <si>
    <t>OPERADORA DE ESTACIONES DE SERVICIOS</t>
  </si>
  <si>
    <t>B0100464056</t>
  </si>
  <si>
    <t>B0100000891</t>
  </si>
  <si>
    <t>UPSTAIRS</t>
  </si>
  <si>
    <t>B0100019640</t>
  </si>
  <si>
    <t>B0100048874</t>
  </si>
  <si>
    <t>SPORTING CLUB</t>
  </si>
  <si>
    <t>B0100000425</t>
  </si>
  <si>
    <t>LA SIRENA</t>
  </si>
  <si>
    <t>B0101566039</t>
  </si>
  <si>
    <t>101171111</t>
  </si>
  <si>
    <t>PLAZA LAMA</t>
  </si>
  <si>
    <t>B0100132977</t>
  </si>
  <si>
    <t>PRICE SMART</t>
  </si>
  <si>
    <t>B0100114234</t>
  </si>
  <si>
    <t xml:space="preserve">BONA </t>
  </si>
  <si>
    <t>B0100122858</t>
  </si>
  <si>
    <t>B0100000198</t>
  </si>
  <si>
    <t>EDESUR</t>
  </si>
  <si>
    <t>B0100156398</t>
  </si>
  <si>
    <t>FERRETERIA SAN RAMON</t>
  </si>
  <si>
    <t>B0100019512</t>
  </si>
  <si>
    <t>B1300000003</t>
  </si>
  <si>
    <t>CLARO</t>
  </si>
  <si>
    <t>B0101378454</t>
  </si>
  <si>
    <t>B0100000383</t>
  </si>
  <si>
    <t>RESTAURANT BORBONE DE NAPOLI</t>
  </si>
  <si>
    <t>B0100002827</t>
  </si>
  <si>
    <t>DISTRIBUIDORES INTERNACIONALES DE PETROLEO</t>
  </si>
  <si>
    <t>B0100374918</t>
  </si>
  <si>
    <t>GRUPO CAROL, SAS</t>
  </si>
  <si>
    <t>B0100202826</t>
  </si>
  <si>
    <t>EL MUNDO DEL JUGUETE</t>
  </si>
  <si>
    <t>B0100252186</t>
  </si>
  <si>
    <t>HELADOM SRL</t>
  </si>
  <si>
    <t>B0100010676</t>
  </si>
  <si>
    <t>B0101566055</t>
  </si>
  <si>
    <t>B0100001171</t>
  </si>
  <si>
    <t>B0100252187</t>
  </si>
  <si>
    <t>INVERSIONES CENOTE S R L</t>
  </si>
  <si>
    <t>B0100000395</t>
  </si>
  <si>
    <t>B0100114235</t>
  </si>
  <si>
    <t>SANTO DOMINGO COFFEE SHOP</t>
  </si>
  <si>
    <t>B0100020999</t>
  </si>
  <si>
    <t>LUIS PEÑA /SENNY MELISSA RAMIREZ</t>
  </si>
  <si>
    <t>B1100000011</t>
  </si>
  <si>
    <t>03 - OTRAS RENTAS</t>
  </si>
  <si>
    <t>00101202927</t>
  </si>
  <si>
    <t>RUDY ALBURQUERQUE</t>
  </si>
  <si>
    <t>B1100000012</t>
  </si>
  <si>
    <t>00103387072</t>
  </si>
  <si>
    <t>RAFAEL AUGUSTO BELTRE GONZALEZ</t>
  </si>
  <si>
    <t>B1100000013</t>
  </si>
  <si>
    <t>B1100000014</t>
  </si>
  <si>
    <t>12600020650</t>
  </si>
  <si>
    <t>MARIA FLORIAN OVIEDO</t>
  </si>
  <si>
    <t>B1100000015</t>
  </si>
  <si>
    <t>40209354485</t>
  </si>
  <si>
    <t>JEAN CARLOS PEREZ SANTANA</t>
  </si>
  <si>
    <t>B1100000016</t>
  </si>
  <si>
    <t>B1100000017</t>
  </si>
  <si>
    <t>00100586353</t>
  </si>
  <si>
    <t>MARIA ALTAGRACIA PIMENTEL ALVAREZ</t>
  </si>
  <si>
    <t>B1100000018</t>
  </si>
  <si>
    <t>B1100000019</t>
  </si>
  <si>
    <t>B1100000020</t>
  </si>
  <si>
    <t>INVERLOGIC, SRL</t>
  </si>
  <si>
    <t>B0100004717</t>
  </si>
  <si>
    <t>IKEA</t>
  </si>
  <si>
    <t>B0100210970</t>
  </si>
  <si>
    <t>B0100011721</t>
  </si>
  <si>
    <t>DNEP &amp; L SERVICES SRL</t>
  </si>
  <si>
    <t>B0100003784</t>
  </si>
  <si>
    <t>B0100003783</t>
  </si>
  <si>
    <t>PASTA FACTORY</t>
  </si>
  <si>
    <t>B0100003099</t>
  </si>
  <si>
    <t>PIZZARELLI</t>
  </si>
  <si>
    <t>B0100126029</t>
  </si>
  <si>
    <t>KIOS PARTY SRL</t>
  </si>
  <si>
    <t>B0100005056</t>
  </si>
  <si>
    <t>SUPERMERCADOS NACIONAL</t>
  </si>
  <si>
    <t>B0101969682</t>
  </si>
  <si>
    <t>MARTI</t>
  </si>
  <si>
    <t>B0100612629</t>
  </si>
  <si>
    <t>B0100337600</t>
  </si>
  <si>
    <t>B0100001331</t>
  </si>
  <si>
    <t>CAFÉ SANTO DOMINGO</t>
  </si>
  <si>
    <t>B0100010747</t>
  </si>
  <si>
    <t>RESTAURANT BUEN PROVECHO</t>
  </si>
  <si>
    <t>B0100003874</t>
  </si>
  <si>
    <t>B0100034918</t>
  </si>
  <si>
    <t>CASA LALA SRL</t>
  </si>
  <si>
    <t>B0100001225</t>
  </si>
  <si>
    <t>B0100466141</t>
  </si>
  <si>
    <t>EL MESON DE LA CAVA</t>
  </si>
  <si>
    <t>B0100001248</t>
  </si>
  <si>
    <t>WENDYS</t>
  </si>
  <si>
    <t>B0100107876</t>
  </si>
  <si>
    <t>B0100001257</t>
  </si>
  <si>
    <t>B0100001475</t>
  </si>
  <si>
    <t>B0100001493</t>
  </si>
  <si>
    <t>B0100163479</t>
  </si>
  <si>
    <t>012019</t>
  </si>
  <si>
    <t>04 - COMPRA A CREDITO</t>
  </si>
  <si>
    <t>BRAVO</t>
  </si>
  <si>
    <t>B0100727401</t>
  </si>
  <si>
    <t>03 - TARJETA CRÉDITO/DÉBITO</t>
  </si>
  <si>
    <t>B0101047604</t>
  </si>
  <si>
    <t>B0101047597</t>
  </si>
  <si>
    <t>B0101049027</t>
  </si>
  <si>
    <t xml:space="preserve">PASTELITO VALERIO </t>
  </si>
  <si>
    <t>B0100011068</t>
  </si>
  <si>
    <t>INVERSIONES MARFEN AILA</t>
  </si>
  <si>
    <t>B0100000390</t>
  </si>
  <si>
    <t>B0101973862</t>
  </si>
  <si>
    <t>B0100176725</t>
  </si>
  <si>
    <t>02 - CHEQUES/TRANSFERENCIAS/DEPÓSITO</t>
  </si>
  <si>
    <t>B0100180191</t>
  </si>
  <si>
    <t xml:space="preserve">                           </t>
  </si>
  <si>
    <t>D´ ACO</t>
  </si>
  <si>
    <t>B0100000810</t>
  </si>
  <si>
    <t>B0100000809</t>
  </si>
  <si>
    <t>B0101540102</t>
  </si>
  <si>
    <t>B0100000221</t>
  </si>
  <si>
    <t>CARIBE MEDIA, S.A.</t>
  </si>
  <si>
    <t>B0100012475</t>
  </si>
  <si>
    <t>B0101652870</t>
  </si>
  <si>
    <t>01 - EFECTIVO</t>
  </si>
  <si>
    <t>B0100349073</t>
  </si>
  <si>
    <t>ANTHONYS</t>
  </si>
  <si>
    <t>B0100067573</t>
  </si>
  <si>
    <t>B0101652331</t>
  </si>
  <si>
    <t>B0100067650</t>
  </si>
  <si>
    <t>SARTON DOMINICANA, SAS</t>
  </si>
  <si>
    <t>B0100219472</t>
  </si>
  <si>
    <t>B0100016835</t>
  </si>
  <si>
    <t>B0100010854</t>
  </si>
  <si>
    <t>B0100001076</t>
  </si>
  <si>
    <t>INVERSIONES BLUMARU, S.A</t>
  </si>
  <si>
    <t>B0100042277</t>
  </si>
  <si>
    <t>B0100000462</t>
  </si>
  <si>
    <t>B0100010816</t>
  </si>
  <si>
    <t>B0101978506</t>
  </si>
  <si>
    <t>B0100234670</t>
  </si>
  <si>
    <t>B0101652317</t>
  </si>
  <si>
    <t>PRICESMART</t>
  </si>
  <si>
    <t>B0100567485</t>
  </si>
  <si>
    <t>PARFOIS</t>
  </si>
  <si>
    <t>B0100001848</t>
  </si>
  <si>
    <t>B0100001715</t>
  </si>
  <si>
    <t>PASTICERIA DEL JARDIN</t>
  </si>
  <si>
    <t>B0100019713</t>
  </si>
  <si>
    <t>B0101650557</t>
  </si>
  <si>
    <t>B0101650552</t>
  </si>
  <si>
    <t>LITTLE CAESARS PIZZA</t>
  </si>
  <si>
    <t>B0100029076</t>
  </si>
  <si>
    <t>B0100021053</t>
  </si>
  <si>
    <t>FERRETERIA AMERICANA</t>
  </si>
  <si>
    <t>B0100794963</t>
  </si>
  <si>
    <t>B0100021052</t>
  </si>
  <si>
    <t>B0101893968</t>
  </si>
  <si>
    <t>ESTACION DE SERVICIOS EL PORTAL</t>
  </si>
  <si>
    <t>B0100469774</t>
  </si>
  <si>
    <t>TOTAL CASTELLANA</t>
  </si>
  <si>
    <t>B0101164654</t>
  </si>
  <si>
    <t>00118033745</t>
  </si>
  <si>
    <t>WELINGTON DE LA CRUZ</t>
  </si>
  <si>
    <t>B1100000021</t>
  </si>
  <si>
    <t>B1100000022</t>
  </si>
  <si>
    <t>02 - HONORARIOS POR SERVICIOS</t>
  </si>
  <si>
    <t>22500138346</t>
  </si>
  <si>
    <t>B1100000023</t>
  </si>
  <si>
    <t>B1100000024</t>
  </si>
  <si>
    <t>B1100000025</t>
  </si>
  <si>
    <t>40227687700</t>
  </si>
  <si>
    <t>ARYAM MANZUETA</t>
  </si>
  <si>
    <t>B1100000026</t>
  </si>
  <si>
    <t>B1100000027</t>
  </si>
  <si>
    <t>BANCO BHD LEON</t>
  </si>
  <si>
    <t xml:space="preserve">07 -GASTOS FINANCIEROS </t>
  </si>
  <si>
    <t>B0108720739</t>
  </si>
  <si>
    <t>B0108164595</t>
  </si>
  <si>
    <t>B0108164594</t>
  </si>
  <si>
    <t>CENTRO ESPECIALIZADO DE COMPUTACION</t>
  </si>
  <si>
    <t>B0100082225</t>
  </si>
  <si>
    <t>022019</t>
  </si>
  <si>
    <t>B0101960404</t>
  </si>
  <si>
    <t>B0100002027</t>
  </si>
  <si>
    <t>B0100003012</t>
  </si>
  <si>
    <t>ZARA</t>
  </si>
  <si>
    <t>B0100014998</t>
  </si>
  <si>
    <t>B0101918272</t>
  </si>
  <si>
    <t>FARMA CORAL</t>
  </si>
  <si>
    <t>B0100451411</t>
  </si>
  <si>
    <t>MAC</t>
  </si>
  <si>
    <t>B0100005997</t>
  </si>
  <si>
    <t>LA CHURRERIA</t>
  </si>
  <si>
    <t>B0100000575</t>
  </si>
  <si>
    <t>MERCERIA Y VARIEDADES MEJIA, SRL</t>
  </si>
  <si>
    <t>B0100039890</t>
  </si>
  <si>
    <t>B0100010852</t>
  </si>
  <si>
    <t>B0100091671</t>
  </si>
  <si>
    <t>JUMBO</t>
  </si>
  <si>
    <t>B0101925637</t>
  </si>
  <si>
    <t>B0100001976</t>
  </si>
  <si>
    <t>B0100020385</t>
  </si>
  <si>
    <t>B0100240356</t>
  </si>
  <si>
    <t>B0100736324</t>
  </si>
  <si>
    <t>B0101970321</t>
  </si>
  <si>
    <t>B0100423976</t>
  </si>
  <si>
    <t>LA BOULANGERIE</t>
  </si>
  <si>
    <t>B0100005710</t>
  </si>
  <si>
    <t>B0102035190</t>
  </si>
  <si>
    <t>DIPSA</t>
  </si>
  <si>
    <t>B0100426357</t>
  </si>
  <si>
    <t>OPERADORA DE ESTACIONES DE SERVICIOS A.L. DOMINICANA</t>
  </si>
  <si>
    <t>B0100473073</t>
  </si>
  <si>
    <t>SHELL BARCOS DE ARENA LE</t>
  </si>
  <si>
    <t>B0100634836</t>
  </si>
  <si>
    <t>B0100002249</t>
  </si>
  <si>
    <t>CHEF PEPPER</t>
  </si>
  <si>
    <t>B0100017366</t>
  </si>
  <si>
    <t>CHICH KADAD AUTOVIA</t>
  </si>
  <si>
    <t>B0100015887</t>
  </si>
  <si>
    <t>B0101372012</t>
  </si>
  <si>
    <t>B0101969385</t>
  </si>
  <si>
    <t>B0100002131</t>
  </si>
  <si>
    <t>B0101973942</t>
  </si>
  <si>
    <t>B0101973958</t>
  </si>
  <si>
    <t>OES</t>
  </si>
  <si>
    <t>B0100576236</t>
  </si>
  <si>
    <t>SUPER POLA</t>
  </si>
  <si>
    <t>B0102023804</t>
  </si>
  <si>
    <t>B0102023809</t>
  </si>
  <si>
    <t>B0102137504</t>
  </si>
  <si>
    <t>B0100022123</t>
  </si>
  <si>
    <t>ASESORIA INGENIERIA &amp; EQUIPOS</t>
  </si>
  <si>
    <t>B0100021230</t>
  </si>
  <si>
    <t>B0100000247</t>
  </si>
  <si>
    <t>INTRADOS SRL</t>
  </si>
  <si>
    <t>B0100000045</t>
  </si>
  <si>
    <t>B0101659580</t>
  </si>
  <si>
    <t>B0101657307</t>
  </si>
  <si>
    <t>B0101657301</t>
  </si>
  <si>
    <t>B0101654790</t>
  </si>
  <si>
    <t>B0100197570</t>
  </si>
  <si>
    <t>B0100188115</t>
  </si>
  <si>
    <t>B0101701752</t>
  </si>
  <si>
    <t>YOKOMO SUSHI</t>
  </si>
  <si>
    <t>B0100027198</t>
  </si>
  <si>
    <t>28</t>
  </si>
  <si>
    <t>B0102056265</t>
  </si>
  <si>
    <t>NUÑEZ DIAZ AUTO PARTS SRL</t>
  </si>
  <si>
    <t>B0100005552</t>
  </si>
  <si>
    <t>22</t>
  </si>
  <si>
    <t>B0100439449</t>
  </si>
  <si>
    <t>B0102136547</t>
  </si>
  <si>
    <t>B0100816135</t>
  </si>
  <si>
    <t>B0100795353</t>
  </si>
  <si>
    <t>B0100576172</t>
  </si>
  <si>
    <t>B0100003622</t>
  </si>
  <si>
    <t>B0100003623</t>
  </si>
  <si>
    <t>B0100470847</t>
  </si>
  <si>
    <t>B0100816100</t>
  </si>
  <si>
    <t>DOMINICAN FOOD INVESTMENTS</t>
  </si>
  <si>
    <t>B0100081805</t>
  </si>
  <si>
    <t>B0100444784</t>
  </si>
  <si>
    <t>TIENDA ON THE BOULEVARD, SRL</t>
  </si>
  <si>
    <t>B0100001571</t>
  </si>
  <si>
    <t>TACOBELL</t>
  </si>
  <si>
    <t>B0100062680</t>
  </si>
  <si>
    <t>B0100003673</t>
  </si>
  <si>
    <t>SUPER FRESH MARKET</t>
  </si>
  <si>
    <t>B0100032992</t>
  </si>
  <si>
    <t>TOTAL PARAISO</t>
  </si>
  <si>
    <t>B0101706557</t>
  </si>
  <si>
    <t>SUNIX TIRADENTES</t>
  </si>
  <si>
    <t>B0100623052</t>
  </si>
  <si>
    <t>TERIYAKI</t>
  </si>
  <si>
    <t>B0100159060</t>
  </si>
  <si>
    <t>B0101928640</t>
  </si>
  <si>
    <t>B0100019052</t>
  </si>
  <si>
    <t>BERSHKA</t>
  </si>
  <si>
    <t>B0100001357</t>
  </si>
  <si>
    <t>PASTELITOS VALERIO SRL</t>
  </si>
  <si>
    <t>B0100012028</t>
  </si>
  <si>
    <t>INNOVA CENTRO</t>
  </si>
  <si>
    <t>B0100199858</t>
  </si>
  <si>
    <t>ASIAN MARKET</t>
  </si>
  <si>
    <t>B0100008886</t>
  </si>
  <si>
    <t>EPK</t>
  </si>
  <si>
    <t>B0100002405</t>
  </si>
  <si>
    <t>B0101664332</t>
  </si>
  <si>
    <t>BANCO BHD</t>
  </si>
  <si>
    <t>B0109207854</t>
  </si>
  <si>
    <t>B0109207853</t>
  </si>
  <si>
    <t>B0109693274</t>
  </si>
  <si>
    <t>00109301911</t>
  </si>
  <si>
    <t>JULIO CESAR GONZALEZ YNIRIO</t>
  </si>
  <si>
    <t>B1100000030</t>
  </si>
  <si>
    <t>40214057057</t>
  </si>
  <si>
    <t>FELIZ ENRIQUE SUERO ROSARIO</t>
  </si>
  <si>
    <t>B1100000029</t>
  </si>
  <si>
    <t>B1100000031</t>
  </si>
  <si>
    <t>B1100000028</t>
  </si>
  <si>
    <t xml:space="preserve">                </t>
  </si>
  <si>
    <t>B1300000006</t>
  </si>
  <si>
    <t>REPORTE ITBIS</t>
  </si>
  <si>
    <t>B0100002263</t>
  </si>
  <si>
    <t>032019</t>
  </si>
  <si>
    <t>B0100002262</t>
  </si>
  <si>
    <t>130349479</t>
  </si>
  <si>
    <t>B0100003902</t>
  </si>
  <si>
    <t>101602465</t>
  </si>
  <si>
    <t>B0101671849</t>
  </si>
  <si>
    <t>B0100002402</t>
  </si>
  <si>
    <t>131062261</t>
  </si>
  <si>
    <t>B0100040524</t>
  </si>
  <si>
    <t>124003091</t>
  </si>
  <si>
    <t>KFC BELLA VISTA</t>
  </si>
  <si>
    <t>B0100184477</t>
  </si>
  <si>
    <t>B0102378339</t>
  </si>
  <si>
    <t>101796822</t>
  </si>
  <si>
    <t>B0102095695</t>
  </si>
  <si>
    <t>130889937</t>
  </si>
  <si>
    <t>ZIPPY</t>
  </si>
  <si>
    <t>B0100001064</t>
  </si>
  <si>
    <t>B0100001059</t>
  </si>
  <si>
    <t>B0101680663</t>
  </si>
  <si>
    <t>B0100033216</t>
  </si>
  <si>
    <t>101019921</t>
  </si>
  <si>
    <t>B0102495152</t>
  </si>
  <si>
    <t>B0102164854</t>
  </si>
  <si>
    <t>B0101671652</t>
  </si>
  <si>
    <t>B0102034712</t>
  </si>
  <si>
    <t>B0102110332</t>
  </si>
  <si>
    <t>B0101682909</t>
  </si>
  <si>
    <t>101822635</t>
  </si>
  <si>
    <t>AXXON BELLA VISTA</t>
  </si>
  <si>
    <t>REPORTE DE GASTO OSCAR LOPEZ</t>
  </si>
  <si>
    <t>B0100062661</t>
  </si>
  <si>
    <t>130501467</t>
  </si>
  <si>
    <t>QUIZNOS</t>
  </si>
  <si>
    <t>B0100019554</t>
  </si>
  <si>
    <t>B0100004116</t>
  </si>
  <si>
    <t>130192731</t>
  </si>
  <si>
    <t>SUNIX JACOBO MAJLUTA</t>
  </si>
  <si>
    <t>B0100736794</t>
  </si>
  <si>
    <t>131044591</t>
  </si>
  <si>
    <t>REPORTE DE GASTO FRANCISCO DEPRADO</t>
  </si>
  <si>
    <t>B0100022812</t>
  </si>
  <si>
    <t>131163041</t>
  </si>
  <si>
    <t>POLLOS VICTORINA</t>
  </si>
  <si>
    <t>B0100086628</t>
  </si>
  <si>
    <t>130367035</t>
  </si>
  <si>
    <t>B0100000690</t>
  </si>
  <si>
    <t>B0101688754</t>
  </si>
  <si>
    <t>B0101682203</t>
  </si>
  <si>
    <t>B0100018440</t>
  </si>
  <si>
    <t>131557686</t>
  </si>
  <si>
    <t>B0100000794</t>
  </si>
  <si>
    <t>101726997</t>
  </si>
  <si>
    <t>TROPICAS DOMINICANA, SRL</t>
  </si>
  <si>
    <t>B0100650661</t>
  </si>
  <si>
    <t>101830719</t>
  </si>
  <si>
    <t>ESSO NUEVO MILENIO</t>
  </si>
  <si>
    <t>REPORTE DE GASTO NATHALIE COBELO</t>
  </si>
  <si>
    <t>B0100082953</t>
  </si>
  <si>
    <t>B0101678934</t>
  </si>
  <si>
    <t>130785155</t>
  </si>
  <si>
    <t>ESTACION DE SERVICIO EL PORTAL</t>
  </si>
  <si>
    <t>B0100476191</t>
  </si>
  <si>
    <t>101008172</t>
  </si>
  <si>
    <t>SHELL INDEPENCIA CO-003</t>
  </si>
  <si>
    <t>REPORTE DE GASTO ARTURO MANZUETA</t>
  </si>
  <si>
    <t>B0100683944</t>
  </si>
  <si>
    <t>101680806</t>
  </si>
  <si>
    <t>B0100000252</t>
  </si>
  <si>
    <t>B1300000007</t>
  </si>
  <si>
    <t>B0100203214</t>
  </si>
  <si>
    <t>00111218681</t>
  </si>
  <si>
    <t>JUAN MELENDEZ</t>
  </si>
  <si>
    <t>B0100000033</t>
  </si>
  <si>
    <t>101821248</t>
  </si>
  <si>
    <t>B0100219629</t>
  </si>
  <si>
    <t>131648851</t>
  </si>
  <si>
    <t>SUWAHH TRADE SOLUTIONS SRL</t>
  </si>
  <si>
    <t>101005831</t>
  </si>
  <si>
    <t>INNVAVA CENTRO</t>
  </si>
  <si>
    <t>B0100176615</t>
  </si>
  <si>
    <t>22400258368</t>
  </si>
  <si>
    <t>YAEL GARCIA BRITO</t>
  </si>
  <si>
    <t>B1100000033</t>
  </si>
  <si>
    <t>00200587533</t>
  </si>
  <si>
    <t>VIRGILIO VALDEZ DE LA CRUZ</t>
  </si>
  <si>
    <t>B1100000034</t>
  </si>
  <si>
    <t>02200144059</t>
  </si>
  <si>
    <t>VICTOR MANUEL DEL VALLE</t>
  </si>
  <si>
    <t>B1100000035</t>
  </si>
  <si>
    <t>B1100000036</t>
  </si>
  <si>
    <t>SENNY RAMIREZ</t>
  </si>
  <si>
    <t>B1100000037</t>
  </si>
  <si>
    <t>B1100000038</t>
  </si>
  <si>
    <t>B0101674809</t>
  </si>
  <si>
    <t>130403899</t>
  </si>
  <si>
    <t>B0100243894</t>
  </si>
  <si>
    <t xml:space="preserve"> </t>
  </si>
  <si>
    <t>REEMBOLSO NATALIE</t>
  </si>
  <si>
    <t>B0101679527</t>
  </si>
  <si>
    <t>B0101288909</t>
  </si>
  <si>
    <t>B0101688456</t>
  </si>
  <si>
    <t>101801875</t>
  </si>
  <si>
    <t>B0100699310</t>
  </si>
  <si>
    <t>130218935</t>
  </si>
  <si>
    <t>TEXACO ASOGADOM</t>
  </si>
  <si>
    <t>B0100051511</t>
  </si>
  <si>
    <t>B0100830684</t>
  </si>
  <si>
    <t>B0100627095</t>
  </si>
  <si>
    <t>B0100000755</t>
  </si>
  <si>
    <t>101003693</t>
  </si>
  <si>
    <t>CAJA CHICA</t>
  </si>
  <si>
    <t>B0100305614</t>
  </si>
  <si>
    <t>L</t>
  </si>
  <si>
    <t>B0101685731</t>
  </si>
  <si>
    <t>B0101687145</t>
  </si>
  <si>
    <t>B0101687241</t>
  </si>
  <si>
    <t>B0101684168</t>
  </si>
  <si>
    <t>B0102196904</t>
  </si>
  <si>
    <t>B0102142169</t>
  </si>
  <si>
    <t>131403921</t>
  </si>
  <si>
    <t>CROCANTE SRL</t>
  </si>
  <si>
    <t>B0100000927</t>
  </si>
  <si>
    <t>INOVA CENTRO</t>
  </si>
  <si>
    <t>B0100200433</t>
  </si>
  <si>
    <t>B0101673181</t>
  </si>
  <si>
    <t>B0101674824</t>
  </si>
  <si>
    <t>131243053</t>
  </si>
  <si>
    <t>HELADERIA BON ENRIQUILLO</t>
  </si>
  <si>
    <t>B0100001920</t>
  </si>
  <si>
    <t>B0101676386</t>
  </si>
  <si>
    <t>FECHA</t>
  </si>
  <si>
    <t>BENEFICIARIO</t>
  </si>
  <si>
    <t>MONTO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</si>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</sst>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2"/>
      <color indexed="9"/>
      <name val="Tahoma"/>
      <family val="2"/>
    </font>
    <font>
      <b/>
      <sz val="10"/>
      <color indexed="9"/>
      <name val="Tahoma"/>
      <family val="2"/>
    </font>
    <font>
      <b/>
      <sz val="14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49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5" fillId="0" borderId="7" xfId="1" applyFont="1" applyBorder="1" applyAlignment="1">
      <alignment vertical="center"/>
    </xf>
    <xf numFmtId="49" fontId="0" fillId="0" borderId="0" xfId="0" applyNumberFormat="1"/>
    <xf numFmtId="0" fontId="6" fillId="3" borderId="9" xfId="0" applyFont="1" applyFill="1" applyBorder="1" applyProtection="1">
      <protection locked="0"/>
    </xf>
    <xf numFmtId="49" fontId="0" fillId="0" borderId="0" xfId="0" applyNumberFormat="1" applyAlignment="1">
      <alignment horizontal="center"/>
    </xf>
    <xf numFmtId="164" fontId="0" fillId="0" borderId="0" xfId="1" applyFont="1"/>
    <xf numFmtId="164" fontId="0" fillId="0" borderId="0" xfId="0" applyNumberFormat="1"/>
    <xf numFmtId="0" fontId="6" fillId="3" borderId="10" xfId="0" applyFont="1" applyFill="1" applyBorder="1" applyProtection="1">
      <protection locked="0"/>
    </xf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4" borderId="0" xfId="0" applyFill="1"/>
    <xf numFmtId="4" fontId="1" fillId="3" borderId="10" xfId="1" applyNumberFormat="1" applyFill="1" applyBorder="1" applyProtection="1">
      <protection locked="0"/>
    </xf>
    <xf numFmtId="164" fontId="4" fillId="2" borderId="6" xfId="1" applyFont="1" applyFill="1" applyBorder="1" applyAlignment="1">
      <alignment horizontal="center"/>
    </xf>
    <xf numFmtId="164" fontId="4" fillId="2" borderId="7" xfId="1" applyFont="1" applyFill="1" applyBorder="1" applyAlignment="1" applyProtection="1">
      <alignment horizontal="center" vertical="center" wrapText="1"/>
    </xf>
    <xf numFmtId="4" fontId="0" fillId="3" borderId="10" xfId="0" applyNumberFormat="1" applyFill="1" applyBorder="1" applyProtection="1">
      <protection locked="0"/>
    </xf>
    <xf numFmtId="0" fontId="6" fillId="4" borderId="10" xfId="0" applyFont="1" applyFill="1" applyBorder="1" applyProtection="1">
      <protection locked="0"/>
    </xf>
    <xf numFmtId="0" fontId="0" fillId="5" borderId="0" xfId="0" applyFill="1"/>
    <xf numFmtId="0" fontId="6" fillId="5" borderId="9" xfId="0" applyFont="1" applyFill="1" applyBorder="1" applyProtection="1">
      <protection locked="0"/>
    </xf>
    <xf numFmtId="0" fontId="9" fillId="3" borderId="10" xfId="0" applyFont="1" applyFill="1" applyBorder="1" applyProtection="1">
      <protection locked="0"/>
    </xf>
    <xf numFmtId="0" fontId="8" fillId="0" borderId="0" xfId="0" applyFont="1"/>
    <xf numFmtId="0" fontId="0" fillId="0" borderId="0" xfId="0" applyFont="1"/>
    <xf numFmtId="0" fontId="12" fillId="3" borderId="10" xfId="0" applyFont="1" applyFill="1" applyBorder="1" applyProtection="1">
      <protection locked="0"/>
    </xf>
    <xf numFmtId="0" fontId="0" fillId="0" borderId="0" xfId="0" applyFont="1" applyFill="1" applyBorder="1"/>
    <xf numFmtId="0" fontId="0" fillId="6" borderId="0" xfId="0" applyFill="1"/>
    <xf numFmtId="49" fontId="4" fillId="2" borderId="7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ont="1"/>
    <xf numFmtId="49" fontId="0" fillId="7" borderId="0" xfId="0" applyNumberFormat="1" applyFont="1" applyFill="1"/>
    <xf numFmtId="49" fontId="0" fillId="4" borderId="0" xfId="0" applyNumberFormat="1" applyFill="1"/>
    <xf numFmtId="0" fontId="0" fillId="4" borderId="0" xfId="0" applyFont="1" applyFill="1"/>
    <xf numFmtId="49" fontId="0" fillId="4" borderId="0" xfId="0" applyNumberFormat="1" applyFill="1" applyAlignment="1">
      <alignment horizontal="center"/>
    </xf>
    <xf numFmtId="164" fontId="0" fillId="4" borderId="0" xfId="1" applyFont="1" applyFill="1"/>
    <xf numFmtId="164" fontId="0" fillId="4" borderId="0" xfId="0" applyNumberFormat="1" applyFill="1"/>
    <xf numFmtId="4" fontId="0" fillId="4" borderId="10" xfId="0" applyNumberFormat="1" applyFill="1" applyBorder="1" applyProtection="1">
      <protection locked="0"/>
    </xf>
    <xf numFmtId="0" fontId="0" fillId="8" borderId="0" xfId="0" applyFill="1"/>
    <xf numFmtId="0" fontId="0" fillId="8" borderId="0" xfId="0" applyFont="1" applyFill="1"/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64" fontId="5" fillId="9" borderId="7" xfId="1" applyFont="1" applyFill="1" applyBorder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53"/>
  <sheetViews>
    <sheetView topLeftCell="A35" workbookViewId="0">
      <selection activeCell="C38" sqref="C38"/>
    </sheetView>
  </sheetViews>
  <sheetFormatPr baseColWidth="10" defaultColWidth="8.83203125" defaultRowHeight="14" x14ac:dyDescent="0"/>
  <cols>
    <col min="2" max="2" width="10" bestFit="1" customWidth="1"/>
    <col min="3" max="3" width="30.1640625" bestFit="1" customWidth="1"/>
    <col min="5" max="5" width="63" bestFit="1" customWidth="1"/>
    <col min="6" max="6" width="12.1640625" bestFit="1" customWidth="1"/>
    <col min="12" max="12" width="11.5" bestFit="1" customWidth="1"/>
    <col min="14" max="14" width="11.6640625" customWidth="1"/>
    <col min="15" max="15" width="10.5" bestFit="1" customWidth="1"/>
  </cols>
  <sheetData>
    <row r="3" spans="1:30" ht="16">
      <c r="A3" s="1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30">
      <c r="A4" s="1"/>
      <c r="B4" s="2">
        <v>1</v>
      </c>
      <c r="C4" s="2"/>
      <c r="D4" s="2">
        <f>B4+1</f>
        <v>2</v>
      </c>
      <c r="E4" s="2">
        <f>D4+1</f>
        <v>3</v>
      </c>
      <c r="F4" s="2">
        <f>E4+1</f>
        <v>4</v>
      </c>
      <c r="G4" s="2">
        <f>F4+1</f>
        <v>5</v>
      </c>
      <c r="H4" s="48">
        <v>6</v>
      </c>
      <c r="I4" s="49"/>
      <c r="J4" s="48">
        <v>7</v>
      </c>
      <c r="K4" s="49"/>
      <c r="L4" s="3" t="s">
        <v>1</v>
      </c>
      <c r="M4" s="3">
        <f>L4+1</f>
        <v>9</v>
      </c>
      <c r="N4" s="3">
        <f>M4+1</f>
        <v>10</v>
      </c>
      <c r="O4" s="3">
        <f t="shared" ref="O4:AA4" si="0">N4+1</f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</row>
    <row r="5" spans="1:30" ht="78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  <c r="I5" s="7"/>
      <c r="J5" s="6" t="s">
        <v>10</v>
      </c>
      <c r="K5" s="7"/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30" ht="18">
      <c r="B6" s="8" t="s">
        <v>27</v>
      </c>
      <c r="C6" s="9" t="s">
        <v>4</v>
      </c>
      <c r="E6" s="9" t="s">
        <v>28</v>
      </c>
      <c r="F6" s="9" t="s">
        <v>29</v>
      </c>
      <c r="H6" s="10" t="s">
        <v>30</v>
      </c>
      <c r="I6" s="11" t="s">
        <v>31</v>
      </c>
      <c r="J6" s="12" t="s">
        <v>30</v>
      </c>
      <c r="K6" s="13" t="s">
        <v>31</v>
      </c>
      <c r="L6" s="14" t="s">
        <v>32</v>
      </c>
      <c r="N6" s="14" t="s">
        <v>33</v>
      </c>
      <c r="O6" s="14" t="s">
        <v>34</v>
      </c>
      <c r="Z6" s="14" t="s">
        <v>35</v>
      </c>
      <c r="AD6" t="s">
        <v>36</v>
      </c>
    </row>
    <row r="7" spans="1:30">
      <c r="A7">
        <v>1</v>
      </c>
      <c r="B7" s="15" t="s">
        <v>37</v>
      </c>
      <c r="C7" t="s">
        <v>38</v>
      </c>
      <c r="E7" s="16" t="s">
        <v>39</v>
      </c>
      <c r="F7" t="s">
        <v>40</v>
      </c>
      <c r="H7" s="17" t="s">
        <v>41</v>
      </c>
      <c r="I7">
        <v>1</v>
      </c>
      <c r="J7" s="17" t="s">
        <v>41</v>
      </c>
      <c r="L7" s="18">
        <v>9384</v>
      </c>
      <c r="M7" s="18"/>
      <c r="N7" s="19">
        <f t="shared" ref="N7:N70" si="1">+L7+O7+Z7</f>
        <v>9384</v>
      </c>
      <c r="O7" s="18"/>
      <c r="AA7" t="s">
        <v>42</v>
      </c>
    </row>
    <row r="8" spans="1:30">
      <c r="A8">
        <f t="shared" ref="A8:A71" si="2">+A7+1</f>
        <v>2</v>
      </c>
      <c r="B8" s="15" t="s">
        <v>43</v>
      </c>
      <c r="C8" t="s">
        <v>44</v>
      </c>
      <c r="E8" s="16" t="s">
        <v>45</v>
      </c>
      <c r="F8" t="s">
        <v>46</v>
      </c>
      <c r="H8" s="17" t="s">
        <v>41</v>
      </c>
      <c r="I8">
        <v>15</v>
      </c>
      <c r="J8" s="17" t="s">
        <v>41</v>
      </c>
      <c r="K8">
        <v>15</v>
      </c>
      <c r="L8" s="18">
        <f>6320.08-964.08</f>
        <v>5356</v>
      </c>
      <c r="M8" s="18"/>
      <c r="N8" s="19">
        <f t="shared" si="1"/>
        <v>6320.08</v>
      </c>
      <c r="O8" s="18">
        <v>964.08</v>
      </c>
      <c r="AA8" t="s">
        <v>42</v>
      </c>
    </row>
    <row r="9" spans="1:30">
      <c r="A9">
        <f t="shared" si="2"/>
        <v>3</v>
      </c>
      <c r="B9">
        <v>130210705</v>
      </c>
      <c r="C9" t="s">
        <v>47</v>
      </c>
      <c r="E9" s="16" t="s">
        <v>39</v>
      </c>
      <c r="F9" t="s">
        <v>48</v>
      </c>
      <c r="H9" s="17" t="s">
        <v>41</v>
      </c>
      <c r="I9">
        <v>17</v>
      </c>
      <c r="J9" s="17" t="s">
        <v>41</v>
      </c>
      <c r="K9">
        <v>17</v>
      </c>
      <c r="L9" s="18">
        <f>1053.44-148.14-82.3</f>
        <v>823.00000000000011</v>
      </c>
      <c r="M9" s="18"/>
      <c r="N9" s="19">
        <f t="shared" si="1"/>
        <v>1053.44</v>
      </c>
      <c r="O9" s="18">
        <v>148.13999999999999</v>
      </c>
      <c r="Z9">
        <v>82.3</v>
      </c>
      <c r="AA9" t="s">
        <v>42</v>
      </c>
    </row>
    <row r="10" spans="1:30">
      <c r="A10">
        <f t="shared" si="2"/>
        <v>4</v>
      </c>
      <c r="B10" s="15" t="s">
        <v>49</v>
      </c>
      <c r="C10" t="s">
        <v>50</v>
      </c>
      <c r="E10" s="16" t="s">
        <v>51</v>
      </c>
      <c r="F10" t="s">
        <v>52</v>
      </c>
      <c r="H10" s="17" t="s">
        <v>41</v>
      </c>
      <c r="I10">
        <v>17</v>
      </c>
      <c r="J10" s="17" t="s">
        <v>41</v>
      </c>
      <c r="K10">
        <v>17</v>
      </c>
      <c r="L10" s="18">
        <v>14955.95</v>
      </c>
      <c r="M10" s="18"/>
      <c r="N10" s="19">
        <f t="shared" si="1"/>
        <v>17530</v>
      </c>
      <c r="O10" s="18">
        <v>2574.0500000000002</v>
      </c>
      <c r="AA10" t="s">
        <v>42</v>
      </c>
    </row>
    <row r="11" spans="1:30">
      <c r="A11">
        <f t="shared" si="2"/>
        <v>5</v>
      </c>
      <c r="B11">
        <v>101602465</v>
      </c>
      <c r="C11" t="s">
        <v>53</v>
      </c>
      <c r="E11" s="16" t="s">
        <v>45</v>
      </c>
      <c r="F11" t="s">
        <v>54</v>
      </c>
      <c r="H11" s="17" t="s">
        <v>41</v>
      </c>
      <c r="I11">
        <v>7</v>
      </c>
      <c r="J11" s="17" t="s">
        <v>41</v>
      </c>
      <c r="K11">
        <v>7</v>
      </c>
      <c r="L11" s="18">
        <f>821-105.58</f>
        <v>715.42</v>
      </c>
      <c r="N11" s="19">
        <f t="shared" si="1"/>
        <v>821</v>
      </c>
      <c r="O11">
        <v>105.58</v>
      </c>
      <c r="AA11" t="s">
        <v>42</v>
      </c>
    </row>
    <row r="12" spans="1:30">
      <c r="A12">
        <f t="shared" si="2"/>
        <v>6</v>
      </c>
      <c r="B12" s="15" t="s">
        <v>55</v>
      </c>
      <c r="C12" t="s">
        <v>56</v>
      </c>
      <c r="E12" s="16" t="s">
        <v>45</v>
      </c>
      <c r="F12" t="s">
        <v>57</v>
      </c>
      <c r="H12" s="17" t="s">
        <v>41</v>
      </c>
      <c r="I12">
        <v>8</v>
      </c>
      <c r="J12" s="17" t="s">
        <v>41</v>
      </c>
      <c r="K12">
        <v>8</v>
      </c>
      <c r="L12" s="18">
        <f>2450-373.73</f>
        <v>2076.27</v>
      </c>
      <c r="M12" s="18"/>
      <c r="N12" s="19">
        <f t="shared" si="1"/>
        <v>2450</v>
      </c>
      <c r="O12" s="18">
        <v>373.73</v>
      </c>
      <c r="AA12" t="s">
        <v>42</v>
      </c>
    </row>
    <row r="13" spans="1:30">
      <c r="A13">
        <f t="shared" si="2"/>
        <v>7</v>
      </c>
      <c r="B13">
        <v>101068744</v>
      </c>
      <c r="C13" t="s">
        <v>58</v>
      </c>
      <c r="E13" s="16" t="s">
        <v>45</v>
      </c>
      <c r="F13" t="s">
        <v>59</v>
      </c>
      <c r="H13" s="17" t="s">
        <v>41</v>
      </c>
      <c r="I13">
        <v>7</v>
      </c>
      <c r="J13" s="17" t="s">
        <v>41</v>
      </c>
      <c r="K13">
        <v>7</v>
      </c>
      <c r="L13" s="18">
        <v>2300.4</v>
      </c>
      <c r="M13" s="18"/>
      <c r="N13" s="19">
        <f t="shared" si="1"/>
        <v>2300.4</v>
      </c>
      <c r="O13" s="18"/>
      <c r="AA13" t="s">
        <v>42</v>
      </c>
    </row>
    <row r="14" spans="1:30">
      <c r="A14">
        <f t="shared" si="2"/>
        <v>8</v>
      </c>
      <c r="B14">
        <v>101068744</v>
      </c>
      <c r="C14" t="s">
        <v>58</v>
      </c>
      <c r="E14" s="16" t="s">
        <v>45</v>
      </c>
      <c r="F14" t="s">
        <v>60</v>
      </c>
      <c r="H14" s="17" t="s">
        <v>41</v>
      </c>
      <c r="I14">
        <v>27</v>
      </c>
      <c r="J14" s="17" t="s">
        <v>41</v>
      </c>
      <c r="K14">
        <v>27</v>
      </c>
      <c r="L14" s="18">
        <v>3400</v>
      </c>
      <c r="M14" s="18"/>
      <c r="N14" s="19">
        <f t="shared" si="1"/>
        <v>3400</v>
      </c>
      <c r="O14" s="18"/>
      <c r="AA14" t="s">
        <v>42</v>
      </c>
    </row>
    <row r="15" spans="1:30">
      <c r="A15">
        <f t="shared" si="2"/>
        <v>9</v>
      </c>
      <c r="B15">
        <v>131417442</v>
      </c>
      <c r="C15" t="s">
        <v>61</v>
      </c>
      <c r="E15" s="16" t="s">
        <v>39</v>
      </c>
      <c r="F15" t="s">
        <v>62</v>
      </c>
      <c r="H15" s="17" t="s">
        <v>41</v>
      </c>
      <c r="I15">
        <v>4</v>
      </c>
      <c r="J15" s="17" t="s">
        <v>41</v>
      </c>
      <c r="K15">
        <v>4</v>
      </c>
      <c r="L15" s="18">
        <v>410.16</v>
      </c>
      <c r="M15" s="18"/>
      <c r="N15" s="19">
        <f t="shared" si="1"/>
        <v>525.01</v>
      </c>
      <c r="O15" s="18">
        <v>73.83</v>
      </c>
      <c r="Z15">
        <v>41.02</v>
      </c>
      <c r="AA15" t="s">
        <v>42</v>
      </c>
    </row>
    <row r="16" spans="1:30">
      <c r="A16">
        <f t="shared" si="2"/>
        <v>10</v>
      </c>
      <c r="B16" s="15" t="s">
        <v>63</v>
      </c>
      <c r="C16" t="s">
        <v>64</v>
      </c>
      <c r="E16" s="16" t="s">
        <v>39</v>
      </c>
      <c r="F16" t="s">
        <v>65</v>
      </c>
      <c r="H16" s="17" t="s">
        <v>41</v>
      </c>
      <c r="I16">
        <v>2</v>
      </c>
      <c r="J16" s="17" t="s">
        <v>41</v>
      </c>
      <c r="K16">
        <v>2</v>
      </c>
      <c r="L16" s="18">
        <v>207.6</v>
      </c>
      <c r="M16" s="18"/>
      <c r="N16" s="19">
        <f t="shared" si="1"/>
        <v>244.97</v>
      </c>
      <c r="O16" s="18">
        <v>37.369999999999997</v>
      </c>
      <c r="AA16" t="s">
        <v>42</v>
      </c>
    </row>
    <row r="17" spans="1:27">
      <c r="A17">
        <f t="shared" si="2"/>
        <v>11</v>
      </c>
      <c r="B17" s="15" t="s">
        <v>66</v>
      </c>
      <c r="C17" t="s">
        <v>67</v>
      </c>
      <c r="E17" s="16" t="s">
        <v>51</v>
      </c>
      <c r="F17" t="s">
        <v>68</v>
      </c>
      <c r="H17" s="17" t="s">
        <v>41</v>
      </c>
      <c r="I17">
        <v>4</v>
      </c>
      <c r="J17" s="17" t="s">
        <v>41</v>
      </c>
      <c r="K17">
        <v>4</v>
      </c>
      <c r="L17" s="18">
        <v>250</v>
      </c>
      <c r="M17" s="18"/>
      <c r="N17" s="19">
        <f t="shared" si="1"/>
        <v>295</v>
      </c>
      <c r="O17" s="18">
        <v>45</v>
      </c>
      <c r="AA17" t="s">
        <v>42</v>
      </c>
    </row>
    <row r="18" spans="1:27">
      <c r="A18">
        <f t="shared" si="2"/>
        <v>12</v>
      </c>
      <c r="B18" s="15" t="s">
        <v>55</v>
      </c>
      <c r="C18" t="s">
        <v>56</v>
      </c>
      <c r="E18" s="16" t="s">
        <v>45</v>
      </c>
      <c r="F18" t="s">
        <v>69</v>
      </c>
      <c r="H18" s="17" t="s">
        <v>41</v>
      </c>
      <c r="I18">
        <v>7</v>
      </c>
      <c r="J18" s="17" t="s">
        <v>41</v>
      </c>
      <c r="K18">
        <v>7</v>
      </c>
      <c r="L18" s="18">
        <v>1101.69</v>
      </c>
      <c r="M18" s="18"/>
      <c r="N18" s="19">
        <f t="shared" si="1"/>
        <v>1299.99</v>
      </c>
      <c r="O18" s="18">
        <v>198.3</v>
      </c>
      <c r="AA18" t="s">
        <v>42</v>
      </c>
    </row>
    <row r="19" spans="1:27">
      <c r="A19">
        <f t="shared" si="2"/>
        <v>13</v>
      </c>
      <c r="B19" s="15" t="s">
        <v>55</v>
      </c>
      <c r="C19" t="s">
        <v>56</v>
      </c>
      <c r="E19" s="16" t="s">
        <v>45</v>
      </c>
      <c r="F19" t="s">
        <v>70</v>
      </c>
      <c r="H19" s="17" t="s">
        <v>41</v>
      </c>
      <c r="I19">
        <v>8</v>
      </c>
      <c r="J19" s="17" t="s">
        <v>41</v>
      </c>
      <c r="K19">
        <v>8</v>
      </c>
      <c r="L19" s="18">
        <v>1525.42</v>
      </c>
      <c r="M19" s="18"/>
      <c r="N19" s="19">
        <f t="shared" si="1"/>
        <v>1800</v>
      </c>
      <c r="O19" s="18">
        <v>274.58</v>
      </c>
      <c r="AA19" t="s">
        <v>42</v>
      </c>
    </row>
    <row r="20" spans="1:27">
      <c r="A20">
        <f t="shared" si="2"/>
        <v>14</v>
      </c>
      <c r="B20" s="15" t="s">
        <v>71</v>
      </c>
      <c r="C20" t="s">
        <v>72</v>
      </c>
      <c r="E20" s="16" t="s">
        <v>39</v>
      </c>
      <c r="F20" t="s">
        <v>73</v>
      </c>
      <c r="H20" s="17" t="s">
        <v>41</v>
      </c>
      <c r="I20">
        <v>11</v>
      </c>
      <c r="J20" s="17" t="s">
        <v>41</v>
      </c>
      <c r="K20">
        <v>11</v>
      </c>
      <c r="L20" s="18">
        <v>211.86</v>
      </c>
      <c r="N20" s="19">
        <f t="shared" si="1"/>
        <v>249.99</v>
      </c>
      <c r="O20" s="18">
        <v>38.130000000000003</v>
      </c>
      <c r="AA20" t="s">
        <v>42</v>
      </c>
    </row>
    <row r="21" spans="1:27">
      <c r="A21">
        <f t="shared" si="2"/>
        <v>15</v>
      </c>
      <c r="B21" s="15" t="s">
        <v>74</v>
      </c>
      <c r="C21" t="s">
        <v>75</v>
      </c>
      <c r="E21" s="16" t="s">
        <v>39</v>
      </c>
      <c r="F21" t="s">
        <v>76</v>
      </c>
      <c r="H21" s="17" t="s">
        <v>41</v>
      </c>
      <c r="I21">
        <v>12</v>
      </c>
      <c r="J21" s="17" t="s">
        <v>41</v>
      </c>
      <c r="K21">
        <v>12</v>
      </c>
      <c r="L21" s="18">
        <v>436</v>
      </c>
      <c r="N21" s="19">
        <f t="shared" si="1"/>
        <v>558.08000000000004</v>
      </c>
      <c r="O21" s="18">
        <v>78.48</v>
      </c>
      <c r="Z21">
        <v>43.6</v>
      </c>
      <c r="AA21" t="s">
        <v>42</v>
      </c>
    </row>
    <row r="22" spans="1:27">
      <c r="A22">
        <f t="shared" si="2"/>
        <v>16</v>
      </c>
      <c r="B22">
        <v>131062261</v>
      </c>
      <c r="C22" t="s">
        <v>77</v>
      </c>
      <c r="E22" s="16" t="s">
        <v>45</v>
      </c>
      <c r="F22" t="s">
        <v>78</v>
      </c>
      <c r="H22" s="17" t="s">
        <v>41</v>
      </c>
      <c r="I22">
        <v>12</v>
      </c>
      <c r="J22" s="17" t="s">
        <v>41</v>
      </c>
      <c r="K22">
        <v>12</v>
      </c>
      <c r="L22" s="18">
        <v>761.02</v>
      </c>
      <c r="M22" s="18"/>
      <c r="N22" s="19">
        <f t="shared" si="1"/>
        <v>898</v>
      </c>
      <c r="O22" s="18">
        <v>136.97999999999999</v>
      </c>
      <c r="AA22" t="s">
        <v>42</v>
      </c>
    </row>
    <row r="23" spans="1:27">
      <c r="A23">
        <f t="shared" si="2"/>
        <v>17</v>
      </c>
      <c r="B23">
        <v>131417442</v>
      </c>
      <c r="C23" t="s">
        <v>61</v>
      </c>
      <c r="E23" s="16" t="s">
        <v>39</v>
      </c>
      <c r="F23" t="s">
        <v>79</v>
      </c>
      <c r="H23" s="17" t="s">
        <v>41</v>
      </c>
      <c r="I23">
        <v>15</v>
      </c>
      <c r="J23" s="17" t="s">
        <v>41</v>
      </c>
      <c r="K23">
        <v>15</v>
      </c>
      <c r="L23" s="18">
        <v>816.42</v>
      </c>
      <c r="M23" s="18"/>
      <c r="N23" s="19">
        <f t="shared" si="1"/>
        <v>1045.02</v>
      </c>
      <c r="O23" s="18">
        <v>146.96</v>
      </c>
      <c r="Z23">
        <v>81.64</v>
      </c>
      <c r="AA23" t="s">
        <v>42</v>
      </c>
    </row>
    <row r="24" spans="1:27">
      <c r="A24">
        <f t="shared" si="2"/>
        <v>18</v>
      </c>
      <c r="B24">
        <v>131223291</v>
      </c>
      <c r="C24" t="s">
        <v>80</v>
      </c>
      <c r="E24" s="16" t="s">
        <v>39</v>
      </c>
      <c r="F24" t="s">
        <v>81</v>
      </c>
      <c r="H24" s="17" t="s">
        <v>41</v>
      </c>
      <c r="I24">
        <v>11</v>
      </c>
      <c r="J24" s="17" t="s">
        <v>41</v>
      </c>
      <c r="K24">
        <v>11</v>
      </c>
      <c r="L24" s="18">
        <f>695.32-0.01</f>
        <v>695.31000000000006</v>
      </c>
      <c r="M24" s="18"/>
      <c r="N24" s="19">
        <f t="shared" si="1"/>
        <v>890</v>
      </c>
      <c r="O24" s="18">
        <v>125.16</v>
      </c>
      <c r="Z24">
        <v>69.53</v>
      </c>
      <c r="AA24" t="s">
        <v>42</v>
      </c>
    </row>
    <row r="25" spans="1:27">
      <c r="A25">
        <f t="shared" si="2"/>
        <v>19</v>
      </c>
      <c r="B25">
        <v>130142319</v>
      </c>
      <c r="C25" t="s">
        <v>82</v>
      </c>
      <c r="E25" s="16" t="s">
        <v>51</v>
      </c>
      <c r="F25" t="s">
        <v>83</v>
      </c>
      <c r="H25" s="17" t="s">
        <v>41</v>
      </c>
      <c r="I25">
        <v>20</v>
      </c>
      <c r="J25" s="17" t="s">
        <v>41</v>
      </c>
      <c r="K25">
        <v>20</v>
      </c>
      <c r="L25" s="18">
        <f>2247.5-342.84</f>
        <v>1904.66</v>
      </c>
      <c r="M25" s="18"/>
      <c r="N25" s="19">
        <f t="shared" si="1"/>
        <v>2247.5</v>
      </c>
      <c r="O25" s="18">
        <v>342.84</v>
      </c>
      <c r="AA25" t="s">
        <v>42</v>
      </c>
    </row>
    <row r="26" spans="1:27">
      <c r="A26">
        <f t="shared" si="2"/>
        <v>20</v>
      </c>
      <c r="B26">
        <v>131451705</v>
      </c>
      <c r="C26" t="s">
        <v>84</v>
      </c>
      <c r="E26" s="16" t="s">
        <v>39</v>
      </c>
      <c r="F26" t="s">
        <v>85</v>
      </c>
      <c r="H26" s="17" t="s">
        <v>41</v>
      </c>
      <c r="I26">
        <v>20</v>
      </c>
      <c r="J26" s="17" t="s">
        <v>41</v>
      </c>
      <c r="K26">
        <v>20</v>
      </c>
      <c r="L26" s="18">
        <v>788.14</v>
      </c>
      <c r="M26" s="18"/>
      <c r="N26" s="19">
        <f t="shared" si="1"/>
        <v>930</v>
      </c>
      <c r="O26" s="18">
        <v>141.86000000000001</v>
      </c>
      <c r="AA26" t="s">
        <v>42</v>
      </c>
    </row>
    <row r="27" spans="1:27">
      <c r="A27">
        <f t="shared" si="2"/>
        <v>21</v>
      </c>
      <c r="B27">
        <v>130414561</v>
      </c>
      <c r="C27" t="s">
        <v>86</v>
      </c>
      <c r="E27" s="16" t="s">
        <v>39</v>
      </c>
      <c r="F27" t="s">
        <v>87</v>
      </c>
      <c r="H27" s="17" t="s">
        <v>41</v>
      </c>
      <c r="I27">
        <v>20</v>
      </c>
      <c r="J27" s="17" t="s">
        <v>41</v>
      </c>
      <c r="K27">
        <v>20</v>
      </c>
      <c r="L27" s="18">
        <v>508.47</v>
      </c>
      <c r="M27" s="18"/>
      <c r="N27" s="19">
        <f t="shared" si="1"/>
        <v>599.99</v>
      </c>
      <c r="O27" s="18">
        <v>91.52</v>
      </c>
      <c r="AA27" t="s">
        <v>42</v>
      </c>
    </row>
    <row r="28" spans="1:27">
      <c r="A28">
        <f t="shared" si="2"/>
        <v>22</v>
      </c>
      <c r="B28" s="15" t="s">
        <v>43</v>
      </c>
      <c r="C28" t="s">
        <v>44</v>
      </c>
      <c r="E28" s="16" t="s">
        <v>45</v>
      </c>
      <c r="F28" t="s">
        <v>88</v>
      </c>
      <c r="H28" s="17" t="s">
        <v>41</v>
      </c>
      <c r="I28">
        <v>16</v>
      </c>
      <c r="J28" s="17" t="s">
        <v>41</v>
      </c>
      <c r="K28">
        <v>16</v>
      </c>
      <c r="L28" s="18">
        <f>6320.2-964.08-0.12</f>
        <v>5356</v>
      </c>
      <c r="M28" s="18"/>
      <c r="N28" s="19">
        <f t="shared" si="1"/>
        <v>6320.08</v>
      </c>
      <c r="O28" s="18">
        <v>964.08</v>
      </c>
      <c r="AA28" t="s">
        <v>42</v>
      </c>
    </row>
    <row r="29" spans="1:27">
      <c r="A29">
        <f t="shared" si="2"/>
        <v>23</v>
      </c>
      <c r="B29">
        <v>131062261</v>
      </c>
      <c r="C29" t="s">
        <v>77</v>
      </c>
      <c r="E29" s="16" t="s">
        <v>45</v>
      </c>
      <c r="F29" t="s">
        <v>89</v>
      </c>
      <c r="H29" s="17" t="s">
        <v>41</v>
      </c>
      <c r="I29">
        <v>17</v>
      </c>
      <c r="J29" s="17" t="s">
        <v>41</v>
      </c>
      <c r="K29">
        <v>17</v>
      </c>
      <c r="L29" s="18">
        <v>652.54</v>
      </c>
      <c r="M29" s="18"/>
      <c r="N29" s="19">
        <f t="shared" si="1"/>
        <v>770</v>
      </c>
      <c r="O29" s="18">
        <v>117.46</v>
      </c>
      <c r="AA29" t="s">
        <v>42</v>
      </c>
    </row>
    <row r="30" spans="1:27">
      <c r="A30">
        <f t="shared" si="2"/>
        <v>24</v>
      </c>
      <c r="B30" s="15" t="s">
        <v>74</v>
      </c>
      <c r="C30" t="s">
        <v>75</v>
      </c>
      <c r="E30" s="16" t="s">
        <v>39</v>
      </c>
      <c r="F30" t="s">
        <v>90</v>
      </c>
      <c r="H30" s="17" t="s">
        <v>41</v>
      </c>
      <c r="I30">
        <v>17</v>
      </c>
      <c r="J30" s="17" t="s">
        <v>41</v>
      </c>
      <c r="K30">
        <v>17</v>
      </c>
      <c r="L30" s="18">
        <v>468</v>
      </c>
      <c r="N30" s="19">
        <f t="shared" si="1"/>
        <v>599.04</v>
      </c>
      <c r="O30" s="18">
        <v>84.24</v>
      </c>
      <c r="Z30">
        <v>46.8</v>
      </c>
      <c r="AA30" t="s">
        <v>42</v>
      </c>
    </row>
    <row r="31" spans="1:27">
      <c r="A31">
        <f t="shared" si="2"/>
        <v>25</v>
      </c>
      <c r="B31">
        <v>101001402</v>
      </c>
      <c r="C31" t="s">
        <v>91</v>
      </c>
      <c r="E31" s="16" t="s">
        <v>45</v>
      </c>
      <c r="F31" t="s">
        <v>92</v>
      </c>
      <c r="H31" s="17" t="s">
        <v>41</v>
      </c>
      <c r="I31">
        <v>23</v>
      </c>
      <c r="J31" s="17" t="s">
        <v>41</v>
      </c>
      <c r="K31">
        <v>23</v>
      </c>
      <c r="L31" s="18">
        <f>528.79-132.2</f>
        <v>396.59</v>
      </c>
      <c r="M31" s="18"/>
      <c r="N31" s="19">
        <f t="shared" si="1"/>
        <v>467.97999999999996</v>
      </c>
      <c r="O31" s="18">
        <v>71.39</v>
      </c>
      <c r="AA31" t="s">
        <v>42</v>
      </c>
    </row>
    <row r="32" spans="1:27">
      <c r="A32">
        <f t="shared" si="2"/>
        <v>26</v>
      </c>
      <c r="B32">
        <v>131417442</v>
      </c>
      <c r="C32" t="s">
        <v>61</v>
      </c>
      <c r="E32" s="16" t="s">
        <v>39</v>
      </c>
      <c r="F32" t="s">
        <v>93</v>
      </c>
      <c r="H32" s="17" t="s">
        <v>41</v>
      </c>
      <c r="I32">
        <v>23</v>
      </c>
      <c r="J32" s="17" t="s">
        <v>41</v>
      </c>
      <c r="K32">
        <v>23</v>
      </c>
      <c r="L32" s="18">
        <v>433.6</v>
      </c>
      <c r="M32" s="18"/>
      <c r="N32" s="19">
        <f>+L32+O32+Z32</f>
        <v>555.01</v>
      </c>
      <c r="O32" s="18">
        <v>78.05</v>
      </c>
      <c r="Z32">
        <v>43.36</v>
      </c>
      <c r="AA32" t="s">
        <v>42</v>
      </c>
    </row>
    <row r="33" spans="1:27">
      <c r="A33">
        <f t="shared" si="2"/>
        <v>27</v>
      </c>
      <c r="B33">
        <v>130299188</v>
      </c>
      <c r="C33" t="s">
        <v>94</v>
      </c>
      <c r="E33" s="16" t="s">
        <v>39</v>
      </c>
      <c r="F33" t="s">
        <v>95</v>
      </c>
      <c r="H33" s="17" t="s">
        <v>41</v>
      </c>
      <c r="I33">
        <v>25</v>
      </c>
      <c r="J33" s="17" t="s">
        <v>41</v>
      </c>
      <c r="K33">
        <v>25</v>
      </c>
      <c r="L33" s="18">
        <v>233</v>
      </c>
      <c r="M33" s="18"/>
      <c r="N33" s="19">
        <f t="shared" si="1"/>
        <v>298.24</v>
      </c>
      <c r="O33" s="18">
        <v>41.94</v>
      </c>
      <c r="Z33">
        <v>23.3</v>
      </c>
      <c r="AA33" t="s">
        <v>42</v>
      </c>
    </row>
    <row r="34" spans="1:27">
      <c r="A34">
        <f t="shared" si="2"/>
        <v>28</v>
      </c>
      <c r="B34">
        <v>130192731</v>
      </c>
      <c r="C34" t="s">
        <v>96</v>
      </c>
      <c r="E34" s="16" t="s">
        <v>45</v>
      </c>
      <c r="F34" t="s">
        <v>97</v>
      </c>
      <c r="H34" s="17" t="s">
        <v>41</v>
      </c>
      <c r="I34">
        <v>13</v>
      </c>
      <c r="J34" s="17" t="s">
        <v>41</v>
      </c>
      <c r="K34">
        <v>13</v>
      </c>
      <c r="L34" s="18">
        <v>3676.54</v>
      </c>
      <c r="M34" s="18"/>
      <c r="N34" s="19">
        <f t="shared" si="1"/>
        <v>3676.54</v>
      </c>
      <c r="O34" s="18"/>
      <c r="AA34" t="s">
        <v>42</v>
      </c>
    </row>
    <row r="35" spans="1:27">
      <c r="A35">
        <f t="shared" si="2"/>
        <v>29</v>
      </c>
      <c r="B35">
        <v>131223291</v>
      </c>
      <c r="C35" t="s">
        <v>80</v>
      </c>
      <c r="E35" s="16" t="s">
        <v>39</v>
      </c>
      <c r="F35" t="s">
        <v>98</v>
      </c>
      <c r="H35" s="17" t="s">
        <v>41</v>
      </c>
      <c r="I35">
        <v>22</v>
      </c>
      <c r="J35" s="17" t="s">
        <v>41</v>
      </c>
      <c r="K35">
        <v>22</v>
      </c>
      <c r="L35" s="18">
        <v>300.77999999999997</v>
      </c>
      <c r="M35" s="18"/>
      <c r="N35" s="19">
        <f>+L35+O35+Z35</f>
        <v>384.99999999999994</v>
      </c>
      <c r="O35" s="18">
        <v>54.14</v>
      </c>
      <c r="Z35">
        <v>30.08</v>
      </c>
      <c r="AA35" t="s">
        <v>42</v>
      </c>
    </row>
    <row r="36" spans="1:27">
      <c r="A36">
        <f t="shared" si="2"/>
        <v>30</v>
      </c>
      <c r="B36">
        <v>131019595</v>
      </c>
      <c r="C36" t="s">
        <v>99</v>
      </c>
      <c r="E36" s="16" t="s">
        <v>45</v>
      </c>
      <c r="F36" t="s">
        <v>100</v>
      </c>
      <c r="H36" s="17" t="s">
        <v>41</v>
      </c>
      <c r="I36">
        <v>24</v>
      </c>
      <c r="J36" s="17" t="s">
        <v>41</v>
      </c>
      <c r="K36">
        <v>24</v>
      </c>
      <c r="L36" s="18">
        <v>3743.23</v>
      </c>
      <c r="M36" s="18"/>
      <c r="N36" s="19">
        <f t="shared" si="1"/>
        <v>4417.0200000000004</v>
      </c>
      <c r="O36" s="18">
        <v>673.79</v>
      </c>
      <c r="AA36" t="s">
        <v>42</v>
      </c>
    </row>
    <row r="37" spans="1:27">
      <c r="A37">
        <f t="shared" si="2"/>
        <v>31</v>
      </c>
      <c r="B37">
        <v>101871865</v>
      </c>
      <c r="C37" t="s">
        <v>101</v>
      </c>
      <c r="E37" s="16" t="s">
        <v>39</v>
      </c>
      <c r="F37" t="s">
        <v>102</v>
      </c>
      <c r="H37" s="17" t="s">
        <v>41</v>
      </c>
      <c r="I37">
        <v>24</v>
      </c>
      <c r="J37" s="17" t="s">
        <v>41</v>
      </c>
      <c r="K37">
        <v>24</v>
      </c>
      <c r="L37" s="18">
        <v>201.68</v>
      </c>
      <c r="M37" s="18"/>
      <c r="N37" s="19">
        <f t="shared" si="1"/>
        <v>201.68</v>
      </c>
      <c r="O37" s="18"/>
      <c r="AA37" t="s">
        <v>42</v>
      </c>
    </row>
    <row r="38" spans="1:27">
      <c r="A38">
        <f t="shared" si="2"/>
        <v>32</v>
      </c>
      <c r="B38">
        <v>101602465</v>
      </c>
      <c r="C38" t="s">
        <v>53</v>
      </c>
      <c r="E38" s="16" t="s">
        <v>45</v>
      </c>
      <c r="F38" t="s">
        <v>103</v>
      </c>
      <c r="H38" s="17" t="s">
        <v>41</v>
      </c>
      <c r="I38">
        <v>22</v>
      </c>
      <c r="J38" s="17" t="s">
        <v>41</v>
      </c>
      <c r="K38">
        <v>22</v>
      </c>
      <c r="L38" s="18">
        <f>219-33.19</f>
        <v>185.81</v>
      </c>
      <c r="N38" s="19">
        <f>+L38+O38+Z38</f>
        <v>219</v>
      </c>
      <c r="O38">
        <v>33.19</v>
      </c>
      <c r="AA38" t="s">
        <v>42</v>
      </c>
    </row>
    <row r="39" spans="1:27">
      <c r="A39">
        <f t="shared" si="2"/>
        <v>33</v>
      </c>
      <c r="B39">
        <v>130223556</v>
      </c>
      <c r="C39" t="s">
        <v>104</v>
      </c>
      <c r="E39" s="16" t="s">
        <v>39</v>
      </c>
      <c r="F39" t="s">
        <v>105</v>
      </c>
      <c r="H39" s="17" t="s">
        <v>41</v>
      </c>
      <c r="I39">
        <v>22</v>
      </c>
      <c r="J39" s="17" t="s">
        <v>41</v>
      </c>
      <c r="K39">
        <v>22</v>
      </c>
      <c r="L39" s="18">
        <v>1735</v>
      </c>
      <c r="M39" s="18"/>
      <c r="N39" s="19">
        <f t="shared" si="1"/>
        <v>2220.8000000000002</v>
      </c>
      <c r="O39" s="18">
        <v>312.3</v>
      </c>
      <c r="Z39">
        <v>173.5</v>
      </c>
      <c r="AA39" t="s">
        <v>42</v>
      </c>
    </row>
    <row r="40" spans="1:27">
      <c r="A40">
        <f t="shared" si="2"/>
        <v>34</v>
      </c>
      <c r="B40">
        <v>131557685</v>
      </c>
      <c r="C40" t="s">
        <v>106</v>
      </c>
      <c r="E40" s="16" t="s">
        <v>39</v>
      </c>
      <c r="F40" t="s">
        <v>107</v>
      </c>
      <c r="H40" s="17" t="s">
        <v>41</v>
      </c>
      <c r="I40">
        <v>26</v>
      </c>
      <c r="J40" s="17" t="s">
        <v>41</v>
      </c>
      <c r="K40">
        <v>26</v>
      </c>
      <c r="L40" s="18">
        <f>195-29.75</f>
        <v>165.25</v>
      </c>
      <c r="M40" s="18"/>
      <c r="N40" s="19">
        <f t="shared" si="1"/>
        <v>195</v>
      </c>
      <c r="O40" s="18">
        <v>29.75</v>
      </c>
      <c r="AA40" t="s">
        <v>42</v>
      </c>
    </row>
    <row r="41" spans="1:27">
      <c r="A41">
        <f t="shared" si="2"/>
        <v>35</v>
      </c>
      <c r="B41">
        <v>131572774</v>
      </c>
      <c r="C41" t="s">
        <v>108</v>
      </c>
      <c r="E41" s="16" t="s">
        <v>45</v>
      </c>
      <c r="F41" t="s">
        <v>109</v>
      </c>
      <c r="H41" s="17" t="s">
        <v>41</v>
      </c>
      <c r="I41">
        <v>16</v>
      </c>
      <c r="J41" s="17" t="s">
        <v>41</v>
      </c>
      <c r="K41">
        <v>16</v>
      </c>
      <c r="L41" s="18">
        <v>254.24</v>
      </c>
      <c r="M41" s="18"/>
      <c r="N41" s="19">
        <f t="shared" si="1"/>
        <v>300</v>
      </c>
      <c r="O41" s="19">
        <v>45.76</v>
      </c>
      <c r="AA41" t="s">
        <v>42</v>
      </c>
    </row>
    <row r="42" spans="1:27">
      <c r="A42">
        <f t="shared" si="2"/>
        <v>36</v>
      </c>
      <c r="B42">
        <v>101602465</v>
      </c>
      <c r="C42" t="s">
        <v>53</v>
      </c>
      <c r="E42" s="16" t="s">
        <v>45</v>
      </c>
      <c r="F42" t="s">
        <v>110</v>
      </c>
      <c r="H42" s="17" t="s">
        <v>41</v>
      </c>
      <c r="I42">
        <v>21</v>
      </c>
      <c r="J42" s="17" t="s">
        <v>41</v>
      </c>
      <c r="K42">
        <v>21</v>
      </c>
      <c r="L42" s="18">
        <f>2230-290.03</f>
        <v>1939.97</v>
      </c>
      <c r="M42" s="18"/>
      <c r="N42" s="19">
        <f t="shared" si="1"/>
        <v>2230</v>
      </c>
      <c r="O42" s="18">
        <v>290.02999999999997</v>
      </c>
      <c r="AA42" t="s">
        <v>42</v>
      </c>
    </row>
    <row r="43" spans="1:27">
      <c r="A43">
        <f t="shared" si="2"/>
        <v>37</v>
      </c>
      <c r="B43">
        <v>101068744</v>
      </c>
      <c r="C43" t="s">
        <v>111</v>
      </c>
      <c r="E43" s="16" t="s">
        <v>45</v>
      </c>
      <c r="F43" t="s">
        <v>112</v>
      </c>
      <c r="H43" s="17" t="s">
        <v>41</v>
      </c>
      <c r="I43">
        <v>28</v>
      </c>
      <c r="J43" s="17" t="s">
        <v>41</v>
      </c>
      <c r="K43">
        <v>28</v>
      </c>
      <c r="L43" s="18">
        <v>4555.8</v>
      </c>
      <c r="M43" s="18"/>
      <c r="N43" s="19">
        <f>+L43+O43+Z43</f>
        <v>4555.8</v>
      </c>
      <c r="O43" s="18"/>
      <c r="AA43" t="s">
        <v>42</v>
      </c>
    </row>
    <row r="44" spans="1:27">
      <c r="A44">
        <f t="shared" si="2"/>
        <v>38</v>
      </c>
      <c r="B44">
        <v>101068744</v>
      </c>
      <c r="C44" t="s">
        <v>111</v>
      </c>
      <c r="E44" s="16" t="s">
        <v>45</v>
      </c>
      <c r="F44" t="s">
        <v>113</v>
      </c>
      <c r="H44" s="17" t="s">
        <v>41</v>
      </c>
      <c r="I44">
        <v>9</v>
      </c>
      <c r="J44" s="17" t="s">
        <v>41</v>
      </c>
      <c r="K44">
        <v>9</v>
      </c>
      <c r="L44" s="18">
        <v>3000</v>
      </c>
      <c r="M44" s="18"/>
      <c r="N44" s="19">
        <f>+L44+O44+Z44</f>
        <v>3000</v>
      </c>
      <c r="O44" s="18"/>
      <c r="AA44" t="s">
        <v>42</v>
      </c>
    </row>
    <row r="45" spans="1:27">
      <c r="A45">
        <f t="shared" si="2"/>
        <v>39</v>
      </c>
      <c r="B45">
        <v>131199781</v>
      </c>
      <c r="C45" t="s">
        <v>114</v>
      </c>
      <c r="E45" s="16" t="s">
        <v>39</v>
      </c>
      <c r="F45" t="s">
        <v>115</v>
      </c>
      <c r="H45" s="17" t="s">
        <v>41</v>
      </c>
      <c r="I45">
        <v>1</v>
      </c>
      <c r="J45" s="17" t="s">
        <v>41</v>
      </c>
      <c r="K45">
        <v>1</v>
      </c>
      <c r="L45" s="18">
        <v>877.12</v>
      </c>
      <c r="M45" s="18"/>
      <c r="N45" s="19">
        <f t="shared" si="1"/>
        <v>1035</v>
      </c>
      <c r="O45" s="18">
        <v>157.88</v>
      </c>
      <c r="AA45" t="s">
        <v>42</v>
      </c>
    </row>
    <row r="46" spans="1:27">
      <c r="A46">
        <f t="shared" si="2"/>
        <v>40</v>
      </c>
      <c r="B46">
        <v>130910342</v>
      </c>
      <c r="C46" t="s">
        <v>116</v>
      </c>
      <c r="E46" s="16" t="s">
        <v>39</v>
      </c>
      <c r="F46" t="s">
        <v>117</v>
      </c>
      <c r="H46" s="17" t="s">
        <v>41</v>
      </c>
      <c r="I46">
        <v>20</v>
      </c>
      <c r="J46" s="17" t="s">
        <v>41</v>
      </c>
      <c r="K46">
        <v>20</v>
      </c>
      <c r="L46" s="18">
        <v>1000</v>
      </c>
      <c r="M46" s="18"/>
      <c r="N46" s="19">
        <f>+L46+O46+Z46</f>
        <v>1180</v>
      </c>
      <c r="O46" s="18">
        <v>180</v>
      </c>
      <c r="AA46" t="s">
        <v>42</v>
      </c>
    </row>
    <row r="47" spans="1:27">
      <c r="A47">
        <f t="shared" si="2"/>
        <v>41</v>
      </c>
      <c r="B47">
        <v>101807776</v>
      </c>
      <c r="C47" t="s">
        <v>118</v>
      </c>
      <c r="E47" s="16" t="s">
        <v>45</v>
      </c>
      <c r="F47" t="s">
        <v>119</v>
      </c>
      <c r="H47" s="17" t="s">
        <v>41</v>
      </c>
      <c r="I47">
        <v>15</v>
      </c>
      <c r="J47" s="17" t="s">
        <v>41</v>
      </c>
      <c r="K47">
        <v>15</v>
      </c>
      <c r="L47" s="18">
        <v>5100</v>
      </c>
      <c r="M47" s="18"/>
      <c r="N47" s="19">
        <f t="shared" si="1"/>
        <v>5100</v>
      </c>
      <c r="O47" s="18"/>
      <c r="AA47" t="s">
        <v>42</v>
      </c>
    </row>
    <row r="48" spans="1:27">
      <c r="A48">
        <f t="shared" si="2"/>
        <v>42</v>
      </c>
      <c r="B48">
        <v>102017174</v>
      </c>
      <c r="C48" t="s">
        <v>120</v>
      </c>
      <c r="E48" s="20" t="s">
        <v>121</v>
      </c>
      <c r="F48" t="s">
        <v>122</v>
      </c>
      <c r="H48" s="17" t="s">
        <v>41</v>
      </c>
      <c r="I48">
        <v>21</v>
      </c>
      <c r="J48" s="17" t="s">
        <v>41</v>
      </c>
      <c r="K48">
        <v>21</v>
      </c>
      <c r="L48" s="18">
        <v>12903.17</v>
      </c>
      <c r="M48" s="18"/>
      <c r="N48" s="19">
        <f t="shared" si="1"/>
        <v>12903.17</v>
      </c>
      <c r="O48" s="18"/>
      <c r="AA48" t="s">
        <v>42</v>
      </c>
    </row>
    <row r="49" spans="1:27">
      <c r="A49">
        <f t="shared" si="2"/>
        <v>43</v>
      </c>
      <c r="B49">
        <v>101680806</v>
      </c>
      <c r="C49" t="s">
        <v>123</v>
      </c>
      <c r="E49" t="s">
        <v>124</v>
      </c>
      <c r="F49" t="s">
        <v>125</v>
      </c>
      <c r="H49" s="17" t="s">
        <v>41</v>
      </c>
      <c r="I49">
        <v>6</v>
      </c>
      <c r="J49" s="17" t="s">
        <v>41</v>
      </c>
      <c r="K49">
        <v>6</v>
      </c>
      <c r="L49" s="18">
        <v>50080</v>
      </c>
      <c r="M49" s="18"/>
      <c r="N49" s="19">
        <f t="shared" si="1"/>
        <v>59094.400000000001</v>
      </c>
      <c r="O49" s="18">
        <v>9014.4</v>
      </c>
      <c r="AA49" t="s">
        <v>42</v>
      </c>
    </row>
    <row r="50" spans="1:27">
      <c r="A50">
        <f t="shared" si="2"/>
        <v>44</v>
      </c>
      <c r="B50">
        <v>101049847</v>
      </c>
      <c r="C50" t="s">
        <v>126</v>
      </c>
      <c r="E50" t="s">
        <v>127</v>
      </c>
      <c r="F50" s="21" t="s">
        <v>128</v>
      </c>
      <c r="H50" s="17" t="s">
        <v>41</v>
      </c>
      <c r="I50">
        <v>21</v>
      </c>
      <c r="J50" s="17" t="s">
        <v>41</v>
      </c>
      <c r="K50">
        <v>21</v>
      </c>
      <c r="L50" s="18">
        <v>27096</v>
      </c>
      <c r="M50" s="18"/>
      <c r="N50" s="19">
        <f t="shared" si="1"/>
        <v>31973.279999999999</v>
      </c>
      <c r="O50" s="18">
        <v>4877.28</v>
      </c>
      <c r="AA50" t="s">
        <v>42</v>
      </c>
    </row>
    <row r="51" spans="1:27">
      <c r="A51">
        <f t="shared" si="2"/>
        <v>45</v>
      </c>
      <c r="B51">
        <v>101049847</v>
      </c>
      <c r="C51" t="s">
        <v>126</v>
      </c>
      <c r="E51" t="s">
        <v>127</v>
      </c>
      <c r="F51" s="21" t="s">
        <v>129</v>
      </c>
      <c r="H51" s="17" t="s">
        <v>41</v>
      </c>
      <c r="I51">
        <v>20</v>
      </c>
      <c r="J51" s="17" t="s">
        <v>41</v>
      </c>
      <c r="K51">
        <v>20</v>
      </c>
      <c r="L51" s="18">
        <v>2100</v>
      </c>
      <c r="M51" s="18"/>
      <c r="N51" s="19">
        <f>+L51+O51+Z51</f>
        <v>2478</v>
      </c>
      <c r="O51" s="18">
        <v>378</v>
      </c>
      <c r="AA51" t="s">
        <v>42</v>
      </c>
    </row>
    <row r="52" spans="1:27">
      <c r="A52">
        <f t="shared" si="2"/>
        <v>46</v>
      </c>
      <c r="B52">
        <v>130409692</v>
      </c>
      <c r="C52" t="s">
        <v>130</v>
      </c>
      <c r="E52" s="16" t="s">
        <v>39</v>
      </c>
      <c r="F52" s="21" t="s">
        <v>131</v>
      </c>
      <c r="H52" s="17" t="s">
        <v>41</v>
      </c>
      <c r="I52">
        <v>16</v>
      </c>
      <c r="J52" s="17" t="s">
        <v>41</v>
      </c>
      <c r="K52">
        <v>16</v>
      </c>
      <c r="L52" s="18">
        <v>508.48</v>
      </c>
      <c r="M52" s="18"/>
      <c r="N52" s="19">
        <f t="shared" si="1"/>
        <v>600.01</v>
      </c>
      <c r="O52" s="18">
        <v>91.53</v>
      </c>
      <c r="AA52" t="s">
        <v>42</v>
      </c>
    </row>
    <row r="53" spans="1:27">
      <c r="A53">
        <f t="shared" si="2"/>
        <v>47</v>
      </c>
      <c r="B53">
        <v>131806198</v>
      </c>
      <c r="C53" t="s">
        <v>132</v>
      </c>
      <c r="E53" t="s">
        <v>127</v>
      </c>
      <c r="F53" s="21" t="s">
        <v>133</v>
      </c>
      <c r="H53" s="17" t="s">
        <v>41</v>
      </c>
      <c r="I53">
        <v>8</v>
      </c>
      <c r="J53" s="17" t="s">
        <v>41</v>
      </c>
      <c r="K53">
        <v>8</v>
      </c>
      <c r="L53" s="18">
        <v>6900</v>
      </c>
      <c r="M53" s="18"/>
      <c r="N53" s="19">
        <f t="shared" si="1"/>
        <v>8142</v>
      </c>
      <c r="O53" s="18">
        <v>1242</v>
      </c>
      <c r="AA53" t="s">
        <v>42</v>
      </c>
    </row>
    <row r="54" spans="1:27">
      <c r="A54">
        <f t="shared" si="2"/>
        <v>48</v>
      </c>
      <c r="B54" s="22" t="s">
        <v>134</v>
      </c>
      <c r="C54" t="s">
        <v>135</v>
      </c>
      <c r="E54" s="16" t="s">
        <v>45</v>
      </c>
      <c r="F54" t="s">
        <v>136</v>
      </c>
      <c r="H54" s="17" t="s">
        <v>41</v>
      </c>
      <c r="I54">
        <v>20</v>
      </c>
      <c r="J54" s="17" t="s">
        <v>41</v>
      </c>
      <c r="K54">
        <v>20</v>
      </c>
      <c r="L54" s="18">
        <v>14000</v>
      </c>
      <c r="M54" s="18"/>
      <c r="N54" s="19">
        <f t="shared" si="1"/>
        <v>14000</v>
      </c>
      <c r="O54" s="18"/>
      <c r="AA54" t="s">
        <v>42</v>
      </c>
    </row>
    <row r="55" spans="1:27">
      <c r="A55">
        <f t="shared" si="2"/>
        <v>49</v>
      </c>
      <c r="B55">
        <v>101001577</v>
      </c>
      <c r="C55" t="s">
        <v>137</v>
      </c>
      <c r="E55" s="16" t="s">
        <v>45</v>
      </c>
      <c r="F55" t="s">
        <v>138</v>
      </c>
      <c r="H55" s="17" t="s">
        <v>41</v>
      </c>
      <c r="I55">
        <v>22</v>
      </c>
      <c r="J55" s="17" t="s">
        <v>41</v>
      </c>
      <c r="K55">
        <v>22</v>
      </c>
      <c r="L55" s="18">
        <f>6271.69-868.39</f>
        <v>5403.2999999999993</v>
      </c>
      <c r="M55" s="18"/>
      <c r="N55" s="19">
        <f t="shared" si="1"/>
        <v>6271.69</v>
      </c>
      <c r="O55" s="18">
        <v>868.39</v>
      </c>
      <c r="AA55" t="s">
        <v>139</v>
      </c>
    </row>
    <row r="56" spans="1:27">
      <c r="A56">
        <f t="shared" si="2"/>
        <v>50</v>
      </c>
      <c r="B56">
        <v>130056358</v>
      </c>
      <c r="C56" t="s">
        <v>140</v>
      </c>
      <c r="E56" s="16" t="s">
        <v>39</v>
      </c>
      <c r="F56" t="s">
        <v>141</v>
      </c>
      <c r="H56" s="17" t="s">
        <v>41</v>
      </c>
      <c r="I56">
        <v>29</v>
      </c>
      <c r="J56" s="17" t="s">
        <v>41</v>
      </c>
      <c r="K56">
        <v>29</v>
      </c>
      <c r="L56" s="18">
        <v>3450</v>
      </c>
      <c r="M56" s="18"/>
      <c r="N56" s="19">
        <f t="shared" si="1"/>
        <v>4416</v>
      </c>
      <c r="O56" s="18">
        <v>621</v>
      </c>
      <c r="Z56">
        <v>345</v>
      </c>
      <c r="AA56" t="s">
        <v>42</v>
      </c>
    </row>
    <row r="57" spans="1:27">
      <c r="A57">
        <f t="shared" si="2"/>
        <v>51</v>
      </c>
      <c r="H57" s="17" t="s">
        <v>41</v>
      </c>
      <c r="J57" s="17" t="s">
        <v>41</v>
      </c>
      <c r="L57" s="18"/>
      <c r="M57" s="18"/>
      <c r="N57" s="19">
        <f t="shared" si="1"/>
        <v>0</v>
      </c>
      <c r="O57" s="18"/>
      <c r="AA57" t="s">
        <v>42</v>
      </c>
    </row>
    <row r="58" spans="1:27">
      <c r="A58">
        <f t="shared" si="2"/>
        <v>52</v>
      </c>
      <c r="H58" s="17" t="s">
        <v>41</v>
      </c>
      <c r="J58" s="17" t="s">
        <v>41</v>
      </c>
      <c r="L58" s="18"/>
      <c r="M58" s="18"/>
      <c r="N58" s="19">
        <f t="shared" si="1"/>
        <v>0</v>
      </c>
      <c r="O58" s="18"/>
      <c r="AA58" t="s">
        <v>42</v>
      </c>
    </row>
    <row r="59" spans="1:27">
      <c r="A59">
        <f t="shared" si="2"/>
        <v>53</v>
      </c>
      <c r="H59" s="17" t="s">
        <v>41</v>
      </c>
      <c r="J59" s="17" t="s">
        <v>41</v>
      </c>
      <c r="L59" s="18"/>
      <c r="M59" s="18"/>
      <c r="N59" s="19">
        <f t="shared" si="1"/>
        <v>0</v>
      </c>
      <c r="O59" s="18"/>
      <c r="AA59" t="s">
        <v>42</v>
      </c>
    </row>
    <row r="60" spans="1:27">
      <c r="A60">
        <f t="shared" si="2"/>
        <v>54</v>
      </c>
      <c r="H60" s="17" t="s">
        <v>41</v>
      </c>
      <c r="J60" s="17" t="s">
        <v>41</v>
      </c>
      <c r="L60" s="18"/>
      <c r="M60" s="18"/>
      <c r="N60" s="19">
        <f t="shared" si="1"/>
        <v>0</v>
      </c>
      <c r="O60" s="18"/>
      <c r="AA60" t="s">
        <v>42</v>
      </c>
    </row>
    <row r="61" spans="1:27">
      <c r="A61">
        <f t="shared" si="2"/>
        <v>55</v>
      </c>
      <c r="H61" s="17" t="s">
        <v>41</v>
      </c>
      <c r="J61" s="17" t="s">
        <v>41</v>
      </c>
      <c r="L61" s="18"/>
      <c r="M61" s="18"/>
      <c r="N61" s="19">
        <f t="shared" si="1"/>
        <v>0</v>
      </c>
      <c r="O61" s="18"/>
      <c r="AA61" t="s">
        <v>42</v>
      </c>
    </row>
    <row r="62" spans="1:27">
      <c r="A62">
        <f t="shared" si="2"/>
        <v>56</v>
      </c>
      <c r="H62" s="17" t="s">
        <v>41</v>
      </c>
      <c r="J62" s="17" t="s">
        <v>41</v>
      </c>
      <c r="L62" s="18"/>
      <c r="M62" s="18"/>
      <c r="N62" s="19">
        <f t="shared" si="1"/>
        <v>0</v>
      </c>
      <c r="O62" s="18"/>
      <c r="AA62" t="s">
        <v>42</v>
      </c>
    </row>
    <row r="63" spans="1:27">
      <c r="A63">
        <f t="shared" si="2"/>
        <v>57</v>
      </c>
      <c r="H63" s="17" t="s">
        <v>41</v>
      </c>
      <c r="J63" s="17" t="s">
        <v>41</v>
      </c>
      <c r="L63" s="18"/>
      <c r="M63" s="18"/>
      <c r="N63" s="19">
        <f t="shared" si="1"/>
        <v>0</v>
      </c>
      <c r="O63" s="18"/>
      <c r="AA63" t="s">
        <v>42</v>
      </c>
    </row>
    <row r="64" spans="1:27">
      <c r="A64">
        <f t="shared" si="2"/>
        <v>58</v>
      </c>
      <c r="H64" s="17" t="s">
        <v>41</v>
      </c>
      <c r="J64" s="17" t="s">
        <v>41</v>
      </c>
      <c r="L64" s="18"/>
      <c r="M64" s="18"/>
      <c r="N64" s="19">
        <f t="shared" si="1"/>
        <v>0</v>
      </c>
      <c r="O64" s="18"/>
      <c r="AA64" t="s">
        <v>42</v>
      </c>
    </row>
    <row r="65" spans="1:27">
      <c r="A65">
        <f t="shared" si="2"/>
        <v>59</v>
      </c>
      <c r="H65" s="17" t="s">
        <v>41</v>
      </c>
      <c r="J65" s="17" t="s">
        <v>41</v>
      </c>
      <c r="L65" s="18"/>
      <c r="M65" s="18"/>
      <c r="N65" s="19">
        <f t="shared" si="1"/>
        <v>0</v>
      </c>
      <c r="O65" s="18"/>
      <c r="AA65" t="s">
        <v>42</v>
      </c>
    </row>
    <row r="66" spans="1:27">
      <c r="A66">
        <f t="shared" si="2"/>
        <v>60</v>
      </c>
      <c r="H66" s="17" t="s">
        <v>41</v>
      </c>
      <c r="J66" s="17" t="s">
        <v>41</v>
      </c>
      <c r="L66" s="18"/>
      <c r="M66" s="18"/>
      <c r="N66" s="19">
        <f t="shared" si="1"/>
        <v>0</v>
      </c>
      <c r="O66" s="18"/>
      <c r="AA66" t="s">
        <v>42</v>
      </c>
    </row>
    <row r="67" spans="1:27">
      <c r="A67">
        <f t="shared" si="2"/>
        <v>61</v>
      </c>
      <c r="H67" s="17" t="s">
        <v>41</v>
      </c>
      <c r="J67" s="17" t="s">
        <v>41</v>
      </c>
      <c r="L67" s="18"/>
      <c r="M67" s="18"/>
      <c r="N67" s="19">
        <f t="shared" si="1"/>
        <v>0</v>
      </c>
      <c r="O67" s="18"/>
      <c r="AA67" t="s">
        <v>42</v>
      </c>
    </row>
    <row r="68" spans="1:27">
      <c r="A68">
        <f t="shared" si="2"/>
        <v>62</v>
      </c>
      <c r="H68" s="17" t="s">
        <v>41</v>
      </c>
      <c r="J68" s="17" t="s">
        <v>41</v>
      </c>
      <c r="L68" s="18"/>
      <c r="M68" s="18"/>
      <c r="N68" s="19">
        <f t="shared" si="1"/>
        <v>0</v>
      </c>
      <c r="O68" s="18"/>
      <c r="AA68" t="s">
        <v>42</v>
      </c>
    </row>
    <row r="69" spans="1:27">
      <c r="A69">
        <f t="shared" si="2"/>
        <v>63</v>
      </c>
      <c r="H69" s="17" t="s">
        <v>41</v>
      </c>
      <c r="J69" s="17" t="s">
        <v>41</v>
      </c>
      <c r="L69" s="18"/>
      <c r="M69" s="18"/>
      <c r="N69" s="19">
        <f t="shared" si="1"/>
        <v>0</v>
      </c>
      <c r="O69" s="18"/>
      <c r="AA69" t="s">
        <v>42</v>
      </c>
    </row>
    <row r="70" spans="1:27">
      <c r="A70">
        <f t="shared" si="2"/>
        <v>64</v>
      </c>
      <c r="H70" s="17" t="s">
        <v>41</v>
      </c>
      <c r="J70" s="17" t="s">
        <v>41</v>
      </c>
      <c r="L70" s="18"/>
      <c r="M70" s="18"/>
      <c r="N70" s="19">
        <f t="shared" si="1"/>
        <v>0</v>
      </c>
      <c r="O70" s="18"/>
      <c r="AA70" t="s">
        <v>42</v>
      </c>
    </row>
    <row r="71" spans="1:27">
      <c r="A71">
        <f t="shared" si="2"/>
        <v>65</v>
      </c>
      <c r="H71" s="17" t="s">
        <v>41</v>
      </c>
      <c r="J71" s="17" t="s">
        <v>41</v>
      </c>
      <c r="L71" s="18"/>
      <c r="M71" s="18"/>
      <c r="N71" s="19">
        <f t="shared" ref="N71:N134" si="3">+L71+O71+Z71</f>
        <v>0</v>
      </c>
      <c r="O71" s="18"/>
      <c r="AA71" t="s">
        <v>42</v>
      </c>
    </row>
    <row r="72" spans="1:27">
      <c r="A72">
        <f t="shared" ref="A72:A135" si="4">+A71+1</f>
        <v>66</v>
      </c>
      <c r="H72" s="17" t="s">
        <v>41</v>
      </c>
      <c r="J72" s="17" t="s">
        <v>41</v>
      </c>
      <c r="L72" s="18"/>
      <c r="M72" s="18"/>
      <c r="N72" s="19">
        <f t="shared" si="3"/>
        <v>0</v>
      </c>
      <c r="O72" s="18"/>
      <c r="AA72" t="s">
        <v>42</v>
      </c>
    </row>
    <row r="73" spans="1:27">
      <c r="A73">
        <f t="shared" si="4"/>
        <v>67</v>
      </c>
      <c r="H73" s="17" t="s">
        <v>41</v>
      </c>
      <c r="J73" s="17" t="s">
        <v>41</v>
      </c>
      <c r="L73" s="18"/>
      <c r="M73" s="18"/>
      <c r="N73" s="19">
        <f t="shared" si="3"/>
        <v>0</v>
      </c>
      <c r="O73" s="18"/>
      <c r="AA73" t="s">
        <v>42</v>
      </c>
    </row>
    <row r="74" spans="1:27">
      <c r="A74">
        <f t="shared" si="4"/>
        <v>68</v>
      </c>
      <c r="H74" s="17" t="s">
        <v>41</v>
      </c>
      <c r="J74" s="17" t="s">
        <v>41</v>
      </c>
      <c r="L74" s="18"/>
      <c r="M74" s="18"/>
      <c r="N74" s="19">
        <f t="shared" si="3"/>
        <v>0</v>
      </c>
      <c r="O74" s="18"/>
      <c r="AA74" t="s">
        <v>42</v>
      </c>
    </row>
    <row r="75" spans="1:27">
      <c r="A75">
        <f t="shared" si="4"/>
        <v>69</v>
      </c>
      <c r="H75" s="17" t="s">
        <v>41</v>
      </c>
      <c r="J75" s="17" t="s">
        <v>41</v>
      </c>
      <c r="L75" s="18"/>
      <c r="M75" s="18"/>
      <c r="N75" s="19">
        <f t="shared" si="3"/>
        <v>0</v>
      </c>
      <c r="O75" s="18"/>
      <c r="AA75" t="s">
        <v>42</v>
      </c>
    </row>
    <row r="76" spans="1:27">
      <c r="A76">
        <f t="shared" si="4"/>
        <v>70</v>
      </c>
      <c r="H76" s="17" t="s">
        <v>41</v>
      </c>
      <c r="J76" s="17" t="s">
        <v>41</v>
      </c>
      <c r="L76" s="18"/>
      <c r="M76" s="18"/>
      <c r="N76" s="19">
        <f t="shared" si="3"/>
        <v>0</v>
      </c>
      <c r="O76" s="18"/>
      <c r="AA76" t="s">
        <v>42</v>
      </c>
    </row>
    <row r="77" spans="1:27">
      <c r="A77">
        <f t="shared" si="4"/>
        <v>71</v>
      </c>
      <c r="H77" s="17" t="s">
        <v>41</v>
      </c>
      <c r="J77" s="17" t="s">
        <v>41</v>
      </c>
      <c r="L77" s="18"/>
      <c r="M77" s="18"/>
      <c r="N77" s="19">
        <f t="shared" si="3"/>
        <v>0</v>
      </c>
      <c r="O77" s="18"/>
      <c r="AA77" t="s">
        <v>42</v>
      </c>
    </row>
    <row r="78" spans="1:27">
      <c r="A78">
        <f t="shared" si="4"/>
        <v>72</v>
      </c>
      <c r="H78" s="17" t="s">
        <v>41</v>
      </c>
      <c r="J78" s="17" t="s">
        <v>41</v>
      </c>
      <c r="L78" s="18"/>
      <c r="M78" s="18"/>
      <c r="N78" s="19">
        <f t="shared" si="3"/>
        <v>0</v>
      </c>
      <c r="O78" s="18"/>
    </row>
    <row r="79" spans="1:27">
      <c r="A79">
        <f t="shared" si="4"/>
        <v>73</v>
      </c>
      <c r="H79" s="17" t="s">
        <v>41</v>
      </c>
      <c r="J79" s="17" t="s">
        <v>41</v>
      </c>
      <c r="L79" s="18"/>
      <c r="M79" s="18"/>
      <c r="N79" s="19">
        <f t="shared" si="3"/>
        <v>0</v>
      </c>
      <c r="O79" s="18"/>
    </row>
    <row r="80" spans="1:27">
      <c r="A80">
        <f t="shared" si="4"/>
        <v>74</v>
      </c>
      <c r="H80" s="17" t="s">
        <v>41</v>
      </c>
      <c r="J80" s="17" t="s">
        <v>41</v>
      </c>
      <c r="L80" s="18"/>
      <c r="M80" s="18"/>
      <c r="N80" s="19">
        <f t="shared" si="3"/>
        <v>0</v>
      </c>
      <c r="O80" s="18"/>
    </row>
    <row r="81" spans="1:15">
      <c r="A81">
        <f t="shared" si="4"/>
        <v>75</v>
      </c>
      <c r="H81" s="17" t="s">
        <v>41</v>
      </c>
      <c r="J81" s="17" t="s">
        <v>41</v>
      </c>
      <c r="L81" s="18"/>
      <c r="M81" s="18"/>
      <c r="N81" s="19">
        <f t="shared" si="3"/>
        <v>0</v>
      </c>
      <c r="O81" s="18"/>
    </row>
    <row r="82" spans="1:15">
      <c r="A82">
        <f t="shared" si="4"/>
        <v>76</v>
      </c>
      <c r="H82" s="17" t="s">
        <v>41</v>
      </c>
      <c r="J82" s="17" t="s">
        <v>41</v>
      </c>
      <c r="L82" s="18"/>
      <c r="M82" s="18"/>
      <c r="N82" s="19">
        <f t="shared" si="3"/>
        <v>0</v>
      </c>
      <c r="O82" s="18"/>
    </row>
    <row r="83" spans="1:15">
      <c r="A83">
        <f t="shared" si="4"/>
        <v>77</v>
      </c>
      <c r="H83" s="17" t="s">
        <v>41</v>
      </c>
      <c r="J83" s="17" t="s">
        <v>41</v>
      </c>
      <c r="L83" s="18"/>
      <c r="M83" s="18"/>
      <c r="N83" s="19">
        <f t="shared" si="3"/>
        <v>0</v>
      </c>
      <c r="O83" s="18"/>
    </row>
    <row r="84" spans="1:15">
      <c r="A84">
        <f t="shared" si="4"/>
        <v>78</v>
      </c>
      <c r="H84" s="17" t="s">
        <v>41</v>
      </c>
      <c r="J84" s="17" t="s">
        <v>41</v>
      </c>
      <c r="L84" s="18"/>
      <c r="M84" s="18"/>
      <c r="N84" s="19">
        <f t="shared" si="3"/>
        <v>0</v>
      </c>
      <c r="O84" s="18"/>
    </row>
    <row r="85" spans="1:15">
      <c r="A85">
        <f t="shared" si="4"/>
        <v>79</v>
      </c>
      <c r="H85" s="17" t="s">
        <v>41</v>
      </c>
      <c r="J85" s="17" t="s">
        <v>41</v>
      </c>
      <c r="L85" s="18"/>
      <c r="M85" s="18"/>
      <c r="N85" s="19">
        <f t="shared" si="3"/>
        <v>0</v>
      </c>
      <c r="O85" s="18"/>
    </row>
    <row r="86" spans="1:15">
      <c r="A86">
        <f t="shared" si="4"/>
        <v>80</v>
      </c>
      <c r="H86" s="17" t="s">
        <v>41</v>
      </c>
      <c r="J86" s="17" t="s">
        <v>41</v>
      </c>
      <c r="L86" s="18"/>
      <c r="M86" s="18"/>
      <c r="N86" s="19">
        <f t="shared" si="3"/>
        <v>0</v>
      </c>
      <c r="O86" s="18"/>
    </row>
    <row r="87" spans="1:15">
      <c r="A87">
        <f t="shared" si="4"/>
        <v>81</v>
      </c>
      <c r="H87" s="17" t="s">
        <v>41</v>
      </c>
      <c r="J87" s="17" t="s">
        <v>41</v>
      </c>
      <c r="L87" s="18"/>
      <c r="M87" s="18"/>
      <c r="N87" s="19">
        <f t="shared" si="3"/>
        <v>0</v>
      </c>
      <c r="O87" s="18"/>
    </row>
    <row r="88" spans="1:15">
      <c r="A88">
        <f t="shared" si="4"/>
        <v>82</v>
      </c>
      <c r="H88" s="17" t="s">
        <v>41</v>
      </c>
      <c r="J88" s="17" t="s">
        <v>41</v>
      </c>
      <c r="L88" s="18"/>
      <c r="M88" s="18"/>
      <c r="N88" s="19">
        <f t="shared" si="3"/>
        <v>0</v>
      </c>
      <c r="O88" s="18"/>
    </row>
    <row r="89" spans="1:15">
      <c r="A89">
        <f t="shared" si="4"/>
        <v>83</v>
      </c>
      <c r="H89" s="17" t="s">
        <v>41</v>
      </c>
      <c r="J89" s="17" t="s">
        <v>41</v>
      </c>
      <c r="L89" s="18"/>
      <c r="M89" s="18"/>
      <c r="N89" s="19">
        <f t="shared" si="3"/>
        <v>0</v>
      </c>
      <c r="O89" s="18"/>
    </row>
    <row r="90" spans="1:15">
      <c r="A90">
        <f t="shared" si="4"/>
        <v>84</v>
      </c>
      <c r="H90" s="17" t="s">
        <v>41</v>
      </c>
      <c r="J90" s="17" t="s">
        <v>41</v>
      </c>
      <c r="L90" s="18"/>
      <c r="M90" s="18"/>
      <c r="N90" s="19">
        <f t="shared" si="3"/>
        <v>0</v>
      </c>
      <c r="O90" s="18"/>
    </row>
    <row r="91" spans="1:15">
      <c r="A91">
        <f t="shared" si="4"/>
        <v>85</v>
      </c>
      <c r="H91" s="17" t="s">
        <v>41</v>
      </c>
      <c r="J91" s="17" t="s">
        <v>41</v>
      </c>
      <c r="L91" s="18"/>
      <c r="M91" s="18"/>
      <c r="N91" s="19">
        <f t="shared" si="3"/>
        <v>0</v>
      </c>
      <c r="O91" s="18"/>
    </row>
    <row r="92" spans="1:15">
      <c r="A92">
        <f t="shared" si="4"/>
        <v>86</v>
      </c>
      <c r="H92" s="17" t="s">
        <v>41</v>
      </c>
      <c r="J92" s="17" t="s">
        <v>41</v>
      </c>
      <c r="L92" s="18"/>
      <c r="M92" s="18"/>
      <c r="N92" s="19">
        <f t="shared" si="3"/>
        <v>0</v>
      </c>
      <c r="O92" s="18"/>
    </row>
    <row r="93" spans="1:15">
      <c r="A93">
        <f t="shared" si="4"/>
        <v>87</v>
      </c>
      <c r="H93" s="17" t="s">
        <v>41</v>
      </c>
      <c r="J93" s="17" t="s">
        <v>41</v>
      </c>
      <c r="L93" s="18"/>
      <c r="M93" s="18"/>
      <c r="N93" s="19">
        <f t="shared" si="3"/>
        <v>0</v>
      </c>
      <c r="O93" s="18"/>
    </row>
    <row r="94" spans="1:15">
      <c r="A94">
        <f t="shared" si="4"/>
        <v>88</v>
      </c>
      <c r="H94" s="17" t="s">
        <v>41</v>
      </c>
      <c r="J94" s="17" t="s">
        <v>41</v>
      </c>
      <c r="L94" s="18"/>
      <c r="M94" s="18"/>
      <c r="N94" s="19">
        <f t="shared" si="3"/>
        <v>0</v>
      </c>
      <c r="O94" s="18"/>
    </row>
    <row r="95" spans="1:15">
      <c r="A95">
        <f t="shared" si="4"/>
        <v>89</v>
      </c>
      <c r="H95" s="17" t="s">
        <v>41</v>
      </c>
      <c r="J95" s="17" t="s">
        <v>41</v>
      </c>
      <c r="L95" s="18"/>
      <c r="M95" s="18"/>
      <c r="N95" s="19">
        <f t="shared" si="3"/>
        <v>0</v>
      </c>
      <c r="O95" s="18"/>
    </row>
    <row r="96" spans="1:15">
      <c r="A96">
        <f t="shared" si="4"/>
        <v>90</v>
      </c>
      <c r="H96" s="17" t="s">
        <v>41</v>
      </c>
      <c r="J96" s="17" t="s">
        <v>41</v>
      </c>
      <c r="L96" s="18"/>
      <c r="M96" s="18"/>
      <c r="N96" s="19">
        <f t="shared" si="3"/>
        <v>0</v>
      </c>
      <c r="O96" s="18"/>
    </row>
    <row r="97" spans="1:15">
      <c r="A97">
        <f t="shared" si="4"/>
        <v>91</v>
      </c>
      <c r="H97" s="17" t="s">
        <v>41</v>
      </c>
      <c r="J97" s="17" t="s">
        <v>41</v>
      </c>
      <c r="L97" s="18"/>
      <c r="M97" s="18"/>
      <c r="N97" s="19">
        <f t="shared" si="3"/>
        <v>0</v>
      </c>
      <c r="O97" s="18"/>
    </row>
    <row r="98" spans="1:15">
      <c r="A98">
        <f t="shared" si="4"/>
        <v>92</v>
      </c>
      <c r="H98" s="17" t="s">
        <v>41</v>
      </c>
      <c r="J98" s="17" t="s">
        <v>41</v>
      </c>
      <c r="L98" s="18"/>
      <c r="M98" s="18"/>
      <c r="N98" s="19">
        <f t="shared" si="3"/>
        <v>0</v>
      </c>
      <c r="O98" s="18"/>
    </row>
    <row r="99" spans="1:15">
      <c r="A99">
        <f t="shared" si="4"/>
        <v>93</v>
      </c>
      <c r="H99" s="17" t="s">
        <v>41</v>
      </c>
      <c r="J99" s="17" t="s">
        <v>41</v>
      </c>
      <c r="L99" s="18"/>
      <c r="M99" s="18"/>
      <c r="N99" s="19">
        <f t="shared" si="3"/>
        <v>0</v>
      </c>
      <c r="O99" s="18"/>
    </row>
    <row r="100" spans="1:15">
      <c r="A100">
        <f t="shared" si="4"/>
        <v>94</v>
      </c>
      <c r="H100" s="17" t="s">
        <v>41</v>
      </c>
      <c r="J100" s="17" t="s">
        <v>41</v>
      </c>
      <c r="L100" s="18"/>
      <c r="M100" s="18"/>
      <c r="N100" s="19">
        <f t="shared" si="3"/>
        <v>0</v>
      </c>
      <c r="O100" s="18"/>
    </row>
    <row r="101" spans="1:15">
      <c r="A101">
        <f t="shared" si="4"/>
        <v>95</v>
      </c>
      <c r="H101" s="17" t="s">
        <v>41</v>
      </c>
      <c r="J101" s="17" t="s">
        <v>41</v>
      </c>
      <c r="L101" s="18"/>
      <c r="M101" s="18"/>
      <c r="N101" s="19">
        <f t="shared" si="3"/>
        <v>0</v>
      </c>
      <c r="O101" s="18"/>
    </row>
    <row r="102" spans="1:15">
      <c r="A102">
        <f t="shared" si="4"/>
        <v>96</v>
      </c>
      <c r="H102" s="17" t="s">
        <v>41</v>
      </c>
      <c r="J102" s="17" t="s">
        <v>41</v>
      </c>
      <c r="L102" s="18"/>
      <c r="M102" s="18"/>
      <c r="N102" s="19">
        <f t="shared" si="3"/>
        <v>0</v>
      </c>
      <c r="O102" s="18"/>
    </row>
    <row r="103" spans="1:15">
      <c r="A103">
        <f t="shared" si="4"/>
        <v>97</v>
      </c>
      <c r="H103" s="17" t="s">
        <v>41</v>
      </c>
      <c r="J103" s="17" t="s">
        <v>41</v>
      </c>
      <c r="L103" s="18"/>
      <c r="M103" s="18"/>
      <c r="N103" s="19">
        <f t="shared" si="3"/>
        <v>0</v>
      </c>
      <c r="O103" s="18"/>
    </row>
    <row r="104" spans="1:15">
      <c r="A104">
        <f t="shared" si="4"/>
        <v>98</v>
      </c>
      <c r="H104" s="17" t="s">
        <v>41</v>
      </c>
      <c r="J104" s="17" t="s">
        <v>41</v>
      </c>
      <c r="L104" s="18"/>
      <c r="M104" s="18"/>
      <c r="N104" s="19">
        <f t="shared" si="3"/>
        <v>0</v>
      </c>
      <c r="O104" s="18"/>
    </row>
    <row r="105" spans="1:15">
      <c r="A105">
        <f t="shared" si="4"/>
        <v>99</v>
      </c>
      <c r="H105" s="17" t="s">
        <v>41</v>
      </c>
      <c r="J105" s="17" t="s">
        <v>41</v>
      </c>
      <c r="L105" s="18"/>
      <c r="M105" s="18"/>
      <c r="N105" s="19">
        <f t="shared" si="3"/>
        <v>0</v>
      </c>
      <c r="O105" s="18"/>
    </row>
    <row r="106" spans="1:15">
      <c r="A106">
        <f t="shared" si="4"/>
        <v>100</v>
      </c>
      <c r="H106" s="17" t="s">
        <v>41</v>
      </c>
      <c r="J106" s="17" t="s">
        <v>41</v>
      </c>
      <c r="L106" s="18"/>
      <c r="M106" s="18"/>
      <c r="N106" s="19">
        <f t="shared" si="3"/>
        <v>0</v>
      </c>
      <c r="O106" s="18"/>
    </row>
    <row r="107" spans="1:15">
      <c r="A107">
        <f t="shared" si="4"/>
        <v>101</v>
      </c>
      <c r="H107" s="17" t="s">
        <v>41</v>
      </c>
      <c r="J107" s="17" t="s">
        <v>41</v>
      </c>
      <c r="L107" s="18"/>
      <c r="M107" s="18"/>
      <c r="N107" s="19">
        <f t="shared" si="3"/>
        <v>0</v>
      </c>
      <c r="O107" s="18"/>
    </row>
    <row r="108" spans="1:15">
      <c r="A108">
        <f t="shared" si="4"/>
        <v>102</v>
      </c>
      <c r="H108" s="17" t="s">
        <v>41</v>
      </c>
      <c r="J108" s="17" t="s">
        <v>41</v>
      </c>
      <c r="L108" s="18"/>
      <c r="M108" s="18"/>
      <c r="N108" s="19">
        <f t="shared" si="3"/>
        <v>0</v>
      </c>
      <c r="O108" s="18"/>
    </row>
    <row r="109" spans="1:15">
      <c r="A109">
        <f t="shared" si="4"/>
        <v>103</v>
      </c>
      <c r="H109" s="17" t="s">
        <v>41</v>
      </c>
      <c r="J109" s="17" t="s">
        <v>41</v>
      </c>
      <c r="L109" s="18"/>
      <c r="M109" s="18"/>
      <c r="N109" s="19">
        <f t="shared" si="3"/>
        <v>0</v>
      </c>
      <c r="O109" s="18"/>
    </row>
    <row r="110" spans="1:15">
      <c r="A110">
        <f t="shared" si="4"/>
        <v>104</v>
      </c>
      <c r="H110" s="17" t="s">
        <v>41</v>
      </c>
      <c r="J110" s="17" t="s">
        <v>41</v>
      </c>
      <c r="L110" s="18"/>
      <c r="M110" s="18"/>
      <c r="N110" s="19">
        <f t="shared" si="3"/>
        <v>0</v>
      </c>
      <c r="O110" s="18"/>
    </row>
    <row r="111" spans="1:15">
      <c r="A111">
        <f t="shared" si="4"/>
        <v>105</v>
      </c>
      <c r="H111" s="17" t="s">
        <v>41</v>
      </c>
      <c r="J111" s="17" t="s">
        <v>41</v>
      </c>
      <c r="L111" s="18"/>
      <c r="M111" s="18"/>
      <c r="N111" s="19">
        <f t="shared" si="3"/>
        <v>0</v>
      </c>
      <c r="O111" s="18"/>
    </row>
    <row r="112" spans="1:15">
      <c r="A112">
        <f t="shared" si="4"/>
        <v>106</v>
      </c>
      <c r="H112" s="17" t="s">
        <v>41</v>
      </c>
      <c r="J112" s="17" t="s">
        <v>41</v>
      </c>
      <c r="L112" s="18"/>
      <c r="M112" s="18"/>
      <c r="N112" s="19">
        <f t="shared" si="3"/>
        <v>0</v>
      </c>
      <c r="O112" s="18"/>
    </row>
    <row r="113" spans="1:15">
      <c r="A113">
        <f t="shared" si="4"/>
        <v>107</v>
      </c>
      <c r="H113" s="17" t="s">
        <v>41</v>
      </c>
      <c r="J113" s="17" t="s">
        <v>41</v>
      </c>
      <c r="L113" s="18"/>
      <c r="M113" s="18"/>
      <c r="N113" s="19">
        <f t="shared" si="3"/>
        <v>0</v>
      </c>
      <c r="O113" s="18"/>
    </row>
    <row r="114" spans="1:15">
      <c r="A114">
        <f t="shared" si="4"/>
        <v>108</v>
      </c>
      <c r="H114" s="17" t="s">
        <v>41</v>
      </c>
      <c r="J114" s="17" t="s">
        <v>41</v>
      </c>
      <c r="L114" s="18"/>
      <c r="M114" s="18"/>
      <c r="N114" s="19">
        <f t="shared" si="3"/>
        <v>0</v>
      </c>
      <c r="O114" s="18"/>
    </row>
    <row r="115" spans="1:15">
      <c r="A115">
        <f t="shared" si="4"/>
        <v>109</v>
      </c>
      <c r="H115" s="17" t="s">
        <v>41</v>
      </c>
      <c r="J115" s="17" t="s">
        <v>41</v>
      </c>
      <c r="L115" s="18"/>
      <c r="M115" s="18"/>
      <c r="N115" s="19">
        <f t="shared" si="3"/>
        <v>0</v>
      </c>
      <c r="O115" s="18"/>
    </row>
    <row r="116" spans="1:15">
      <c r="A116">
        <f t="shared" si="4"/>
        <v>110</v>
      </c>
      <c r="H116" s="17" t="s">
        <v>41</v>
      </c>
      <c r="J116" s="17" t="s">
        <v>41</v>
      </c>
      <c r="L116" s="18"/>
      <c r="M116" s="18"/>
      <c r="N116" s="19">
        <f t="shared" si="3"/>
        <v>0</v>
      </c>
      <c r="O116" s="18"/>
    </row>
    <row r="117" spans="1:15">
      <c r="A117">
        <f t="shared" si="4"/>
        <v>111</v>
      </c>
      <c r="H117" s="17" t="s">
        <v>41</v>
      </c>
      <c r="J117" s="17" t="s">
        <v>41</v>
      </c>
      <c r="L117" s="18"/>
      <c r="M117" s="18"/>
      <c r="N117" s="19">
        <f t="shared" si="3"/>
        <v>0</v>
      </c>
      <c r="O117" s="18"/>
    </row>
    <row r="118" spans="1:15">
      <c r="A118">
        <f t="shared" si="4"/>
        <v>112</v>
      </c>
      <c r="H118" s="17" t="s">
        <v>41</v>
      </c>
      <c r="J118" s="17" t="s">
        <v>41</v>
      </c>
      <c r="L118" s="18"/>
      <c r="M118" s="18"/>
      <c r="N118" s="19">
        <f t="shared" si="3"/>
        <v>0</v>
      </c>
      <c r="O118" s="18"/>
    </row>
    <row r="119" spans="1:15">
      <c r="A119">
        <f t="shared" si="4"/>
        <v>113</v>
      </c>
      <c r="H119" s="17" t="s">
        <v>41</v>
      </c>
      <c r="J119" s="17" t="s">
        <v>41</v>
      </c>
      <c r="L119" s="18"/>
      <c r="M119" s="18"/>
      <c r="N119" s="19">
        <f t="shared" si="3"/>
        <v>0</v>
      </c>
      <c r="O119" s="18"/>
    </row>
    <row r="120" spans="1:15">
      <c r="A120">
        <f t="shared" si="4"/>
        <v>114</v>
      </c>
      <c r="H120" s="17" t="s">
        <v>41</v>
      </c>
      <c r="J120" s="17" t="s">
        <v>41</v>
      </c>
      <c r="L120" s="18"/>
      <c r="M120" s="18"/>
      <c r="N120" s="19">
        <f t="shared" si="3"/>
        <v>0</v>
      </c>
      <c r="O120" s="18"/>
    </row>
    <row r="121" spans="1:15">
      <c r="A121">
        <f t="shared" si="4"/>
        <v>115</v>
      </c>
      <c r="H121" s="17" t="s">
        <v>41</v>
      </c>
      <c r="J121" s="17" t="s">
        <v>41</v>
      </c>
      <c r="L121" s="18"/>
      <c r="M121" s="18"/>
      <c r="N121" s="19">
        <f t="shared" si="3"/>
        <v>0</v>
      </c>
      <c r="O121" s="18"/>
    </row>
    <row r="122" spans="1:15">
      <c r="A122">
        <f t="shared" si="4"/>
        <v>116</v>
      </c>
      <c r="H122" s="17" t="s">
        <v>41</v>
      </c>
      <c r="J122" s="17" t="s">
        <v>41</v>
      </c>
      <c r="L122" s="18"/>
      <c r="M122" s="18"/>
      <c r="N122" s="19">
        <f t="shared" si="3"/>
        <v>0</v>
      </c>
      <c r="O122" s="18"/>
    </row>
    <row r="123" spans="1:15">
      <c r="A123">
        <f t="shared" si="4"/>
        <v>117</v>
      </c>
      <c r="H123" s="17" t="s">
        <v>41</v>
      </c>
      <c r="J123" s="17" t="s">
        <v>41</v>
      </c>
      <c r="L123" s="18"/>
      <c r="M123" s="18"/>
      <c r="N123" s="19">
        <f t="shared" si="3"/>
        <v>0</v>
      </c>
      <c r="O123" s="18"/>
    </row>
    <row r="124" spans="1:15">
      <c r="A124">
        <f t="shared" si="4"/>
        <v>118</v>
      </c>
      <c r="H124" s="17" t="s">
        <v>41</v>
      </c>
      <c r="J124" s="17" t="s">
        <v>41</v>
      </c>
      <c r="L124" s="18"/>
      <c r="M124" s="18"/>
      <c r="N124" s="19">
        <f t="shared" si="3"/>
        <v>0</v>
      </c>
      <c r="O124" s="18"/>
    </row>
    <row r="125" spans="1:15">
      <c r="A125">
        <f t="shared" si="4"/>
        <v>119</v>
      </c>
      <c r="H125" s="17" t="s">
        <v>41</v>
      </c>
      <c r="J125" s="17" t="s">
        <v>41</v>
      </c>
      <c r="L125" s="18"/>
      <c r="M125" s="18"/>
      <c r="N125" s="19">
        <f t="shared" si="3"/>
        <v>0</v>
      </c>
      <c r="O125" s="18"/>
    </row>
    <row r="126" spans="1:15">
      <c r="A126">
        <f t="shared" si="4"/>
        <v>120</v>
      </c>
      <c r="H126" s="17" t="s">
        <v>41</v>
      </c>
      <c r="J126" s="17" t="s">
        <v>41</v>
      </c>
      <c r="L126" s="18"/>
      <c r="M126" s="18"/>
      <c r="N126" s="19">
        <f t="shared" si="3"/>
        <v>0</v>
      </c>
      <c r="O126" s="18"/>
    </row>
    <row r="127" spans="1:15">
      <c r="A127">
        <f t="shared" si="4"/>
        <v>121</v>
      </c>
      <c r="H127" s="17" t="s">
        <v>41</v>
      </c>
      <c r="J127" s="17" t="s">
        <v>41</v>
      </c>
      <c r="L127" s="18"/>
      <c r="M127" s="18"/>
      <c r="N127" s="19">
        <f t="shared" si="3"/>
        <v>0</v>
      </c>
      <c r="O127" s="18"/>
    </row>
    <row r="128" spans="1:15">
      <c r="A128">
        <f t="shared" si="4"/>
        <v>122</v>
      </c>
      <c r="H128" s="17" t="s">
        <v>41</v>
      </c>
      <c r="J128" s="17" t="s">
        <v>41</v>
      </c>
      <c r="L128" s="18"/>
      <c r="M128" s="18"/>
      <c r="N128" s="19">
        <f t="shared" si="3"/>
        <v>0</v>
      </c>
      <c r="O128" s="18"/>
    </row>
    <row r="129" spans="1:15">
      <c r="A129">
        <f t="shared" si="4"/>
        <v>123</v>
      </c>
      <c r="H129" s="17" t="s">
        <v>41</v>
      </c>
      <c r="J129" s="17" t="s">
        <v>41</v>
      </c>
      <c r="L129" s="18"/>
      <c r="M129" s="18"/>
      <c r="N129" s="19">
        <f t="shared" si="3"/>
        <v>0</v>
      </c>
      <c r="O129" s="18"/>
    </row>
    <row r="130" spans="1:15">
      <c r="A130">
        <f t="shared" si="4"/>
        <v>124</v>
      </c>
      <c r="H130" s="17" t="s">
        <v>41</v>
      </c>
      <c r="J130" s="17" t="s">
        <v>41</v>
      </c>
      <c r="L130" s="18"/>
      <c r="M130" s="18"/>
      <c r="N130" s="19">
        <f t="shared" si="3"/>
        <v>0</v>
      </c>
      <c r="O130" s="18"/>
    </row>
    <row r="131" spans="1:15">
      <c r="A131">
        <f t="shared" si="4"/>
        <v>125</v>
      </c>
      <c r="H131" s="17" t="s">
        <v>41</v>
      </c>
      <c r="J131" s="17" t="s">
        <v>41</v>
      </c>
      <c r="L131" s="18"/>
      <c r="M131" s="18"/>
      <c r="N131" s="19">
        <f t="shared" si="3"/>
        <v>0</v>
      </c>
      <c r="O131" s="18"/>
    </row>
    <row r="132" spans="1:15">
      <c r="A132">
        <f t="shared" si="4"/>
        <v>126</v>
      </c>
      <c r="H132" s="17" t="s">
        <v>41</v>
      </c>
      <c r="J132" s="17" t="s">
        <v>41</v>
      </c>
      <c r="L132" s="18"/>
      <c r="M132" s="18"/>
      <c r="N132" s="19">
        <f t="shared" si="3"/>
        <v>0</v>
      </c>
      <c r="O132" s="18"/>
    </row>
    <row r="133" spans="1:15">
      <c r="A133">
        <f t="shared" si="4"/>
        <v>127</v>
      </c>
      <c r="H133" s="17" t="s">
        <v>41</v>
      </c>
      <c r="J133" s="17" t="s">
        <v>41</v>
      </c>
      <c r="L133" s="18"/>
      <c r="M133" s="18"/>
      <c r="N133" s="19">
        <f t="shared" si="3"/>
        <v>0</v>
      </c>
      <c r="O133" s="18"/>
    </row>
    <row r="134" spans="1:15">
      <c r="A134">
        <f t="shared" si="4"/>
        <v>128</v>
      </c>
      <c r="H134" s="17" t="s">
        <v>41</v>
      </c>
      <c r="J134" s="17" t="s">
        <v>41</v>
      </c>
      <c r="L134" s="18"/>
      <c r="M134" s="18"/>
      <c r="N134" s="19">
        <f t="shared" si="3"/>
        <v>0</v>
      </c>
      <c r="O134" s="18"/>
    </row>
    <row r="135" spans="1:15">
      <c r="A135">
        <f t="shared" si="4"/>
        <v>129</v>
      </c>
      <c r="H135" s="17" t="s">
        <v>41</v>
      </c>
      <c r="J135" s="17" t="s">
        <v>41</v>
      </c>
      <c r="L135" s="18"/>
      <c r="M135" s="18"/>
      <c r="N135" s="19">
        <f t="shared" ref="N135:N198" si="5">+L135+O135+Z135</f>
        <v>0</v>
      </c>
      <c r="O135" s="18"/>
    </row>
    <row r="136" spans="1:15">
      <c r="A136">
        <f t="shared" ref="A136:A199" si="6">+A135+1</f>
        <v>130</v>
      </c>
      <c r="H136" s="17" t="s">
        <v>41</v>
      </c>
      <c r="J136" s="17" t="s">
        <v>41</v>
      </c>
      <c r="L136" s="18"/>
      <c r="M136" s="18"/>
      <c r="N136" s="19">
        <f t="shared" si="5"/>
        <v>0</v>
      </c>
      <c r="O136" s="18"/>
    </row>
    <row r="137" spans="1:15">
      <c r="A137">
        <f t="shared" si="6"/>
        <v>131</v>
      </c>
      <c r="H137" s="17" t="s">
        <v>41</v>
      </c>
      <c r="J137" s="17" t="s">
        <v>41</v>
      </c>
      <c r="L137" s="18"/>
      <c r="M137" s="18"/>
      <c r="N137" s="19">
        <f t="shared" si="5"/>
        <v>0</v>
      </c>
      <c r="O137" s="18"/>
    </row>
    <row r="138" spans="1:15">
      <c r="A138">
        <f t="shared" si="6"/>
        <v>132</v>
      </c>
      <c r="H138" s="17" t="s">
        <v>41</v>
      </c>
      <c r="J138" s="17" t="s">
        <v>41</v>
      </c>
      <c r="L138" s="18"/>
      <c r="M138" s="18"/>
      <c r="N138" s="19">
        <f t="shared" si="5"/>
        <v>0</v>
      </c>
      <c r="O138" s="18"/>
    </row>
    <row r="139" spans="1:15">
      <c r="A139">
        <f t="shared" si="6"/>
        <v>133</v>
      </c>
      <c r="H139" s="17" t="s">
        <v>41</v>
      </c>
      <c r="J139" s="17" t="s">
        <v>41</v>
      </c>
      <c r="L139" s="18"/>
      <c r="M139" s="18"/>
      <c r="N139" s="19">
        <f t="shared" si="5"/>
        <v>0</v>
      </c>
      <c r="O139" s="18"/>
    </row>
    <row r="140" spans="1:15">
      <c r="A140">
        <f t="shared" si="6"/>
        <v>134</v>
      </c>
      <c r="H140" s="17" t="s">
        <v>41</v>
      </c>
      <c r="J140" s="17" t="s">
        <v>41</v>
      </c>
      <c r="L140" s="18"/>
      <c r="M140" s="18"/>
      <c r="N140" s="19">
        <f t="shared" si="5"/>
        <v>0</v>
      </c>
      <c r="O140" s="18"/>
    </row>
    <row r="141" spans="1:15">
      <c r="A141">
        <f t="shared" si="6"/>
        <v>135</v>
      </c>
      <c r="H141" s="17" t="s">
        <v>41</v>
      </c>
      <c r="J141" s="17" t="s">
        <v>41</v>
      </c>
      <c r="L141" s="18"/>
      <c r="M141" s="18"/>
      <c r="N141" s="19">
        <f t="shared" si="5"/>
        <v>0</v>
      </c>
      <c r="O141" s="18"/>
    </row>
    <row r="142" spans="1:15">
      <c r="A142">
        <f t="shared" si="6"/>
        <v>136</v>
      </c>
      <c r="H142" s="17" t="s">
        <v>41</v>
      </c>
      <c r="J142" s="17" t="s">
        <v>41</v>
      </c>
      <c r="L142" s="18"/>
      <c r="M142" s="18"/>
      <c r="N142" s="19">
        <f t="shared" si="5"/>
        <v>0</v>
      </c>
      <c r="O142" s="18"/>
    </row>
    <row r="143" spans="1:15">
      <c r="A143">
        <f t="shared" si="6"/>
        <v>137</v>
      </c>
      <c r="H143" s="17" t="s">
        <v>41</v>
      </c>
      <c r="J143" s="17" t="s">
        <v>41</v>
      </c>
      <c r="L143" s="18"/>
      <c r="M143" s="18"/>
      <c r="N143" s="19">
        <f t="shared" si="5"/>
        <v>0</v>
      </c>
      <c r="O143" s="18"/>
    </row>
    <row r="144" spans="1:15">
      <c r="A144">
        <f t="shared" si="6"/>
        <v>138</v>
      </c>
      <c r="H144" s="17" t="s">
        <v>41</v>
      </c>
      <c r="J144" s="17" t="s">
        <v>41</v>
      </c>
      <c r="L144" s="18"/>
      <c r="M144" s="18"/>
      <c r="N144" s="19">
        <f t="shared" si="5"/>
        <v>0</v>
      </c>
      <c r="O144" s="18"/>
    </row>
    <row r="145" spans="1:15">
      <c r="A145">
        <f t="shared" si="6"/>
        <v>139</v>
      </c>
      <c r="H145" s="17" t="s">
        <v>41</v>
      </c>
      <c r="J145" s="17" t="s">
        <v>41</v>
      </c>
      <c r="L145" s="18"/>
      <c r="M145" s="18"/>
      <c r="N145" s="19">
        <f t="shared" si="5"/>
        <v>0</v>
      </c>
      <c r="O145" s="18"/>
    </row>
    <row r="146" spans="1:15">
      <c r="A146">
        <f t="shared" si="6"/>
        <v>140</v>
      </c>
      <c r="H146" s="17" t="s">
        <v>41</v>
      </c>
      <c r="J146" s="17" t="s">
        <v>41</v>
      </c>
      <c r="L146" s="18"/>
      <c r="M146" s="18"/>
      <c r="N146" s="19">
        <f t="shared" si="5"/>
        <v>0</v>
      </c>
      <c r="O146" s="18"/>
    </row>
    <row r="147" spans="1:15">
      <c r="A147">
        <f t="shared" si="6"/>
        <v>141</v>
      </c>
      <c r="H147" s="17" t="s">
        <v>41</v>
      </c>
      <c r="J147" s="17" t="s">
        <v>41</v>
      </c>
      <c r="L147" s="18"/>
      <c r="M147" s="18"/>
      <c r="N147" s="19">
        <f t="shared" si="5"/>
        <v>0</v>
      </c>
      <c r="O147" s="18"/>
    </row>
    <row r="148" spans="1:15">
      <c r="A148">
        <f t="shared" si="6"/>
        <v>142</v>
      </c>
      <c r="H148" s="17" t="s">
        <v>41</v>
      </c>
      <c r="J148" s="17" t="s">
        <v>41</v>
      </c>
      <c r="L148" s="18"/>
      <c r="M148" s="18"/>
      <c r="N148" s="19">
        <f t="shared" si="5"/>
        <v>0</v>
      </c>
      <c r="O148" s="18"/>
    </row>
    <row r="149" spans="1:15">
      <c r="A149">
        <f t="shared" si="6"/>
        <v>143</v>
      </c>
      <c r="H149" s="17" t="s">
        <v>41</v>
      </c>
      <c r="J149" s="17" t="s">
        <v>41</v>
      </c>
      <c r="L149" s="18"/>
      <c r="M149" s="18"/>
      <c r="N149" s="19">
        <f t="shared" si="5"/>
        <v>0</v>
      </c>
      <c r="O149" s="18"/>
    </row>
    <row r="150" spans="1:15">
      <c r="A150">
        <f t="shared" si="6"/>
        <v>144</v>
      </c>
      <c r="H150" s="17" t="s">
        <v>41</v>
      </c>
      <c r="J150" s="17" t="s">
        <v>41</v>
      </c>
      <c r="L150" s="18"/>
      <c r="M150" s="18"/>
      <c r="N150" s="19">
        <f t="shared" si="5"/>
        <v>0</v>
      </c>
      <c r="O150" s="18"/>
    </row>
    <row r="151" spans="1:15">
      <c r="A151">
        <f t="shared" si="6"/>
        <v>145</v>
      </c>
      <c r="H151" s="17" t="s">
        <v>41</v>
      </c>
      <c r="J151" s="17" t="s">
        <v>41</v>
      </c>
      <c r="L151" s="18"/>
      <c r="M151" s="18"/>
      <c r="N151" s="19">
        <f t="shared" si="5"/>
        <v>0</v>
      </c>
      <c r="O151" s="18"/>
    </row>
    <row r="152" spans="1:15">
      <c r="A152">
        <f t="shared" si="6"/>
        <v>146</v>
      </c>
      <c r="H152" s="17" t="s">
        <v>41</v>
      </c>
      <c r="J152" s="17" t="s">
        <v>41</v>
      </c>
      <c r="L152" s="18"/>
      <c r="M152" s="18"/>
      <c r="N152" s="19">
        <f t="shared" si="5"/>
        <v>0</v>
      </c>
      <c r="O152" s="18"/>
    </row>
    <row r="153" spans="1:15">
      <c r="A153">
        <f t="shared" si="6"/>
        <v>147</v>
      </c>
      <c r="H153" s="17" t="s">
        <v>41</v>
      </c>
      <c r="J153" s="17" t="s">
        <v>41</v>
      </c>
      <c r="L153" s="18"/>
      <c r="M153" s="18"/>
      <c r="N153" s="19">
        <f t="shared" si="5"/>
        <v>0</v>
      </c>
      <c r="O153" s="18"/>
    </row>
    <row r="154" spans="1:15">
      <c r="A154">
        <f t="shared" si="6"/>
        <v>148</v>
      </c>
      <c r="H154" s="17" t="s">
        <v>41</v>
      </c>
      <c r="J154" s="17" t="s">
        <v>41</v>
      </c>
      <c r="L154" s="18"/>
      <c r="M154" s="18"/>
      <c r="N154" s="19">
        <f t="shared" si="5"/>
        <v>0</v>
      </c>
      <c r="O154" s="18"/>
    </row>
    <row r="155" spans="1:15">
      <c r="A155">
        <f t="shared" si="6"/>
        <v>149</v>
      </c>
      <c r="H155" s="17" t="s">
        <v>41</v>
      </c>
      <c r="J155" s="17" t="s">
        <v>41</v>
      </c>
      <c r="L155" s="18"/>
      <c r="M155" s="18"/>
      <c r="N155" s="19">
        <f t="shared" si="5"/>
        <v>0</v>
      </c>
      <c r="O155" s="18"/>
    </row>
    <row r="156" spans="1:15">
      <c r="A156">
        <f t="shared" si="6"/>
        <v>150</v>
      </c>
      <c r="H156" s="17" t="s">
        <v>41</v>
      </c>
      <c r="J156" s="17" t="s">
        <v>41</v>
      </c>
      <c r="L156" s="18"/>
      <c r="M156" s="18"/>
      <c r="N156" s="19">
        <f t="shared" si="5"/>
        <v>0</v>
      </c>
      <c r="O156" s="18"/>
    </row>
    <row r="157" spans="1:15">
      <c r="A157">
        <f t="shared" si="6"/>
        <v>151</v>
      </c>
      <c r="H157" s="17" t="s">
        <v>41</v>
      </c>
      <c r="J157" s="17" t="s">
        <v>41</v>
      </c>
      <c r="L157" s="18"/>
      <c r="M157" s="18"/>
      <c r="N157" s="19">
        <f t="shared" si="5"/>
        <v>0</v>
      </c>
      <c r="O157" s="18"/>
    </row>
    <row r="158" spans="1:15">
      <c r="A158">
        <f t="shared" si="6"/>
        <v>152</v>
      </c>
      <c r="H158" s="17" t="s">
        <v>41</v>
      </c>
      <c r="J158" s="17" t="s">
        <v>41</v>
      </c>
      <c r="L158" s="18"/>
      <c r="M158" s="18"/>
      <c r="N158" s="19">
        <f t="shared" si="5"/>
        <v>0</v>
      </c>
      <c r="O158" s="18"/>
    </row>
    <row r="159" spans="1:15">
      <c r="A159">
        <f t="shared" si="6"/>
        <v>153</v>
      </c>
      <c r="H159" s="17" t="s">
        <v>41</v>
      </c>
      <c r="J159" s="17" t="s">
        <v>41</v>
      </c>
      <c r="L159" s="18"/>
      <c r="M159" s="18"/>
      <c r="N159" s="19">
        <f t="shared" si="5"/>
        <v>0</v>
      </c>
      <c r="O159" s="18"/>
    </row>
    <row r="160" spans="1:15">
      <c r="A160">
        <f t="shared" si="6"/>
        <v>154</v>
      </c>
      <c r="H160" s="17" t="s">
        <v>41</v>
      </c>
      <c r="J160" s="17" t="s">
        <v>41</v>
      </c>
      <c r="L160" s="18"/>
      <c r="M160" s="18"/>
      <c r="N160" s="19">
        <f t="shared" si="5"/>
        <v>0</v>
      </c>
      <c r="O160" s="18"/>
    </row>
    <row r="161" spans="1:15">
      <c r="A161">
        <f t="shared" si="6"/>
        <v>155</v>
      </c>
      <c r="H161" s="17" t="s">
        <v>41</v>
      </c>
      <c r="J161" s="17" t="s">
        <v>41</v>
      </c>
      <c r="L161" s="18"/>
      <c r="M161" s="18"/>
      <c r="N161" s="19">
        <f t="shared" si="5"/>
        <v>0</v>
      </c>
      <c r="O161" s="18"/>
    </row>
    <row r="162" spans="1:15">
      <c r="A162">
        <f t="shared" si="6"/>
        <v>156</v>
      </c>
      <c r="H162" s="17" t="s">
        <v>41</v>
      </c>
      <c r="J162" s="17" t="s">
        <v>41</v>
      </c>
      <c r="L162" s="18"/>
      <c r="M162" s="18"/>
      <c r="N162" s="19">
        <f t="shared" si="5"/>
        <v>0</v>
      </c>
      <c r="O162" s="18"/>
    </row>
    <row r="163" spans="1:15">
      <c r="A163">
        <f t="shared" si="6"/>
        <v>157</v>
      </c>
      <c r="H163" s="17" t="s">
        <v>41</v>
      </c>
      <c r="J163" s="17" t="s">
        <v>41</v>
      </c>
      <c r="L163" s="18"/>
      <c r="M163" s="18"/>
      <c r="N163" s="19">
        <f t="shared" si="5"/>
        <v>0</v>
      </c>
      <c r="O163" s="18"/>
    </row>
    <row r="164" spans="1:15">
      <c r="A164">
        <f t="shared" si="6"/>
        <v>158</v>
      </c>
      <c r="H164" s="17" t="s">
        <v>41</v>
      </c>
      <c r="J164" s="17" t="s">
        <v>41</v>
      </c>
      <c r="L164" s="18"/>
      <c r="M164" s="18"/>
      <c r="N164" s="19">
        <f t="shared" si="5"/>
        <v>0</v>
      </c>
      <c r="O164" s="18"/>
    </row>
    <row r="165" spans="1:15">
      <c r="A165">
        <f t="shared" si="6"/>
        <v>159</v>
      </c>
      <c r="H165" s="17" t="s">
        <v>41</v>
      </c>
      <c r="J165" s="17" t="s">
        <v>41</v>
      </c>
      <c r="L165" s="18"/>
      <c r="M165" s="18"/>
      <c r="N165" s="19">
        <f t="shared" si="5"/>
        <v>0</v>
      </c>
      <c r="O165" s="18"/>
    </row>
    <row r="166" spans="1:15">
      <c r="A166">
        <f t="shared" si="6"/>
        <v>160</v>
      </c>
      <c r="H166" s="17" t="s">
        <v>41</v>
      </c>
      <c r="J166" s="17" t="s">
        <v>41</v>
      </c>
      <c r="L166" s="18"/>
      <c r="M166" s="18"/>
      <c r="N166" s="19">
        <f t="shared" si="5"/>
        <v>0</v>
      </c>
      <c r="O166" s="18"/>
    </row>
    <row r="167" spans="1:15">
      <c r="A167">
        <f t="shared" si="6"/>
        <v>161</v>
      </c>
      <c r="H167" s="17" t="s">
        <v>41</v>
      </c>
      <c r="J167" s="17" t="s">
        <v>41</v>
      </c>
      <c r="L167" s="18"/>
      <c r="M167" s="18"/>
      <c r="N167" s="19">
        <f t="shared" si="5"/>
        <v>0</v>
      </c>
      <c r="O167" s="18"/>
    </row>
    <row r="168" spans="1:15">
      <c r="A168">
        <f t="shared" si="6"/>
        <v>162</v>
      </c>
      <c r="H168" s="17" t="s">
        <v>41</v>
      </c>
      <c r="J168" s="17" t="s">
        <v>41</v>
      </c>
      <c r="L168" s="18"/>
      <c r="M168" s="18"/>
      <c r="N168" s="19">
        <f t="shared" si="5"/>
        <v>0</v>
      </c>
      <c r="O168" s="18"/>
    </row>
    <row r="169" spans="1:15">
      <c r="A169">
        <f t="shared" si="6"/>
        <v>163</v>
      </c>
      <c r="H169" s="17" t="s">
        <v>41</v>
      </c>
      <c r="J169" s="17" t="s">
        <v>41</v>
      </c>
      <c r="L169" s="18"/>
      <c r="M169" s="18"/>
      <c r="N169" s="19">
        <f t="shared" si="5"/>
        <v>0</v>
      </c>
      <c r="O169" s="18"/>
    </row>
    <row r="170" spans="1:15">
      <c r="A170">
        <f t="shared" si="6"/>
        <v>164</v>
      </c>
      <c r="H170" s="17" t="s">
        <v>41</v>
      </c>
      <c r="J170" s="17" t="s">
        <v>41</v>
      </c>
      <c r="L170" s="18"/>
      <c r="M170" s="18"/>
      <c r="N170" s="19">
        <f t="shared" si="5"/>
        <v>0</v>
      </c>
      <c r="O170" s="18"/>
    </row>
    <row r="171" spans="1:15">
      <c r="A171">
        <f t="shared" si="6"/>
        <v>165</v>
      </c>
      <c r="H171" s="17" t="s">
        <v>41</v>
      </c>
      <c r="J171" s="17" t="s">
        <v>41</v>
      </c>
      <c r="L171" s="18"/>
      <c r="M171" s="18"/>
      <c r="N171" s="19">
        <f t="shared" si="5"/>
        <v>0</v>
      </c>
      <c r="O171" s="18"/>
    </row>
    <row r="172" spans="1:15">
      <c r="A172">
        <f t="shared" si="6"/>
        <v>166</v>
      </c>
      <c r="H172" s="17" t="s">
        <v>41</v>
      </c>
      <c r="J172" s="17" t="s">
        <v>41</v>
      </c>
      <c r="L172" s="18"/>
      <c r="M172" s="18"/>
      <c r="N172" s="19">
        <f t="shared" si="5"/>
        <v>0</v>
      </c>
      <c r="O172" s="18"/>
    </row>
    <row r="173" spans="1:15">
      <c r="A173">
        <f t="shared" si="6"/>
        <v>167</v>
      </c>
      <c r="H173" s="17" t="s">
        <v>41</v>
      </c>
      <c r="J173" s="17" t="s">
        <v>41</v>
      </c>
      <c r="L173" s="18"/>
      <c r="M173" s="18"/>
      <c r="N173" s="19">
        <f t="shared" si="5"/>
        <v>0</v>
      </c>
      <c r="O173" s="18"/>
    </row>
    <row r="174" spans="1:15">
      <c r="A174">
        <f t="shared" si="6"/>
        <v>168</v>
      </c>
      <c r="H174" s="17" t="s">
        <v>41</v>
      </c>
      <c r="J174" s="17" t="s">
        <v>41</v>
      </c>
      <c r="L174" s="18"/>
      <c r="M174" s="18"/>
      <c r="N174" s="19">
        <f t="shared" si="5"/>
        <v>0</v>
      </c>
      <c r="O174" s="18"/>
    </row>
    <row r="175" spans="1:15">
      <c r="A175">
        <f t="shared" si="6"/>
        <v>169</v>
      </c>
      <c r="H175" s="17" t="s">
        <v>41</v>
      </c>
      <c r="J175" s="17" t="s">
        <v>41</v>
      </c>
      <c r="L175" s="18"/>
      <c r="M175" s="18"/>
      <c r="N175" s="19">
        <f t="shared" si="5"/>
        <v>0</v>
      </c>
      <c r="O175" s="18"/>
    </row>
    <row r="176" spans="1:15">
      <c r="A176">
        <f t="shared" si="6"/>
        <v>170</v>
      </c>
      <c r="H176" s="17" t="s">
        <v>41</v>
      </c>
      <c r="J176" s="17" t="s">
        <v>41</v>
      </c>
      <c r="L176" s="18"/>
      <c r="M176" s="18"/>
      <c r="N176" s="19">
        <f t="shared" si="5"/>
        <v>0</v>
      </c>
      <c r="O176" s="18"/>
    </row>
    <row r="177" spans="1:15">
      <c r="A177">
        <f t="shared" si="6"/>
        <v>171</v>
      </c>
      <c r="H177" s="17" t="s">
        <v>41</v>
      </c>
      <c r="J177" s="17" t="s">
        <v>41</v>
      </c>
      <c r="L177" s="18"/>
      <c r="M177" s="18"/>
      <c r="N177" s="19">
        <f t="shared" si="5"/>
        <v>0</v>
      </c>
      <c r="O177" s="18"/>
    </row>
    <row r="178" spans="1:15">
      <c r="A178">
        <f t="shared" si="6"/>
        <v>172</v>
      </c>
      <c r="H178" s="17" t="s">
        <v>41</v>
      </c>
      <c r="J178" s="17" t="s">
        <v>41</v>
      </c>
      <c r="L178" s="18"/>
      <c r="M178" s="18"/>
      <c r="N178" s="19">
        <f t="shared" si="5"/>
        <v>0</v>
      </c>
      <c r="O178" s="18"/>
    </row>
    <row r="179" spans="1:15">
      <c r="A179">
        <f t="shared" si="6"/>
        <v>173</v>
      </c>
      <c r="H179" s="17" t="s">
        <v>41</v>
      </c>
      <c r="J179" s="17" t="s">
        <v>41</v>
      </c>
      <c r="L179" s="18"/>
      <c r="M179" s="18"/>
      <c r="N179" s="19">
        <f t="shared" si="5"/>
        <v>0</v>
      </c>
      <c r="O179" s="18"/>
    </row>
    <row r="180" spans="1:15">
      <c r="A180">
        <f t="shared" si="6"/>
        <v>174</v>
      </c>
      <c r="H180" s="17" t="s">
        <v>41</v>
      </c>
      <c r="J180" s="17" t="s">
        <v>41</v>
      </c>
      <c r="L180" s="18"/>
      <c r="M180" s="18"/>
      <c r="N180" s="19">
        <f t="shared" si="5"/>
        <v>0</v>
      </c>
      <c r="O180" s="18"/>
    </row>
    <row r="181" spans="1:15">
      <c r="A181">
        <f t="shared" si="6"/>
        <v>175</v>
      </c>
      <c r="H181" s="17" t="s">
        <v>41</v>
      </c>
      <c r="J181" s="17" t="s">
        <v>41</v>
      </c>
      <c r="L181" s="18"/>
      <c r="M181" s="18"/>
      <c r="N181" s="19">
        <f t="shared" si="5"/>
        <v>0</v>
      </c>
      <c r="O181" s="18"/>
    </row>
    <row r="182" spans="1:15">
      <c r="A182">
        <f t="shared" si="6"/>
        <v>176</v>
      </c>
      <c r="H182" s="17" t="s">
        <v>41</v>
      </c>
      <c r="J182" s="17" t="s">
        <v>41</v>
      </c>
      <c r="L182" s="18"/>
      <c r="M182" s="18"/>
      <c r="N182" s="19">
        <f t="shared" si="5"/>
        <v>0</v>
      </c>
      <c r="O182" s="18"/>
    </row>
    <row r="183" spans="1:15">
      <c r="A183">
        <f t="shared" si="6"/>
        <v>177</v>
      </c>
      <c r="H183" s="17" t="s">
        <v>41</v>
      </c>
      <c r="J183" s="17" t="s">
        <v>41</v>
      </c>
      <c r="L183" s="18"/>
      <c r="M183" s="18"/>
      <c r="N183" s="19">
        <f t="shared" si="5"/>
        <v>0</v>
      </c>
      <c r="O183" s="18"/>
    </row>
    <row r="184" spans="1:15">
      <c r="A184">
        <f t="shared" si="6"/>
        <v>178</v>
      </c>
      <c r="H184" s="17" t="s">
        <v>41</v>
      </c>
      <c r="J184" s="17" t="s">
        <v>41</v>
      </c>
      <c r="L184" s="18"/>
      <c r="M184" s="18"/>
      <c r="N184" s="19">
        <f t="shared" si="5"/>
        <v>0</v>
      </c>
      <c r="O184" s="18"/>
    </row>
    <row r="185" spans="1:15">
      <c r="A185">
        <f t="shared" si="6"/>
        <v>179</v>
      </c>
      <c r="H185" s="17" t="s">
        <v>41</v>
      </c>
      <c r="J185" s="17" t="s">
        <v>41</v>
      </c>
      <c r="L185" s="18"/>
      <c r="M185" s="18"/>
      <c r="N185" s="19">
        <f t="shared" si="5"/>
        <v>0</v>
      </c>
      <c r="O185" s="18"/>
    </row>
    <row r="186" spans="1:15">
      <c r="A186">
        <f t="shared" si="6"/>
        <v>180</v>
      </c>
      <c r="H186" s="17" t="s">
        <v>41</v>
      </c>
      <c r="J186" s="17" t="s">
        <v>41</v>
      </c>
      <c r="L186" s="18"/>
      <c r="M186" s="18"/>
      <c r="N186" s="19">
        <f t="shared" si="5"/>
        <v>0</v>
      </c>
      <c r="O186" s="18"/>
    </row>
    <row r="187" spans="1:15">
      <c r="A187">
        <f t="shared" si="6"/>
        <v>181</v>
      </c>
      <c r="H187" s="17" t="s">
        <v>41</v>
      </c>
      <c r="J187" s="17" t="s">
        <v>41</v>
      </c>
      <c r="L187" s="18"/>
      <c r="M187" s="18"/>
      <c r="N187" s="19">
        <f t="shared" si="5"/>
        <v>0</v>
      </c>
      <c r="O187" s="18"/>
    </row>
    <row r="188" spans="1:15">
      <c r="A188">
        <f t="shared" si="6"/>
        <v>182</v>
      </c>
      <c r="H188" s="17" t="s">
        <v>41</v>
      </c>
      <c r="J188" s="17" t="s">
        <v>41</v>
      </c>
      <c r="L188" s="18"/>
      <c r="M188" s="18"/>
      <c r="N188" s="19">
        <f t="shared" si="5"/>
        <v>0</v>
      </c>
      <c r="O188" s="18"/>
    </row>
    <row r="189" spans="1:15">
      <c r="A189">
        <f t="shared" si="6"/>
        <v>183</v>
      </c>
      <c r="H189" s="17" t="s">
        <v>41</v>
      </c>
      <c r="J189" s="17" t="s">
        <v>41</v>
      </c>
      <c r="L189" s="18"/>
      <c r="M189" s="18"/>
      <c r="N189" s="19">
        <f t="shared" si="5"/>
        <v>0</v>
      </c>
      <c r="O189" s="18"/>
    </row>
    <row r="190" spans="1:15">
      <c r="A190">
        <f t="shared" si="6"/>
        <v>184</v>
      </c>
      <c r="H190" s="17" t="s">
        <v>41</v>
      </c>
      <c r="J190" s="17" t="s">
        <v>41</v>
      </c>
      <c r="L190" s="18"/>
      <c r="M190" s="18"/>
      <c r="N190" s="19">
        <f t="shared" si="5"/>
        <v>0</v>
      </c>
      <c r="O190" s="18"/>
    </row>
    <row r="191" spans="1:15">
      <c r="A191">
        <f t="shared" si="6"/>
        <v>185</v>
      </c>
      <c r="H191" s="17" t="s">
        <v>41</v>
      </c>
      <c r="J191" s="17" t="s">
        <v>41</v>
      </c>
      <c r="L191" s="18"/>
      <c r="M191" s="18"/>
      <c r="N191" s="19">
        <f t="shared" si="5"/>
        <v>0</v>
      </c>
      <c r="O191" s="18"/>
    </row>
    <row r="192" spans="1:15">
      <c r="A192">
        <f t="shared" si="6"/>
        <v>186</v>
      </c>
      <c r="H192" s="17" t="s">
        <v>41</v>
      </c>
      <c r="J192" s="17" t="s">
        <v>41</v>
      </c>
      <c r="L192" s="18"/>
      <c r="M192" s="18"/>
      <c r="N192" s="19">
        <f t="shared" si="5"/>
        <v>0</v>
      </c>
      <c r="O192" s="18"/>
    </row>
    <row r="193" spans="1:15">
      <c r="A193">
        <f t="shared" si="6"/>
        <v>187</v>
      </c>
      <c r="H193" s="17" t="s">
        <v>41</v>
      </c>
      <c r="J193" s="17" t="s">
        <v>41</v>
      </c>
      <c r="L193" s="18"/>
      <c r="M193" s="18"/>
      <c r="N193" s="19">
        <f t="shared" si="5"/>
        <v>0</v>
      </c>
      <c r="O193" s="18"/>
    </row>
    <row r="194" spans="1:15">
      <c r="A194">
        <f t="shared" si="6"/>
        <v>188</v>
      </c>
      <c r="H194" s="17" t="s">
        <v>41</v>
      </c>
      <c r="J194" s="17" t="s">
        <v>41</v>
      </c>
      <c r="L194" s="18"/>
      <c r="M194" s="18"/>
      <c r="N194" s="19">
        <f t="shared" si="5"/>
        <v>0</v>
      </c>
      <c r="O194" s="18"/>
    </row>
    <row r="195" spans="1:15">
      <c r="A195">
        <f t="shared" si="6"/>
        <v>189</v>
      </c>
      <c r="H195" s="17" t="s">
        <v>41</v>
      </c>
      <c r="J195" s="17" t="s">
        <v>41</v>
      </c>
      <c r="L195" s="18"/>
      <c r="M195" s="18"/>
      <c r="N195" s="19">
        <f t="shared" si="5"/>
        <v>0</v>
      </c>
      <c r="O195" s="18"/>
    </row>
    <row r="196" spans="1:15">
      <c r="A196">
        <f t="shared" si="6"/>
        <v>190</v>
      </c>
      <c r="H196" s="17" t="s">
        <v>41</v>
      </c>
      <c r="J196" s="17" t="s">
        <v>41</v>
      </c>
      <c r="L196" s="18"/>
      <c r="M196" s="18"/>
      <c r="N196" s="19">
        <f t="shared" si="5"/>
        <v>0</v>
      </c>
      <c r="O196" s="18"/>
    </row>
    <row r="197" spans="1:15">
      <c r="A197">
        <f t="shared" si="6"/>
        <v>191</v>
      </c>
      <c r="H197" s="17" t="s">
        <v>41</v>
      </c>
      <c r="J197" s="17" t="s">
        <v>41</v>
      </c>
      <c r="L197" s="18"/>
      <c r="M197" s="18"/>
      <c r="N197" s="19">
        <f t="shared" si="5"/>
        <v>0</v>
      </c>
      <c r="O197" s="18"/>
    </row>
    <row r="198" spans="1:15">
      <c r="A198">
        <f t="shared" si="6"/>
        <v>192</v>
      </c>
      <c r="H198" s="17" t="s">
        <v>41</v>
      </c>
      <c r="J198" s="17" t="s">
        <v>41</v>
      </c>
      <c r="L198" s="18"/>
      <c r="M198" s="18"/>
      <c r="N198" s="19">
        <f t="shared" si="5"/>
        <v>0</v>
      </c>
      <c r="O198" s="18"/>
    </row>
    <row r="199" spans="1:15">
      <c r="A199">
        <f t="shared" si="6"/>
        <v>193</v>
      </c>
      <c r="H199" s="17" t="s">
        <v>41</v>
      </c>
      <c r="J199" s="17" t="s">
        <v>41</v>
      </c>
      <c r="L199" s="18"/>
      <c r="M199" s="18"/>
      <c r="N199" s="19">
        <f t="shared" ref="N199:N262" si="7">+L199+O199+Z199</f>
        <v>0</v>
      </c>
      <c r="O199" s="18"/>
    </row>
    <row r="200" spans="1:15">
      <c r="A200">
        <f t="shared" ref="A200:A263" si="8">+A199+1</f>
        <v>194</v>
      </c>
      <c r="H200" s="17" t="s">
        <v>41</v>
      </c>
      <c r="J200" s="17" t="s">
        <v>41</v>
      </c>
      <c r="L200" s="18"/>
      <c r="M200" s="18"/>
      <c r="N200" s="19">
        <f t="shared" si="7"/>
        <v>0</v>
      </c>
      <c r="O200" s="18"/>
    </row>
    <row r="201" spans="1:15">
      <c r="A201">
        <f t="shared" si="8"/>
        <v>195</v>
      </c>
      <c r="H201" s="17" t="s">
        <v>41</v>
      </c>
      <c r="J201" s="17" t="s">
        <v>41</v>
      </c>
      <c r="L201" s="18"/>
      <c r="M201" s="18"/>
      <c r="N201" s="19">
        <f t="shared" si="7"/>
        <v>0</v>
      </c>
      <c r="O201" s="18"/>
    </row>
    <row r="202" spans="1:15">
      <c r="A202">
        <f t="shared" si="8"/>
        <v>196</v>
      </c>
      <c r="H202" s="17" t="s">
        <v>41</v>
      </c>
      <c r="J202" s="17" t="s">
        <v>41</v>
      </c>
      <c r="L202" s="18"/>
      <c r="M202" s="18"/>
      <c r="N202" s="19">
        <f t="shared" si="7"/>
        <v>0</v>
      </c>
      <c r="O202" s="18"/>
    </row>
    <row r="203" spans="1:15">
      <c r="A203">
        <f t="shared" si="8"/>
        <v>197</v>
      </c>
      <c r="H203" s="17" t="s">
        <v>41</v>
      </c>
      <c r="J203" s="17" t="s">
        <v>41</v>
      </c>
      <c r="L203" s="18"/>
      <c r="M203" s="18"/>
      <c r="N203" s="19">
        <f t="shared" si="7"/>
        <v>0</v>
      </c>
      <c r="O203" s="18"/>
    </row>
    <row r="204" spans="1:15">
      <c r="A204">
        <f t="shared" si="8"/>
        <v>198</v>
      </c>
      <c r="H204" s="17" t="s">
        <v>41</v>
      </c>
      <c r="J204" s="17" t="s">
        <v>41</v>
      </c>
      <c r="L204" s="18"/>
      <c r="M204" s="18"/>
      <c r="N204" s="19">
        <f t="shared" si="7"/>
        <v>0</v>
      </c>
      <c r="O204" s="18"/>
    </row>
    <row r="205" spans="1:15">
      <c r="A205">
        <f t="shared" si="8"/>
        <v>199</v>
      </c>
      <c r="H205" s="17" t="s">
        <v>41</v>
      </c>
      <c r="J205" s="17" t="s">
        <v>41</v>
      </c>
      <c r="L205" s="18"/>
      <c r="M205" s="18"/>
      <c r="N205" s="19">
        <f t="shared" si="7"/>
        <v>0</v>
      </c>
      <c r="O205" s="18"/>
    </row>
    <row r="206" spans="1:15">
      <c r="A206">
        <f t="shared" si="8"/>
        <v>200</v>
      </c>
      <c r="H206" s="17" t="s">
        <v>41</v>
      </c>
      <c r="J206" s="17" t="s">
        <v>41</v>
      </c>
      <c r="L206" s="18"/>
      <c r="M206" s="18"/>
      <c r="N206" s="19">
        <f t="shared" si="7"/>
        <v>0</v>
      </c>
      <c r="O206" s="18"/>
    </row>
    <row r="207" spans="1:15">
      <c r="A207">
        <f t="shared" si="8"/>
        <v>201</v>
      </c>
      <c r="H207" s="17" t="s">
        <v>41</v>
      </c>
      <c r="J207" s="17" t="s">
        <v>41</v>
      </c>
      <c r="L207" s="18"/>
      <c r="M207" s="18"/>
      <c r="N207" s="19">
        <f t="shared" si="7"/>
        <v>0</v>
      </c>
      <c r="O207" s="18"/>
    </row>
    <row r="208" spans="1:15">
      <c r="A208">
        <f t="shared" si="8"/>
        <v>202</v>
      </c>
      <c r="H208" s="17" t="s">
        <v>41</v>
      </c>
      <c r="J208" s="17" t="s">
        <v>41</v>
      </c>
      <c r="L208" s="18"/>
      <c r="M208" s="18"/>
      <c r="N208" s="19">
        <f t="shared" si="7"/>
        <v>0</v>
      </c>
      <c r="O208" s="18"/>
    </row>
    <row r="209" spans="1:15">
      <c r="A209">
        <f t="shared" si="8"/>
        <v>203</v>
      </c>
      <c r="H209" s="17" t="s">
        <v>41</v>
      </c>
      <c r="J209" s="17" t="s">
        <v>41</v>
      </c>
      <c r="L209" s="18"/>
      <c r="M209" s="18"/>
      <c r="N209" s="19">
        <f t="shared" si="7"/>
        <v>0</v>
      </c>
      <c r="O209" s="18"/>
    </row>
    <row r="210" spans="1:15">
      <c r="A210">
        <f t="shared" si="8"/>
        <v>204</v>
      </c>
      <c r="H210" s="17" t="s">
        <v>41</v>
      </c>
      <c r="J210" s="17" t="s">
        <v>41</v>
      </c>
      <c r="L210" s="18"/>
      <c r="M210" s="18"/>
      <c r="N210" s="19">
        <f t="shared" si="7"/>
        <v>0</v>
      </c>
      <c r="O210" s="18"/>
    </row>
    <row r="211" spans="1:15">
      <c r="A211">
        <f t="shared" si="8"/>
        <v>205</v>
      </c>
      <c r="H211" s="17" t="s">
        <v>41</v>
      </c>
      <c r="J211" s="17" t="s">
        <v>41</v>
      </c>
      <c r="L211" s="18"/>
      <c r="M211" s="18"/>
      <c r="N211" s="19">
        <f t="shared" si="7"/>
        <v>0</v>
      </c>
      <c r="O211" s="18"/>
    </row>
    <row r="212" spans="1:15">
      <c r="A212">
        <f t="shared" si="8"/>
        <v>206</v>
      </c>
      <c r="H212" s="17" t="s">
        <v>41</v>
      </c>
      <c r="J212" s="17" t="s">
        <v>41</v>
      </c>
      <c r="L212" s="18"/>
      <c r="M212" s="18"/>
      <c r="N212" s="19">
        <f t="shared" si="7"/>
        <v>0</v>
      </c>
      <c r="O212" s="18"/>
    </row>
    <row r="213" spans="1:15">
      <c r="A213">
        <f t="shared" si="8"/>
        <v>207</v>
      </c>
      <c r="H213" s="17" t="s">
        <v>41</v>
      </c>
      <c r="J213" s="17" t="s">
        <v>41</v>
      </c>
      <c r="L213" s="18"/>
      <c r="M213" s="18"/>
      <c r="N213" s="19">
        <f t="shared" si="7"/>
        <v>0</v>
      </c>
      <c r="O213" s="18"/>
    </row>
    <row r="214" spans="1:15">
      <c r="A214">
        <f t="shared" si="8"/>
        <v>208</v>
      </c>
      <c r="H214" s="17" t="s">
        <v>41</v>
      </c>
      <c r="J214" s="17" t="s">
        <v>41</v>
      </c>
      <c r="L214" s="18"/>
      <c r="M214" s="18"/>
      <c r="N214" s="19">
        <f t="shared" si="7"/>
        <v>0</v>
      </c>
      <c r="O214" s="18"/>
    </row>
    <row r="215" spans="1:15">
      <c r="A215">
        <f t="shared" si="8"/>
        <v>209</v>
      </c>
      <c r="H215" s="17" t="s">
        <v>41</v>
      </c>
      <c r="J215" s="17" t="s">
        <v>41</v>
      </c>
      <c r="L215" s="18"/>
      <c r="M215" s="18"/>
      <c r="N215" s="19">
        <f t="shared" si="7"/>
        <v>0</v>
      </c>
      <c r="O215" s="18"/>
    </row>
    <row r="216" spans="1:15">
      <c r="A216">
        <f t="shared" si="8"/>
        <v>210</v>
      </c>
      <c r="H216" s="17" t="s">
        <v>41</v>
      </c>
      <c r="J216" s="17" t="s">
        <v>41</v>
      </c>
      <c r="L216" s="18"/>
      <c r="M216" s="18"/>
      <c r="N216" s="19">
        <f t="shared" si="7"/>
        <v>0</v>
      </c>
      <c r="O216" s="18"/>
    </row>
    <row r="217" spans="1:15">
      <c r="A217">
        <f t="shared" si="8"/>
        <v>211</v>
      </c>
      <c r="H217" s="17" t="s">
        <v>41</v>
      </c>
      <c r="J217" s="17" t="s">
        <v>41</v>
      </c>
      <c r="L217" s="18"/>
      <c r="M217" s="18"/>
      <c r="N217" s="19">
        <f t="shared" si="7"/>
        <v>0</v>
      </c>
      <c r="O217" s="18"/>
    </row>
    <row r="218" spans="1:15">
      <c r="A218">
        <f t="shared" si="8"/>
        <v>212</v>
      </c>
      <c r="H218" s="17" t="s">
        <v>41</v>
      </c>
      <c r="J218" s="17" t="s">
        <v>41</v>
      </c>
      <c r="L218" s="18"/>
      <c r="M218" s="18"/>
      <c r="N218" s="19">
        <f t="shared" si="7"/>
        <v>0</v>
      </c>
      <c r="O218" s="18"/>
    </row>
    <row r="219" spans="1:15">
      <c r="A219">
        <f t="shared" si="8"/>
        <v>213</v>
      </c>
      <c r="H219" s="17" t="s">
        <v>41</v>
      </c>
      <c r="J219" s="17" t="s">
        <v>41</v>
      </c>
      <c r="L219" s="18"/>
      <c r="M219" s="18"/>
      <c r="N219" s="19">
        <f t="shared" si="7"/>
        <v>0</v>
      </c>
      <c r="O219" s="18"/>
    </row>
    <row r="220" spans="1:15">
      <c r="A220">
        <f t="shared" si="8"/>
        <v>214</v>
      </c>
      <c r="H220" s="17" t="s">
        <v>41</v>
      </c>
      <c r="J220" s="17" t="s">
        <v>41</v>
      </c>
      <c r="L220" s="18"/>
      <c r="M220" s="18"/>
      <c r="N220" s="19">
        <f t="shared" si="7"/>
        <v>0</v>
      </c>
      <c r="O220" s="18"/>
    </row>
    <row r="221" spans="1:15">
      <c r="A221">
        <f t="shared" si="8"/>
        <v>215</v>
      </c>
      <c r="H221" s="17" t="s">
        <v>41</v>
      </c>
      <c r="J221" s="17" t="s">
        <v>41</v>
      </c>
      <c r="L221" s="18"/>
      <c r="M221" s="18"/>
      <c r="N221" s="19">
        <f t="shared" si="7"/>
        <v>0</v>
      </c>
      <c r="O221" s="18"/>
    </row>
    <row r="222" spans="1:15">
      <c r="A222">
        <f t="shared" si="8"/>
        <v>216</v>
      </c>
      <c r="H222" s="17" t="s">
        <v>41</v>
      </c>
      <c r="J222" s="17" t="s">
        <v>41</v>
      </c>
      <c r="L222" s="18"/>
      <c r="M222" s="18"/>
      <c r="N222" s="19">
        <f t="shared" si="7"/>
        <v>0</v>
      </c>
      <c r="O222" s="18"/>
    </row>
    <row r="223" spans="1:15">
      <c r="A223">
        <f t="shared" si="8"/>
        <v>217</v>
      </c>
      <c r="H223" s="17" t="s">
        <v>41</v>
      </c>
      <c r="J223" s="17" t="s">
        <v>41</v>
      </c>
      <c r="L223" s="18"/>
      <c r="M223" s="18"/>
      <c r="N223" s="19">
        <f t="shared" si="7"/>
        <v>0</v>
      </c>
      <c r="O223" s="18"/>
    </row>
    <row r="224" spans="1:15">
      <c r="A224">
        <f t="shared" si="8"/>
        <v>218</v>
      </c>
      <c r="H224" s="17" t="s">
        <v>41</v>
      </c>
      <c r="J224" s="17" t="s">
        <v>41</v>
      </c>
      <c r="L224" s="18"/>
      <c r="M224" s="18"/>
      <c r="N224" s="19">
        <f t="shared" si="7"/>
        <v>0</v>
      </c>
      <c r="O224" s="18"/>
    </row>
    <row r="225" spans="1:15">
      <c r="A225">
        <f t="shared" si="8"/>
        <v>219</v>
      </c>
      <c r="H225" s="17" t="s">
        <v>41</v>
      </c>
      <c r="J225" s="17" t="s">
        <v>41</v>
      </c>
      <c r="L225" s="18"/>
      <c r="M225" s="18"/>
      <c r="N225" s="19">
        <f t="shared" si="7"/>
        <v>0</v>
      </c>
      <c r="O225" s="18"/>
    </row>
    <row r="226" spans="1:15">
      <c r="A226">
        <f t="shared" si="8"/>
        <v>220</v>
      </c>
      <c r="H226" s="17" t="s">
        <v>41</v>
      </c>
      <c r="J226" s="17" t="s">
        <v>41</v>
      </c>
      <c r="L226" s="18"/>
      <c r="M226" s="18"/>
      <c r="N226" s="19">
        <f t="shared" si="7"/>
        <v>0</v>
      </c>
      <c r="O226" s="18"/>
    </row>
    <row r="227" spans="1:15">
      <c r="A227">
        <f t="shared" si="8"/>
        <v>221</v>
      </c>
      <c r="H227" s="17" t="s">
        <v>41</v>
      </c>
      <c r="J227" s="17" t="s">
        <v>41</v>
      </c>
      <c r="L227" s="18"/>
      <c r="M227" s="18"/>
      <c r="N227" s="19">
        <f t="shared" si="7"/>
        <v>0</v>
      </c>
      <c r="O227" s="18"/>
    </row>
    <row r="228" spans="1:15">
      <c r="A228">
        <f t="shared" si="8"/>
        <v>222</v>
      </c>
      <c r="H228" s="17" t="s">
        <v>41</v>
      </c>
      <c r="J228" s="17" t="s">
        <v>41</v>
      </c>
      <c r="L228" s="18"/>
      <c r="M228" s="18"/>
      <c r="N228" s="19">
        <f t="shared" si="7"/>
        <v>0</v>
      </c>
      <c r="O228" s="18"/>
    </row>
    <row r="229" spans="1:15">
      <c r="A229">
        <f t="shared" si="8"/>
        <v>223</v>
      </c>
      <c r="H229" s="17" t="s">
        <v>41</v>
      </c>
      <c r="J229" s="17" t="s">
        <v>41</v>
      </c>
      <c r="L229" s="18"/>
      <c r="M229" s="18"/>
      <c r="N229" s="19">
        <f t="shared" si="7"/>
        <v>0</v>
      </c>
      <c r="O229" s="18"/>
    </row>
    <row r="230" spans="1:15">
      <c r="A230">
        <f t="shared" si="8"/>
        <v>224</v>
      </c>
      <c r="H230" s="17" t="s">
        <v>41</v>
      </c>
      <c r="J230" s="17" t="s">
        <v>41</v>
      </c>
      <c r="L230" s="18"/>
      <c r="M230" s="18"/>
      <c r="N230" s="19">
        <f t="shared" si="7"/>
        <v>0</v>
      </c>
      <c r="O230" s="18"/>
    </row>
    <row r="231" spans="1:15">
      <c r="A231">
        <f t="shared" si="8"/>
        <v>225</v>
      </c>
      <c r="H231" s="17" t="s">
        <v>41</v>
      </c>
      <c r="J231" s="17" t="s">
        <v>41</v>
      </c>
      <c r="L231" s="18"/>
      <c r="M231" s="18"/>
      <c r="N231" s="19">
        <f t="shared" si="7"/>
        <v>0</v>
      </c>
      <c r="O231" s="18"/>
    </row>
    <row r="232" spans="1:15">
      <c r="A232">
        <f t="shared" si="8"/>
        <v>226</v>
      </c>
      <c r="H232" s="17" t="s">
        <v>41</v>
      </c>
      <c r="J232" s="17" t="s">
        <v>41</v>
      </c>
      <c r="L232" s="18"/>
      <c r="M232" s="18"/>
      <c r="N232" s="19">
        <f t="shared" si="7"/>
        <v>0</v>
      </c>
      <c r="O232" s="18"/>
    </row>
    <row r="233" spans="1:15">
      <c r="A233">
        <f t="shared" si="8"/>
        <v>227</v>
      </c>
      <c r="H233" s="17" t="s">
        <v>41</v>
      </c>
      <c r="J233" s="17" t="s">
        <v>41</v>
      </c>
      <c r="L233" s="18"/>
      <c r="M233" s="18"/>
      <c r="N233" s="19">
        <f t="shared" si="7"/>
        <v>0</v>
      </c>
      <c r="O233" s="18"/>
    </row>
    <row r="234" spans="1:15">
      <c r="A234">
        <f t="shared" si="8"/>
        <v>228</v>
      </c>
      <c r="H234" s="17" t="s">
        <v>41</v>
      </c>
      <c r="J234" s="17" t="s">
        <v>41</v>
      </c>
      <c r="L234" s="18"/>
      <c r="M234" s="18"/>
      <c r="N234" s="19">
        <f t="shared" si="7"/>
        <v>0</v>
      </c>
      <c r="O234" s="18"/>
    </row>
    <row r="235" spans="1:15">
      <c r="A235">
        <f t="shared" si="8"/>
        <v>229</v>
      </c>
      <c r="H235" s="17" t="s">
        <v>41</v>
      </c>
      <c r="J235" s="17" t="s">
        <v>41</v>
      </c>
      <c r="L235" s="18"/>
      <c r="M235" s="18"/>
      <c r="N235" s="19">
        <f t="shared" si="7"/>
        <v>0</v>
      </c>
      <c r="O235" s="18"/>
    </row>
    <row r="236" spans="1:15">
      <c r="A236">
        <f t="shared" si="8"/>
        <v>230</v>
      </c>
      <c r="H236" s="17" t="s">
        <v>41</v>
      </c>
      <c r="J236" s="17" t="s">
        <v>41</v>
      </c>
      <c r="L236" s="18"/>
      <c r="M236" s="18"/>
      <c r="N236" s="19">
        <f t="shared" si="7"/>
        <v>0</v>
      </c>
      <c r="O236" s="18"/>
    </row>
    <row r="237" spans="1:15">
      <c r="A237">
        <f t="shared" si="8"/>
        <v>231</v>
      </c>
      <c r="H237" s="17" t="s">
        <v>41</v>
      </c>
      <c r="J237" s="17" t="s">
        <v>41</v>
      </c>
      <c r="L237" s="18"/>
      <c r="M237" s="18"/>
      <c r="N237" s="19">
        <f t="shared" si="7"/>
        <v>0</v>
      </c>
      <c r="O237" s="18"/>
    </row>
    <row r="238" spans="1:15">
      <c r="A238">
        <f t="shared" si="8"/>
        <v>232</v>
      </c>
      <c r="H238" s="17" t="s">
        <v>41</v>
      </c>
      <c r="J238" s="17" t="s">
        <v>41</v>
      </c>
      <c r="L238" s="18"/>
      <c r="M238" s="18"/>
      <c r="N238" s="19">
        <f t="shared" si="7"/>
        <v>0</v>
      </c>
      <c r="O238" s="18"/>
    </row>
    <row r="239" spans="1:15">
      <c r="A239">
        <f t="shared" si="8"/>
        <v>233</v>
      </c>
      <c r="H239" s="17" t="s">
        <v>41</v>
      </c>
      <c r="J239" s="17" t="s">
        <v>41</v>
      </c>
      <c r="L239" s="18"/>
      <c r="M239" s="18"/>
      <c r="N239" s="19">
        <f t="shared" si="7"/>
        <v>0</v>
      </c>
      <c r="O239" s="18"/>
    </row>
    <row r="240" spans="1:15">
      <c r="A240">
        <f t="shared" si="8"/>
        <v>234</v>
      </c>
      <c r="H240" s="17" t="s">
        <v>41</v>
      </c>
      <c r="J240" s="17" t="s">
        <v>41</v>
      </c>
      <c r="L240" s="18"/>
      <c r="M240" s="18"/>
      <c r="N240" s="19">
        <f t="shared" si="7"/>
        <v>0</v>
      </c>
      <c r="O240" s="18"/>
    </row>
    <row r="241" spans="1:15">
      <c r="A241">
        <f t="shared" si="8"/>
        <v>235</v>
      </c>
      <c r="H241" s="17" t="s">
        <v>41</v>
      </c>
      <c r="J241" s="17" t="s">
        <v>41</v>
      </c>
      <c r="L241" s="18"/>
      <c r="M241" s="18"/>
      <c r="N241" s="19">
        <f t="shared" si="7"/>
        <v>0</v>
      </c>
      <c r="O241" s="18"/>
    </row>
    <row r="242" spans="1:15">
      <c r="A242">
        <f t="shared" si="8"/>
        <v>236</v>
      </c>
      <c r="H242" s="17" t="s">
        <v>41</v>
      </c>
      <c r="J242" s="17" t="s">
        <v>41</v>
      </c>
      <c r="L242" s="18"/>
      <c r="M242" s="18"/>
      <c r="N242" s="19">
        <f t="shared" si="7"/>
        <v>0</v>
      </c>
      <c r="O242" s="18"/>
    </row>
    <row r="243" spans="1:15">
      <c r="A243">
        <f t="shared" si="8"/>
        <v>237</v>
      </c>
      <c r="H243" s="17" t="s">
        <v>41</v>
      </c>
      <c r="J243" s="17" t="s">
        <v>41</v>
      </c>
      <c r="L243" s="18"/>
      <c r="M243" s="18"/>
      <c r="N243" s="19">
        <f t="shared" si="7"/>
        <v>0</v>
      </c>
      <c r="O243" s="18"/>
    </row>
    <row r="244" spans="1:15">
      <c r="A244">
        <f t="shared" si="8"/>
        <v>238</v>
      </c>
      <c r="H244" s="17" t="s">
        <v>41</v>
      </c>
      <c r="J244" s="17" t="s">
        <v>41</v>
      </c>
      <c r="L244" s="18"/>
      <c r="M244" s="18"/>
      <c r="N244" s="19">
        <f t="shared" si="7"/>
        <v>0</v>
      </c>
      <c r="O244" s="18"/>
    </row>
    <row r="245" spans="1:15">
      <c r="A245">
        <f t="shared" si="8"/>
        <v>239</v>
      </c>
      <c r="H245" s="17" t="s">
        <v>41</v>
      </c>
      <c r="J245" s="17" t="s">
        <v>41</v>
      </c>
      <c r="L245" s="18"/>
      <c r="M245" s="18"/>
      <c r="N245" s="19">
        <f t="shared" si="7"/>
        <v>0</v>
      </c>
      <c r="O245" s="18"/>
    </row>
    <row r="246" spans="1:15">
      <c r="A246">
        <f t="shared" si="8"/>
        <v>240</v>
      </c>
      <c r="H246" s="17" t="s">
        <v>41</v>
      </c>
      <c r="J246" s="17" t="s">
        <v>41</v>
      </c>
      <c r="L246" s="18"/>
      <c r="M246" s="18"/>
      <c r="N246" s="19">
        <f t="shared" si="7"/>
        <v>0</v>
      </c>
      <c r="O246" s="18"/>
    </row>
    <row r="247" spans="1:15">
      <c r="A247">
        <f t="shared" si="8"/>
        <v>241</v>
      </c>
      <c r="H247" s="17" t="s">
        <v>41</v>
      </c>
      <c r="J247" s="17" t="s">
        <v>41</v>
      </c>
      <c r="L247" s="18"/>
      <c r="M247" s="18"/>
      <c r="N247" s="19">
        <f t="shared" si="7"/>
        <v>0</v>
      </c>
      <c r="O247" s="18"/>
    </row>
    <row r="248" spans="1:15">
      <c r="A248">
        <f t="shared" si="8"/>
        <v>242</v>
      </c>
      <c r="H248" s="17" t="s">
        <v>41</v>
      </c>
      <c r="J248" s="17" t="s">
        <v>41</v>
      </c>
      <c r="L248" s="18"/>
      <c r="M248" s="18"/>
      <c r="N248" s="19">
        <f t="shared" si="7"/>
        <v>0</v>
      </c>
      <c r="O248" s="18"/>
    </row>
    <row r="249" spans="1:15">
      <c r="A249">
        <f t="shared" si="8"/>
        <v>243</v>
      </c>
      <c r="H249" s="17" t="s">
        <v>41</v>
      </c>
      <c r="J249" s="17" t="s">
        <v>41</v>
      </c>
      <c r="L249" s="18"/>
      <c r="M249" s="18"/>
      <c r="N249" s="19">
        <f t="shared" si="7"/>
        <v>0</v>
      </c>
      <c r="O249" s="18"/>
    </row>
    <row r="250" spans="1:15">
      <c r="A250">
        <f t="shared" si="8"/>
        <v>244</v>
      </c>
      <c r="H250" s="17" t="s">
        <v>41</v>
      </c>
      <c r="J250" s="17" t="s">
        <v>41</v>
      </c>
      <c r="L250" s="18"/>
      <c r="M250" s="18"/>
      <c r="N250" s="19">
        <f t="shared" si="7"/>
        <v>0</v>
      </c>
      <c r="O250" s="18"/>
    </row>
    <row r="251" spans="1:15">
      <c r="A251">
        <f t="shared" si="8"/>
        <v>245</v>
      </c>
      <c r="H251" s="17" t="s">
        <v>41</v>
      </c>
      <c r="J251" s="17" t="s">
        <v>41</v>
      </c>
      <c r="L251" s="18"/>
      <c r="M251" s="18"/>
      <c r="N251" s="19">
        <f t="shared" si="7"/>
        <v>0</v>
      </c>
      <c r="O251" s="18"/>
    </row>
    <row r="252" spans="1:15">
      <c r="A252">
        <f t="shared" si="8"/>
        <v>246</v>
      </c>
      <c r="H252" s="17" t="s">
        <v>41</v>
      </c>
      <c r="J252" s="17" t="s">
        <v>41</v>
      </c>
      <c r="L252" s="18"/>
      <c r="M252" s="18"/>
      <c r="N252" s="19">
        <f t="shared" si="7"/>
        <v>0</v>
      </c>
      <c r="O252" s="18"/>
    </row>
    <row r="253" spans="1:15">
      <c r="A253">
        <f t="shared" si="8"/>
        <v>247</v>
      </c>
      <c r="H253" s="17" t="s">
        <v>41</v>
      </c>
      <c r="J253" s="17" t="s">
        <v>41</v>
      </c>
      <c r="L253" s="18"/>
      <c r="M253" s="18"/>
      <c r="N253" s="19">
        <f t="shared" si="7"/>
        <v>0</v>
      </c>
      <c r="O253" s="18"/>
    </row>
    <row r="254" spans="1:15">
      <c r="A254">
        <f t="shared" si="8"/>
        <v>248</v>
      </c>
      <c r="H254" s="17" t="s">
        <v>41</v>
      </c>
      <c r="J254" s="17" t="s">
        <v>41</v>
      </c>
      <c r="L254" s="18"/>
      <c r="M254" s="18"/>
      <c r="N254" s="19">
        <f t="shared" si="7"/>
        <v>0</v>
      </c>
      <c r="O254" s="18"/>
    </row>
    <row r="255" spans="1:15">
      <c r="A255">
        <f t="shared" si="8"/>
        <v>249</v>
      </c>
      <c r="H255" s="17" t="s">
        <v>41</v>
      </c>
      <c r="J255" s="17" t="s">
        <v>41</v>
      </c>
      <c r="L255" s="18"/>
      <c r="M255" s="18"/>
      <c r="N255" s="19">
        <f t="shared" si="7"/>
        <v>0</v>
      </c>
      <c r="O255" s="18"/>
    </row>
    <row r="256" spans="1:15">
      <c r="A256">
        <f t="shared" si="8"/>
        <v>250</v>
      </c>
      <c r="H256" s="17" t="s">
        <v>41</v>
      </c>
      <c r="J256" s="17" t="s">
        <v>41</v>
      </c>
      <c r="L256" s="18"/>
      <c r="M256" s="18"/>
      <c r="N256" s="19">
        <f t="shared" si="7"/>
        <v>0</v>
      </c>
      <c r="O256" s="18"/>
    </row>
    <row r="257" spans="1:15">
      <c r="A257">
        <f t="shared" si="8"/>
        <v>251</v>
      </c>
      <c r="H257" s="17" t="s">
        <v>41</v>
      </c>
      <c r="J257" s="17" t="s">
        <v>41</v>
      </c>
      <c r="L257" s="18"/>
      <c r="M257" s="18"/>
      <c r="N257" s="19">
        <f t="shared" si="7"/>
        <v>0</v>
      </c>
      <c r="O257" s="18"/>
    </row>
    <row r="258" spans="1:15">
      <c r="A258">
        <f t="shared" si="8"/>
        <v>252</v>
      </c>
      <c r="H258" s="17" t="s">
        <v>41</v>
      </c>
      <c r="J258" s="17" t="s">
        <v>41</v>
      </c>
      <c r="L258" s="18"/>
      <c r="M258" s="18"/>
      <c r="N258" s="19">
        <f t="shared" si="7"/>
        <v>0</v>
      </c>
      <c r="O258" s="18"/>
    </row>
    <row r="259" spans="1:15">
      <c r="A259">
        <f t="shared" si="8"/>
        <v>253</v>
      </c>
      <c r="H259" s="17" t="s">
        <v>41</v>
      </c>
      <c r="J259" s="17" t="s">
        <v>41</v>
      </c>
      <c r="L259" s="18"/>
      <c r="M259" s="18"/>
      <c r="N259" s="19">
        <f t="shared" si="7"/>
        <v>0</v>
      </c>
      <c r="O259" s="18"/>
    </row>
    <row r="260" spans="1:15">
      <c r="A260">
        <f t="shared" si="8"/>
        <v>254</v>
      </c>
      <c r="H260" s="17" t="s">
        <v>41</v>
      </c>
      <c r="J260" s="17" t="s">
        <v>41</v>
      </c>
      <c r="L260" s="18"/>
      <c r="M260" s="18"/>
      <c r="N260" s="19">
        <f t="shared" si="7"/>
        <v>0</v>
      </c>
      <c r="O260" s="18"/>
    </row>
    <row r="261" spans="1:15">
      <c r="A261">
        <f t="shared" si="8"/>
        <v>255</v>
      </c>
      <c r="H261" s="17" t="s">
        <v>41</v>
      </c>
      <c r="J261" s="17" t="s">
        <v>41</v>
      </c>
      <c r="L261" s="18"/>
      <c r="M261" s="18"/>
      <c r="N261" s="19">
        <f t="shared" si="7"/>
        <v>0</v>
      </c>
      <c r="O261" s="18"/>
    </row>
    <row r="262" spans="1:15">
      <c r="A262">
        <f t="shared" si="8"/>
        <v>256</v>
      </c>
      <c r="H262" s="17" t="s">
        <v>41</v>
      </c>
      <c r="J262" s="17" t="s">
        <v>41</v>
      </c>
      <c r="L262" s="18"/>
      <c r="M262" s="18"/>
      <c r="N262" s="19">
        <f t="shared" si="7"/>
        <v>0</v>
      </c>
      <c r="O262" s="18"/>
    </row>
    <row r="263" spans="1:15">
      <c r="A263">
        <f t="shared" si="8"/>
        <v>257</v>
      </c>
      <c r="H263" s="17" t="s">
        <v>41</v>
      </c>
      <c r="J263" s="17" t="s">
        <v>41</v>
      </c>
      <c r="L263" s="18"/>
      <c r="M263" s="18"/>
      <c r="N263" s="19">
        <f t="shared" ref="N263:N326" si="9">+L263+O263+Z263</f>
        <v>0</v>
      </c>
      <c r="O263" s="18"/>
    </row>
    <row r="264" spans="1:15">
      <c r="A264">
        <f t="shared" ref="A264:A327" si="10">+A263+1</f>
        <v>258</v>
      </c>
      <c r="H264" s="17" t="s">
        <v>41</v>
      </c>
      <c r="J264" s="17" t="s">
        <v>41</v>
      </c>
      <c r="L264" s="18"/>
      <c r="M264" s="18"/>
      <c r="N264" s="19">
        <f t="shared" si="9"/>
        <v>0</v>
      </c>
      <c r="O264" s="18"/>
    </row>
    <row r="265" spans="1:15">
      <c r="A265">
        <f t="shared" si="10"/>
        <v>259</v>
      </c>
      <c r="H265" s="17" t="s">
        <v>41</v>
      </c>
      <c r="J265" s="17" t="s">
        <v>41</v>
      </c>
      <c r="L265" s="18"/>
      <c r="M265" s="18"/>
      <c r="N265" s="19">
        <f t="shared" si="9"/>
        <v>0</v>
      </c>
      <c r="O265" s="18"/>
    </row>
    <row r="266" spans="1:15">
      <c r="A266">
        <f t="shared" si="10"/>
        <v>260</v>
      </c>
      <c r="H266" s="17" t="s">
        <v>41</v>
      </c>
      <c r="J266" s="17" t="s">
        <v>41</v>
      </c>
      <c r="L266" s="18"/>
      <c r="M266" s="18"/>
      <c r="N266" s="19">
        <f t="shared" si="9"/>
        <v>0</v>
      </c>
      <c r="O266" s="18"/>
    </row>
    <row r="267" spans="1:15">
      <c r="A267">
        <f t="shared" si="10"/>
        <v>261</v>
      </c>
      <c r="H267" s="17" t="s">
        <v>41</v>
      </c>
      <c r="J267" s="17" t="s">
        <v>41</v>
      </c>
      <c r="L267" s="18"/>
      <c r="M267" s="18"/>
      <c r="N267" s="19">
        <f t="shared" si="9"/>
        <v>0</v>
      </c>
      <c r="O267" s="18"/>
    </row>
    <row r="268" spans="1:15">
      <c r="A268">
        <f t="shared" si="10"/>
        <v>262</v>
      </c>
      <c r="H268" s="17" t="s">
        <v>41</v>
      </c>
      <c r="J268" s="17" t="s">
        <v>41</v>
      </c>
      <c r="L268" s="18"/>
      <c r="M268" s="18"/>
      <c r="N268" s="19">
        <f t="shared" si="9"/>
        <v>0</v>
      </c>
      <c r="O268" s="18"/>
    </row>
    <row r="269" spans="1:15">
      <c r="A269">
        <f t="shared" si="10"/>
        <v>263</v>
      </c>
      <c r="H269" s="17" t="s">
        <v>41</v>
      </c>
      <c r="J269" s="17" t="s">
        <v>41</v>
      </c>
      <c r="L269" s="18"/>
      <c r="M269" s="18"/>
      <c r="N269" s="19">
        <f t="shared" si="9"/>
        <v>0</v>
      </c>
      <c r="O269" s="18"/>
    </row>
    <row r="270" spans="1:15">
      <c r="A270">
        <f t="shared" si="10"/>
        <v>264</v>
      </c>
      <c r="H270" s="17" t="s">
        <v>41</v>
      </c>
      <c r="J270" s="17" t="s">
        <v>41</v>
      </c>
      <c r="L270" s="18"/>
      <c r="M270" s="18"/>
      <c r="N270" s="19">
        <f t="shared" si="9"/>
        <v>0</v>
      </c>
      <c r="O270" s="18"/>
    </row>
    <row r="271" spans="1:15">
      <c r="A271">
        <f t="shared" si="10"/>
        <v>265</v>
      </c>
      <c r="H271" s="17" t="s">
        <v>41</v>
      </c>
      <c r="J271" s="17" t="s">
        <v>41</v>
      </c>
      <c r="L271" s="18"/>
      <c r="M271" s="18"/>
      <c r="N271" s="19">
        <f t="shared" si="9"/>
        <v>0</v>
      </c>
      <c r="O271" s="18"/>
    </row>
    <row r="272" spans="1:15">
      <c r="A272">
        <f t="shared" si="10"/>
        <v>266</v>
      </c>
      <c r="H272" s="17" t="s">
        <v>41</v>
      </c>
      <c r="J272" s="17" t="s">
        <v>41</v>
      </c>
      <c r="L272" s="18"/>
      <c r="M272" s="18"/>
      <c r="N272" s="19">
        <f t="shared" si="9"/>
        <v>0</v>
      </c>
      <c r="O272" s="18"/>
    </row>
    <row r="273" spans="1:15">
      <c r="A273">
        <f t="shared" si="10"/>
        <v>267</v>
      </c>
      <c r="H273" s="17" t="s">
        <v>41</v>
      </c>
      <c r="J273" s="17" t="s">
        <v>41</v>
      </c>
      <c r="L273" s="18"/>
      <c r="M273" s="18"/>
      <c r="N273" s="19">
        <f t="shared" si="9"/>
        <v>0</v>
      </c>
      <c r="O273" s="18"/>
    </row>
    <row r="274" spans="1:15">
      <c r="A274">
        <f t="shared" si="10"/>
        <v>268</v>
      </c>
      <c r="H274" s="17" t="s">
        <v>41</v>
      </c>
      <c r="J274" s="17" t="s">
        <v>41</v>
      </c>
      <c r="L274" s="18"/>
      <c r="M274" s="18"/>
      <c r="N274" s="19">
        <f t="shared" si="9"/>
        <v>0</v>
      </c>
      <c r="O274" s="18"/>
    </row>
    <row r="275" spans="1:15">
      <c r="A275">
        <f t="shared" si="10"/>
        <v>269</v>
      </c>
      <c r="H275" s="17" t="s">
        <v>41</v>
      </c>
      <c r="J275" s="17" t="s">
        <v>41</v>
      </c>
      <c r="L275" s="18"/>
      <c r="M275" s="18"/>
      <c r="N275" s="19">
        <f t="shared" si="9"/>
        <v>0</v>
      </c>
      <c r="O275" s="18"/>
    </row>
    <row r="276" spans="1:15">
      <c r="A276">
        <f t="shared" si="10"/>
        <v>270</v>
      </c>
      <c r="H276" s="17" t="s">
        <v>41</v>
      </c>
      <c r="J276" s="17" t="s">
        <v>41</v>
      </c>
      <c r="L276" s="18"/>
      <c r="M276" s="18"/>
      <c r="N276" s="19">
        <f t="shared" si="9"/>
        <v>0</v>
      </c>
      <c r="O276" s="18"/>
    </row>
    <row r="277" spans="1:15">
      <c r="A277">
        <f t="shared" si="10"/>
        <v>271</v>
      </c>
      <c r="H277" s="17" t="s">
        <v>41</v>
      </c>
      <c r="J277" s="17" t="s">
        <v>41</v>
      </c>
      <c r="L277" s="18"/>
      <c r="M277" s="18"/>
      <c r="N277" s="19">
        <f t="shared" si="9"/>
        <v>0</v>
      </c>
      <c r="O277" s="18"/>
    </row>
    <row r="278" spans="1:15">
      <c r="A278">
        <f t="shared" si="10"/>
        <v>272</v>
      </c>
      <c r="H278" s="17" t="s">
        <v>41</v>
      </c>
      <c r="J278" s="17" t="s">
        <v>41</v>
      </c>
      <c r="L278" s="18"/>
      <c r="M278" s="18"/>
      <c r="N278" s="19">
        <f t="shared" si="9"/>
        <v>0</v>
      </c>
      <c r="O278" s="18"/>
    </row>
    <row r="279" spans="1:15">
      <c r="A279">
        <f t="shared" si="10"/>
        <v>273</v>
      </c>
      <c r="H279" s="17" t="s">
        <v>41</v>
      </c>
      <c r="J279" s="17" t="s">
        <v>41</v>
      </c>
      <c r="L279" s="18"/>
      <c r="M279" s="18"/>
      <c r="N279" s="19">
        <f t="shared" si="9"/>
        <v>0</v>
      </c>
      <c r="O279" s="18"/>
    </row>
    <row r="280" spans="1:15">
      <c r="A280">
        <f t="shared" si="10"/>
        <v>274</v>
      </c>
      <c r="H280" s="17" t="s">
        <v>41</v>
      </c>
      <c r="J280" s="17" t="s">
        <v>41</v>
      </c>
      <c r="L280" s="18"/>
      <c r="M280" s="18"/>
      <c r="N280" s="19">
        <f t="shared" si="9"/>
        <v>0</v>
      </c>
      <c r="O280" s="18"/>
    </row>
    <row r="281" spans="1:15">
      <c r="A281">
        <f t="shared" si="10"/>
        <v>275</v>
      </c>
      <c r="H281" s="17" t="s">
        <v>41</v>
      </c>
      <c r="J281" s="17" t="s">
        <v>41</v>
      </c>
      <c r="L281" s="18"/>
      <c r="M281" s="18"/>
      <c r="N281" s="19">
        <f t="shared" si="9"/>
        <v>0</v>
      </c>
      <c r="O281" s="18"/>
    </row>
    <row r="282" spans="1:15">
      <c r="A282">
        <f t="shared" si="10"/>
        <v>276</v>
      </c>
      <c r="H282" s="17" t="s">
        <v>41</v>
      </c>
      <c r="J282" s="17" t="s">
        <v>41</v>
      </c>
      <c r="L282" s="18"/>
      <c r="M282" s="18"/>
      <c r="N282" s="19">
        <f t="shared" si="9"/>
        <v>0</v>
      </c>
      <c r="O282" s="18"/>
    </row>
    <row r="283" spans="1:15">
      <c r="A283">
        <f t="shared" si="10"/>
        <v>277</v>
      </c>
      <c r="H283" s="17" t="s">
        <v>41</v>
      </c>
      <c r="J283" s="17" t="s">
        <v>41</v>
      </c>
      <c r="L283" s="18"/>
      <c r="M283" s="18"/>
      <c r="N283" s="19">
        <f t="shared" si="9"/>
        <v>0</v>
      </c>
      <c r="O283" s="18"/>
    </row>
    <row r="284" spans="1:15">
      <c r="A284">
        <f t="shared" si="10"/>
        <v>278</v>
      </c>
      <c r="H284" s="17" t="s">
        <v>41</v>
      </c>
      <c r="J284" s="17" t="s">
        <v>41</v>
      </c>
      <c r="L284" s="18"/>
      <c r="M284" s="18"/>
      <c r="N284" s="19">
        <f t="shared" si="9"/>
        <v>0</v>
      </c>
      <c r="O284" s="18"/>
    </row>
    <row r="285" spans="1:15">
      <c r="A285">
        <f t="shared" si="10"/>
        <v>279</v>
      </c>
      <c r="H285" s="17" t="s">
        <v>41</v>
      </c>
      <c r="J285" s="17" t="s">
        <v>41</v>
      </c>
      <c r="L285" s="18"/>
      <c r="M285" s="18"/>
      <c r="N285" s="19">
        <f t="shared" si="9"/>
        <v>0</v>
      </c>
      <c r="O285" s="18"/>
    </row>
    <row r="286" spans="1:15">
      <c r="A286">
        <f t="shared" si="10"/>
        <v>280</v>
      </c>
      <c r="H286" s="17" t="s">
        <v>41</v>
      </c>
      <c r="J286" s="17" t="s">
        <v>41</v>
      </c>
      <c r="L286" s="18"/>
      <c r="M286" s="18"/>
      <c r="N286" s="19">
        <f t="shared" si="9"/>
        <v>0</v>
      </c>
      <c r="O286" s="18"/>
    </row>
    <row r="287" spans="1:15">
      <c r="A287">
        <f t="shared" si="10"/>
        <v>281</v>
      </c>
      <c r="H287" s="17" t="s">
        <v>41</v>
      </c>
      <c r="J287" s="17" t="s">
        <v>41</v>
      </c>
      <c r="L287" s="18"/>
      <c r="M287" s="18"/>
      <c r="N287" s="19">
        <f t="shared" si="9"/>
        <v>0</v>
      </c>
      <c r="O287" s="18"/>
    </row>
    <row r="288" spans="1:15">
      <c r="A288">
        <f t="shared" si="10"/>
        <v>282</v>
      </c>
      <c r="H288" s="17" t="s">
        <v>41</v>
      </c>
      <c r="J288" s="17" t="s">
        <v>41</v>
      </c>
      <c r="L288" s="18"/>
      <c r="M288" s="18"/>
      <c r="N288" s="19">
        <f t="shared" si="9"/>
        <v>0</v>
      </c>
      <c r="O288" s="18"/>
    </row>
    <row r="289" spans="1:15">
      <c r="A289">
        <f t="shared" si="10"/>
        <v>283</v>
      </c>
      <c r="H289" s="17" t="s">
        <v>41</v>
      </c>
      <c r="J289" s="17" t="s">
        <v>41</v>
      </c>
      <c r="L289" s="18"/>
      <c r="M289" s="18"/>
      <c r="N289" s="19">
        <f t="shared" si="9"/>
        <v>0</v>
      </c>
      <c r="O289" s="18"/>
    </row>
    <row r="290" spans="1:15">
      <c r="A290">
        <f t="shared" si="10"/>
        <v>284</v>
      </c>
      <c r="H290" s="17" t="s">
        <v>41</v>
      </c>
      <c r="J290" s="17" t="s">
        <v>41</v>
      </c>
      <c r="L290" s="18"/>
      <c r="M290" s="18"/>
      <c r="N290" s="19">
        <f t="shared" si="9"/>
        <v>0</v>
      </c>
      <c r="O290" s="18"/>
    </row>
    <row r="291" spans="1:15">
      <c r="A291">
        <f t="shared" si="10"/>
        <v>285</v>
      </c>
      <c r="H291" s="17" t="s">
        <v>41</v>
      </c>
      <c r="J291" s="17" t="s">
        <v>41</v>
      </c>
      <c r="L291" s="18"/>
      <c r="M291" s="18"/>
      <c r="N291" s="19">
        <f t="shared" si="9"/>
        <v>0</v>
      </c>
      <c r="O291" s="18"/>
    </row>
    <row r="292" spans="1:15">
      <c r="A292">
        <f t="shared" si="10"/>
        <v>286</v>
      </c>
      <c r="H292" s="17" t="s">
        <v>41</v>
      </c>
      <c r="J292" s="17" t="s">
        <v>41</v>
      </c>
      <c r="L292" s="18"/>
      <c r="M292" s="18"/>
      <c r="N292" s="19">
        <f t="shared" si="9"/>
        <v>0</v>
      </c>
      <c r="O292" s="18"/>
    </row>
    <row r="293" spans="1:15">
      <c r="A293">
        <f t="shared" si="10"/>
        <v>287</v>
      </c>
      <c r="H293" s="17" t="s">
        <v>41</v>
      </c>
      <c r="J293" s="17" t="s">
        <v>41</v>
      </c>
      <c r="L293" s="18"/>
      <c r="M293" s="18"/>
      <c r="N293" s="19">
        <f t="shared" si="9"/>
        <v>0</v>
      </c>
      <c r="O293" s="18"/>
    </row>
    <row r="294" spans="1:15">
      <c r="A294">
        <f t="shared" si="10"/>
        <v>288</v>
      </c>
      <c r="H294" s="17" t="s">
        <v>41</v>
      </c>
      <c r="J294" s="17" t="s">
        <v>41</v>
      </c>
      <c r="L294" s="18"/>
      <c r="M294" s="18"/>
      <c r="N294" s="19">
        <f t="shared" si="9"/>
        <v>0</v>
      </c>
      <c r="O294" s="18"/>
    </row>
    <row r="295" spans="1:15">
      <c r="A295">
        <f t="shared" si="10"/>
        <v>289</v>
      </c>
      <c r="H295" s="17" t="s">
        <v>41</v>
      </c>
      <c r="J295" s="17" t="s">
        <v>41</v>
      </c>
      <c r="L295" s="18"/>
      <c r="M295" s="18"/>
      <c r="N295" s="19">
        <f t="shared" si="9"/>
        <v>0</v>
      </c>
      <c r="O295" s="18"/>
    </row>
    <row r="296" spans="1:15">
      <c r="A296">
        <f t="shared" si="10"/>
        <v>290</v>
      </c>
      <c r="H296" s="17" t="s">
        <v>41</v>
      </c>
      <c r="J296" s="17" t="s">
        <v>41</v>
      </c>
      <c r="L296" s="18"/>
      <c r="M296" s="18"/>
      <c r="N296" s="19">
        <f t="shared" si="9"/>
        <v>0</v>
      </c>
      <c r="O296" s="18"/>
    </row>
    <row r="297" spans="1:15">
      <c r="A297">
        <f t="shared" si="10"/>
        <v>291</v>
      </c>
      <c r="H297" s="17" t="s">
        <v>41</v>
      </c>
      <c r="J297" s="17" t="s">
        <v>41</v>
      </c>
      <c r="L297" s="18"/>
      <c r="M297" s="18"/>
      <c r="N297" s="19">
        <f t="shared" si="9"/>
        <v>0</v>
      </c>
      <c r="O297" s="18"/>
    </row>
    <row r="298" spans="1:15">
      <c r="A298">
        <f t="shared" si="10"/>
        <v>292</v>
      </c>
      <c r="H298" s="17" t="s">
        <v>41</v>
      </c>
      <c r="J298" s="17" t="s">
        <v>41</v>
      </c>
      <c r="L298" s="18"/>
      <c r="M298" s="18"/>
      <c r="N298" s="19">
        <f t="shared" si="9"/>
        <v>0</v>
      </c>
      <c r="O298" s="18"/>
    </row>
    <row r="299" spans="1:15">
      <c r="A299">
        <f t="shared" si="10"/>
        <v>293</v>
      </c>
      <c r="H299" s="17" t="s">
        <v>41</v>
      </c>
      <c r="J299" s="17" t="s">
        <v>41</v>
      </c>
      <c r="L299" s="18"/>
      <c r="M299" s="18"/>
      <c r="N299" s="19">
        <f t="shared" si="9"/>
        <v>0</v>
      </c>
      <c r="O299" s="18"/>
    </row>
    <row r="300" spans="1:15">
      <c r="A300">
        <f t="shared" si="10"/>
        <v>294</v>
      </c>
      <c r="H300" s="17" t="s">
        <v>41</v>
      </c>
      <c r="J300" s="17" t="s">
        <v>41</v>
      </c>
      <c r="L300" s="18"/>
      <c r="M300" s="18"/>
      <c r="N300" s="19">
        <f t="shared" si="9"/>
        <v>0</v>
      </c>
      <c r="O300" s="18"/>
    </row>
    <row r="301" spans="1:15">
      <c r="A301">
        <f t="shared" si="10"/>
        <v>295</v>
      </c>
      <c r="H301" s="17" t="s">
        <v>41</v>
      </c>
      <c r="J301" s="17" t="s">
        <v>41</v>
      </c>
      <c r="L301" s="18"/>
      <c r="M301" s="18"/>
      <c r="N301" s="19">
        <f t="shared" si="9"/>
        <v>0</v>
      </c>
      <c r="O301" s="18"/>
    </row>
    <row r="302" spans="1:15">
      <c r="A302">
        <f t="shared" si="10"/>
        <v>296</v>
      </c>
      <c r="H302" s="17" t="s">
        <v>41</v>
      </c>
      <c r="J302" s="17" t="s">
        <v>41</v>
      </c>
      <c r="L302" s="18"/>
      <c r="M302" s="18"/>
      <c r="N302" s="19">
        <f t="shared" si="9"/>
        <v>0</v>
      </c>
      <c r="O302" s="18"/>
    </row>
    <row r="303" spans="1:15">
      <c r="A303">
        <f t="shared" si="10"/>
        <v>297</v>
      </c>
      <c r="H303" s="17" t="s">
        <v>41</v>
      </c>
      <c r="J303" s="17" t="s">
        <v>41</v>
      </c>
      <c r="L303" s="18"/>
      <c r="M303" s="18"/>
      <c r="N303" s="19">
        <f t="shared" si="9"/>
        <v>0</v>
      </c>
      <c r="O303" s="18"/>
    </row>
    <row r="304" spans="1:15">
      <c r="A304">
        <f t="shared" si="10"/>
        <v>298</v>
      </c>
      <c r="H304" s="17" t="s">
        <v>41</v>
      </c>
      <c r="J304" s="17" t="s">
        <v>41</v>
      </c>
      <c r="L304" s="18"/>
      <c r="M304" s="18"/>
      <c r="N304" s="19">
        <f t="shared" si="9"/>
        <v>0</v>
      </c>
      <c r="O304" s="18"/>
    </row>
    <row r="305" spans="1:15">
      <c r="A305">
        <f t="shared" si="10"/>
        <v>299</v>
      </c>
      <c r="H305" s="17" t="s">
        <v>41</v>
      </c>
      <c r="J305" s="17" t="s">
        <v>41</v>
      </c>
      <c r="L305" s="18"/>
      <c r="M305" s="18"/>
      <c r="N305" s="19">
        <f t="shared" si="9"/>
        <v>0</v>
      </c>
      <c r="O305" s="18"/>
    </row>
    <row r="306" spans="1:15">
      <c r="A306">
        <f t="shared" si="10"/>
        <v>300</v>
      </c>
      <c r="H306" s="17" t="s">
        <v>41</v>
      </c>
      <c r="J306" s="17" t="s">
        <v>41</v>
      </c>
      <c r="L306" s="18"/>
      <c r="M306" s="18"/>
      <c r="N306" s="19">
        <f t="shared" si="9"/>
        <v>0</v>
      </c>
      <c r="O306" s="18"/>
    </row>
    <row r="307" spans="1:15">
      <c r="A307">
        <f t="shared" si="10"/>
        <v>301</v>
      </c>
      <c r="H307" s="17" t="s">
        <v>41</v>
      </c>
      <c r="J307" s="17" t="s">
        <v>41</v>
      </c>
      <c r="L307" s="18"/>
      <c r="M307" s="18"/>
      <c r="N307" s="19">
        <f t="shared" si="9"/>
        <v>0</v>
      </c>
      <c r="O307" s="18"/>
    </row>
    <row r="308" spans="1:15">
      <c r="A308">
        <f t="shared" si="10"/>
        <v>302</v>
      </c>
      <c r="H308" s="17" t="s">
        <v>41</v>
      </c>
      <c r="J308" s="17" t="s">
        <v>41</v>
      </c>
      <c r="L308" s="18"/>
      <c r="M308" s="18"/>
      <c r="N308" s="19">
        <f t="shared" si="9"/>
        <v>0</v>
      </c>
      <c r="O308" s="18"/>
    </row>
    <row r="309" spans="1:15">
      <c r="A309">
        <f t="shared" si="10"/>
        <v>303</v>
      </c>
      <c r="H309" s="17" t="s">
        <v>41</v>
      </c>
      <c r="J309" s="17" t="s">
        <v>41</v>
      </c>
      <c r="L309" s="18"/>
      <c r="M309" s="18"/>
      <c r="N309" s="19">
        <f t="shared" si="9"/>
        <v>0</v>
      </c>
      <c r="O309" s="18"/>
    </row>
    <row r="310" spans="1:15">
      <c r="A310">
        <f t="shared" si="10"/>
        <v>304</v>
      </c>
      <c r="H310" s="17" t="s">
        <v>41</v>
      </c>
      <c r="J310" s="17" t="s">
        <v>41</v>
      </c>
      <c r="L310" s="18"/>
      <c r="M310" s="18"/>
      <c r="N310" s="19">
        <f t="shared" si="9"/>
        <v>0</v>
      </c>
      <c r="O310" s="18"/>
    </row>
    <row r="311" spans="1:15">
      <c r="A311">
        <f t="shared" si="10"/>
        <v>305</v>
      </c>
      <c r="H311" s="17" t="s">
        <v>41</v>
      </c>
      <c r="J311" s="17" t="s">
        <v>41</v>
      </c>
      <c r="L311" s="18"/>
      <c r="M311" s="18"/>
      <c r="N311" s="19">
        <f t="shared" si="9"/>
        <v>0</v>
      </c>
      <c r="O311" s="18"/>
    </row>
    <row r="312" spans="1:15">
      <c r="A312">
        <f t="shared" si="10"/>
        <v>306</v>
      </c>
      <c r="H312" s="17" t="s">
        <v>41</v>
      </c>
      <c r="J312" s="17" t="s">
        <v>41</v>
      </c>
      <c r="L312" s="18"/>
      <c r="M312" s="18"/>
      <c r="N312" s="19">
        <f t="shared" si="9"/>
        <v>0</v>
      </c>
      <c r="O312" s="18"/>
    </row>
    <row r="313" spans="1:15">
      <c r="A313">
        <f t="shared" si="10"/>
        <v>307</v>
      </c>
      <c r="H313" s="17" t="s">
        <v>41</v>
      </c>
      <c r="J313" s="17" t="s">
        <v>41</v>
      </c>
      <c r="L313" s="18"/>
      <c r="M313" s="18"/>
      <c r="N313" s="19">
        <f t="shared" si="9"/>
        <v>0</v>
      </c>
      <c r="O313" s="18"/>
    </row>
    <row r="314" spans="1:15">
      <c r="A314">
        <f t="shared" si="10"/>
        <v>308</v>
      </c>
      <c r="H314" s="17" t="s">
        <v>41</v>
      </c>
      <c r="J314" s="17" t="s">
        <v>41</v>
      </c>
      <c r="L314" s="18"/>
      <c r="M314" s="18"/>
      <c r="N314" s="19">
        <f t="shared" si="9"/>
        <v>0</v>
      </c>
      <c r="O314" s="18"/>
    </row>
    <row r="315" spans="1:15">
      <c r="A315">
        <f t="shared" si="10"/>
        <v>309</v>
      </c>
      <c r="H315" s="17" t="s">
        <v>41</v>
      </c>
      <c r="J315" s="17" t="s">
        <v>41</v>
      </c>
      <c r="L315" s="18"/>
      <c r="M315" s="18"/>
      <c r="N315" s="19">
        <f t="shared" si="9"/>
        <v>0</v>
      </c>
      <c r="O315" s="18"/>
    </row>
    <row r="316" spans="1:15">
      <c r="A316">
        <f t="shared" si="10"/>
        <v>310</v>
      </c>
      <c r="H316" s="17" t="s">
        <v>41</v>
      </c>
      <c r="J316" s="17" t="s">
        <v>41</v>
      </c>
      <c r="L316" s="18"/>
      <c r="M316" s="18"/>
      <c r="N316" s="19">
        <f t="shared" si="9"/>
        <v>0</v>
      </c>
      <c r="O316" s="18"/>
    </row>
    <row r="317" spans="1:15">
      <c r="A317">
        <f t="shared" si="10"/>
        <v>311</v>
      </c>
      <c r="H317" s="17" t="s">
        <v>41</v>
      </c>
      <c r="J317" s="17" t="s">
        <v>41</v>
      </c>
      <c r="L317" s="18"/>
      <c r="M317" s="18"/>
      <c r="N317" s="19">
        <f t="shared" si="9"/>
        <v>0</v>
      </c>
      <c r="O317" s="18"/>
    </row>
    <row r="318" spans="1:15">
      <c r="A318">
        <f t="shared" si="10"/>
        <v>312</v>
      </c>
      <c r="H318" s="17" t="s">
        <v>41</v>
      </c>
      <c r="J318" s="17" t="s">
        <v>41</v>
      </c>
      <c r="L318" s="18"/>
      <c r="M318" s="18"/>
      <c r="N318" s="19">
        <f t="shared" si="9"/>
        <v>0</v>
      </c>
      <c r="O318" s="18"/>
    </row>
    <row r="319" spans="1:15">
      <c r="A319">
        <f t="shared" si="10"/>
        <v>313</v>
      </c>
      <c r="H319" s="17" t="s">
        <v>41</v>
      </c>
      <c r="J319" s="17" t="s">
        <v>41</v>
      </c>
      <c r="L319" s="18"/>
      <c r="M319" s="18"/>
      <c r="N319" s="19">
        <f t="shared" si="9"/>
        <v>0</v>
      </c>
      <c r="O319" s="18"/>
    </row>
    <row r="320" spans="1:15">
      <c r="A320">
        <f t="shared" si="10"/>
        <v>314</v>
      </c>
      <c r="H320" s="17" t="s">
        <v>41</v>
      </c>
      <c r="J320" s="17" t="s">
        <v>41</v>
      </c>
      <c r="L320" s="18"/>
      <c r="M320" s="18"/>
      <c r="N320" s="19">
        <f t="shared" si="9"/>
        <v>0</v>
      </c>
      <c r="O320" s="18"/>
    </row>
    <row r="321" spans="1:15">
      <c r="A321">
        <f t="shared" si="10"/>
        <v>315</v>
      </c>
      <c r="H321" s="17" t="s">
        <v>41</v>
      </c>
      <c r="J321" s="17" t="s">
        <v>41</v>
      </c>
      <c r="L321" s="18"/>
      <c r="M321" s="18"/>
      <c r="N321" s="19">
        <f t="shared" si="9"/>
        <v>0</v>
      </c>
      <c r="O321" s="18"/>
    </row>
    <row r="322" spans="1:15">
      <c r="A322">
        <f t="shared" si="10"/>
        <v>316</v>
      </c>
      <c r="H322" s="17" t="s">
        <v>41</v>
      </c>
      <c r="J322" s="17" t="s">
        <v>41</v>
      </c>
      <c r="L322" s="18"/>
      <c r="M322" s="18"/>
      <c r="N322" s="19">
        <f t="shared" si="9"/>
        <v>0</v>
      </c>
      <c r="O322" s="18"/>
    </row>
    <row r="323" spans="1:15">
      <c r="A323">
        <f t="shared" si="10"/>
        <v>317</v>
      </c>
      <c r="H323" s="17" t="s">
        <v>41</v>
      </c>
      <c r="J323" s="17" t="s">
        <v>41</v>
      </c>
      <c r="L323" s="18"/>
      <c r="M323" s="18"/>
      <c r="N323" s="19">
        <f t="shared" si="9"/>
        <v>0</v>
      </c>
      <c r="O323" s="18"/>
    </row>
    <row r="324" spans="1:15">
      <c r="A324">
        <f t="shared" si="10"/>
        <v>318</v>
      </c>
      <c r="H324" s="17" t="s">
        <v>41</v>
      </c>
      <c r="J324" s="17" t="s">
        <v>41</v>
      </c>
      <c r="L324" s="18"/>
      <c r="M324" s="18"/>
      <c r="N324" s="19">
        <f t="shared" si="9"/>
        <v>0</v>
      </c>
      <c r="O324" s="18"/>
    </row>
    <row r="325" spans="1:15">
      <c r="A325">
        <f t="shared" si="10"/>
        <v>319</v>
      </c>
      <c r="H325" s="17" t="s">
        <v>41</v>
      </c>
      <c r="J325" s="17" t="s">
        <v>41</v>
      </c>
      <c r="L325" s="18"/>
      <c r="M325" s="18"/>
      <c r="N325" s="19">
        <f t="shared" si="9"/>
        <v>0</v>
      </c>
      <c r="O325" s="18"/>
    </row>
    <row r="326" spans="1:15">
      <c r="A326">
        <f t="shared" si="10"/>
        <v>320</v>
      </c>
      <c r="H326" s="17" t="s">
        <v>41</v>
      </c>
      <c r="J326" s="17" t="s">
        <v>41</v>
      </c>
      <c r="L326" s="18"/>
      <c r="M326" s="18"/>
      <c r="N326" s="19">
        <f t="shared" si="9"/>
        <v>0</v>
      </c>
      <c r="O326" s="18"/>
    </row>
    <row r="327" spans="1:15">
      <c r="A327">
        <f t="shared" si="10"/>
        <v>321</v>
      </c>
      <c r="H327" s="17" t="s">
        <v>41</v>
      </c>
      <c r="J327" s="17" t="s">
        <v>41</v>
      </c>
      <c r="L327" s="18"/>
      <c r="M327" s="18"/>
      <c r="N327" s="19">
        <f t="shared" ref="N327:N353" si="11">+L327+O327+Z327</f>
        <v>0</v>
      </c>
      <c r="O327" s="18"/>
    </row>
    <row r="328" spans="1:15">
      <c r="H328" s="17" t="s">
        <v>41</v>
      </c>
      <c r="J328" s="17" t="s">
        <v>41</v>
      </c>
      <c r="L328" s="18"/>
      <c r="M328" s="18"/>
      <c r="N328" s="19">
        <f t="shared" si="11"/>
        <v>0</v>
      </c>
      <c r="O328" s="18"/>
    </row>
    <row r="329" spans="1:15">
      <c r="L329" s="18"/>
      <c r="M329" s="18"/>
      <c r="N329" s="19">
        <f t="shared" si="11"/>
        <v>0</v>
      </c>
      <c r="O329" s="18"/>
    </row>
    <row r="330" spans="1:15">
      <c r="L330" s="18"/>
      <c r="M330" s="18"/>
      <c r="N330" s="19">
        <f t="shared" si="11"/>
        <v>0</v>
      </c>
      <c r="O330" s="18"/>
    </row>
    <row r="331" spans="1:15">
      <c r="L331" s="18"/>
      <c r="M331" s="18"/>
      <c r="N331" s="19">
        <f t="shared" si="11"/>
        <v>0</v>
      </c>
      <c r="O331" s="18"/>
    </row>
    <row r="332" spans="1:15">
      <c r="N332" s="19">
        <f t="shared" si="11"/>
        <v>0</v>
      </c>
    </row>
    <row r="333" spans="1:15">
      <c r="N333" s="19">
        <f t="shared" si="11"/>
        <v>0</v>
      </c>
    </row>
    <row r="334" spans="1:15">
      <c r="N334" s="19">
        <f t="shared" si="11"/>
        <v>0</v>
      </c>
    </row>
    <row r="335" spans="1:15">
      <c r="N335" s="19">
        <f t="shared" si="11"/>
        <v>0</v>
      </c>
    </row>
    <row r="336" spans="1:15">
      <c r="N336" s="19">
        <f t="shared" si="11"/>
        <v>0</v>
      </c>
    </row>
    <row r="337" spans="14:14">
      <c r="N337" s="19">
        <f t="shared" si="11"/>
        <v>0</v>
      </c>
    </row>
    <row r="338" spans="14:14">
      <c r="N338" s="19">
        <f t="shared" si="11"/>
        <v>0</v>
      </c>
    </row>
    <row r="339" spans="14:14">
      <c r="N339" s="19">
        <f t="shared" si="11"/>
        <v>0</v>
      </c>
    </row>
    <row r="340" spans="14:14">
      <c r="N340" s="19">
        <f t="shared" si="11"/>
        <v>0</v>
      </c>
    </row>
    <row r="341" spans="14:14">
      <c r="N341" s="19">
        <f t="shared" si="11"/>
        <v>0</v>
      </c>
    </row>
    <row r="342" spans="14:14">
      <c r="N342" s="19">
        <f t="shared" si="11"/>
        <v>0</v>
      </c>
    </row>
    <row r="343" spans="14:14">
      <c r="N343" s="19">
        <f t="shared" si="11"/>
        <v>0</v>
      </c>
    </row>
    <row r="344" spans="14:14">
      <c r="N344" s="19">
        <f t="shared" si="11"/>
        <v>0</v>
      </c>
    </row>
    <row r="345" spans="14:14">
      <c r="N345" s="19">
        <f t="shared" si="11"/>
        <v>0</v>
      </c>
    </row>
    <row r="346" spans="14:14">
      <c r="N346" s="19">
        <f t="shared" si="11"/>
        <v>0</v>
      </c>
    </row>
    <row r="347" spans="14:14">
      <c r="N347" s="19">
        <f t="shared" si="11"/>
        <v>0</v>
      </c>
    </row>
    <row r="348" spans="14:14">
      <c r="N348" s="19">
        <f t="shared" si="11"/>
        <v>0</v>
      </c>
    </row>
    <row r="349" spans="14:14">
      <c r="N349" s="19">
        <f t="shared" si="11"/>
        <v>0</v>
      </c>
    </row>
    <row r="350" spans="14:14">
      <c r="N350" s="19">
        <f t="shared" si="11"/>
        <v>0</v>
      </c>
    </row>
    <row r="351" spans="14:14">
      <c r="N351" s="19">
        <f t="shared" si="11"/>
        <v>0</v>
      </c>
    </row>
    <row r="352" spans="14:14">
      <c r="N352" s="19">
        <f t="shared" si="11"/>
        <v>0</v>
      </c>
    </row>
    <row r="353" spans="14:14">
      <c r="N353" s="19">
        <f t="shared" si="11"/>
        <v>0</v>
      </c>
    </row>
  </sheetData>
  <mergeCells count="1">
    <mergeCell ref="B3:AA3"/>
  </mergeCells>
  <conditionalFormatting sqref="F6">
    <cfRule type="duplicateValues" dxfId="203" priority="128"/>
  </conditionalFormatting>
  <conditionalFormatting sqref="F6">
    <cfRule type="duplicateValues" dxfId="202" priority="127"/>
  </conditionalFormatting>
  <conditionalFormatting sqref="F6">
    <cfRule type="duplicateValues" dxfId="201" priority="126"/>
  </conditionalFormatting>
  <conditionalFormatting sqref="F6">
    <cfRule type="duplicateValues" dxfId="200" priority="125"/>
  </conditionalFormatting>
  <conditionalFormatting sqref="F6">
    <cfRule type="duplicateValues" dxfId="199" priority="124"/>
  </conditionalFormatting>
  <conditionalFormatting sqref="F1:F6">
    <cfRule type="duplicateValues" dxfId="198" priority="123"/>
  </conditionalFormatting>
  <conditionalFormatting sqref="F1:F6">
    <cfRule type="duplicateValues" dxfId="197" priority="122"/>
  </conditionalFormatting>
  <conditionalFormatting sqref="F1:F6">
    <cfRule type="duplicateValues" dxfId="196" priority="129"/>
  </conditionalFormatting>
  <conditionalFormatting sqref="F1:F6">
    <cfRule type="duplicateValues" dxfId="195" priority="121"/>
  </conditionalFormatting>
  <conditionalFormatting sqref="F1:F6">
    <cfRule type="duplicateValues" dxfId="194" priority="120"/>
  </conditionalFormatting>
  <conditionalFormatting sqref="F22 F1:F6 F24:F27 F31 F33:F34 F36:F37 F39:F42 F45 F47:F50 F52:F1048576">
    <cfRule type="duplicateValues" dxfId="193" priority="119"/>
  </conditionalFormatting>
  <conditionalFormatting sqref="F22 F1:F6 F24:F27 F31 F33:F34 F36:F37 F39:F42 F45 F47:F50 F52:F1048576">
    <cfRule type="duplicateValues" dxfId="192" priority="118"/>
  </conditionalFormatting>
  <conditionalFormatting sqref="F7">
    <cfRule type="duplicateValues" dxfId="191" priority="117"/>
  </conditionalFormatting>
  <conditionalFormatting sqref="F7">
    <cfRule type="duplicateValues" dxfId="190" priority="116"/>
  </conditionalFormatting>
  <conditionalFormatting sqref="F8">
    <cfRule type="duplicateValues" dxfId="189" priority="115"/>
  </conditionalFormatting>
  <conditionalFormatting sqref="F8">
    <cfRule type="duplicateValues" dxfId="188" priority="114"/>
  </conditionalFormatting>
  <conditionalFormatting sqref="F9">
    <cfRule type="duplicateValues" dxfId="187" priority="113"/>
  </conditionalFormatting>
  <conditionalFormatting sqref="F9">
    <cfRule type="duplicateValues" dxfId="186" priority="112"/>
  </conditionalFormatting>
  <conditionalFormatting sqref="F10">
    <cfRule type="duplicateValues" dxfId="185" priority="111"/>
  </conditionalFormatting>
  <conditionalFormatting sqref="F11">
    <cfRule type="duplicateValues" dxfId="184" priority="109"/>
  </conditionalFormatting>
  <conditionalFormatting sqref="F11">
    <cfRule type="duplicateValues" dxfId="183" priority="108"/>
  </conditionalFormatting>
  <conditionalFormatting sqref="F11">
    <cfRule type="duplicateValues" dxfId="182" priority="110"/>
  </conditionalFormatting>
  <conditionalFormatting sqref="F11">
    <cfRule type="duplicateValues" dxfId="181" priority="107"/>
  </conditionalFormatting>
  <conditionalFormatting sqref="F11">
    <cfRule type="duplicateValues" dxfId="180" priority="106"/>
  </conditionalFormatting>
  <conditionalFormatting sqref="F11">
    <cfRule type="duplicateValues" dxfId="179" priority="105"/>
  </conditionalFormatting>
  <conditionalFormatting sqref="F11">
    <cfRule type="duplicateValues" dxfId="178" priority="104"/>
  </conditionalFormatting>
  <conditionalFormatting sqref="F11">
    <cfRule type="duplicateValues" dxfId="177" priority="103"/>
  </conditionalFormatting>
  <conditionalFormatting sqref="F11">
    <cfRule type="duplicateValues" dxfId="176" priority="102"/>
  </conditionalFormatting>
  <conditionalFormatting sqref="F11">
    <cfRule type="duplicateValues" dxfId="175" priority="101"/>
  </conditionalFormatting>
  <conditionalFormatting sqref="F11">
    <cfRule type="duplicateValues" dxfId="174" priority="100"/>
  </conditionalFormatting>
  <conditionalFormatting sqref="F12">
    <cfRule type="duplicateValues" dxfId="173" priority="99"/>
  </conditionalFormatting>
  <conditionalFormatting sqref="F12">
    <cfRule type="duplicateValues" dxfId="172" priority="98"/>
  </conditionalFormatting>
  <conditionalFormatting sqref="F12">
    <cfRule type="duplicateValues" dxfId="171" priority="97"/>
  </conditionalFormatting>
  <conditionalFormatting sqref="F13">
    <cfRule type="duplicateValues" dxfId="170" priority="96"/>
  </conditionalFormatting>
  <conditionalFormatting sqref="F14">
    <cfRule type="duplicateValues" dxfId="169" priority="95"/>
  </conditionalFormatting>
  <conditionalFormatting sqref="F14">
    <cfRule type="duplicateValues" dxfId="168" priority="94"/>
  </conditionalFormatting>
  <conditionalFormatting sqref="F14">
    <cfRule type="duplicateValues" dxfId="167" priority="93"/>
  </conditionalFormatting>
  <conditionalFormatting sqref="F15">
    <cfRule type="duplicateValues" dxfId="166" priority="92"/>
  </conditionalFormatting>
  <conditionalFormatting sqref="F15">
    <cfRule type="duplicateValues" dxfId="165" priority="91"/>
  </conditionalFormatting>
  <conditionalFormatting sqref="F15">
    <cfRule type="duplicateValues" dxfId="164" priority="90"/>
  </conditionalFormatting>
  <conditionalFormatting sqref="F16">
    <cfRule type="duplicateValues" dxfId="163" priority="89"/>
  </conditionalFormatting>
  <conditionalFormatting sqref="F16">
    <cfRule type="duplicateValues" dxfId="162" priority="88"/>
  </conditionalFormatting>
  <conditionalFormatting sqref="F16">
    <cfRule type="duplicateValues" dxfId="161" priority="87"/>
  </conditionalFormatting>
  <conditionalFormatting sqref="F17">
    <cfRule type="duplicateValues" dxfId="160" priority="86"/>
  </conditionalFormatting>
  <conditionalFormatting sqref="F17">
    <cfRule type="duplicateValues" dxfId="159" priority="85"/>
  </conditionalFormatting>
  <conditionalFormatting sqref="F17">
    <cfRule type="duplicateValues" dxfId="158" priority="84"/>
  </conditionalFormatting>
  <conditionalFormatting sqref="F20">
    <cfRule type="duplicateValues" dxfId="157" priority="77"/>
  </conditionalFormatting>
  <conditionalFormatting sqref="F20">
    <cfRule type="duplicateValues" dxfId="156" priority="76"/>
  </conditionalFormatting>
  <conditionalFormatting sqref="F20">
    <cfRule type="duplicateValues" dxfId="155" priority="75"/>
  </conditionalFormatting>
  <conditionalFormatting sqref="F21">
    <cfRule type="duplicateValues" dxfId="154" priority="74"/>
  </conditionalFormatting>
  <conditionalFormatting sqref="F21">
    <cfRule type="duplicateValues" dxfId="153" priority="73"/>
  </conditionalFormatting>
  <conditionalFormatting sqref="F21">
    <cfRule type="duplicateValues" dxfId="152" priority="72"/>
  </conditionalFormatting>
  <conditionalFormatting sqref="F18">
    <cfRule type="duplicateValues" dxfId="151" priority="71"/>
  </conditionalFormatting>
  <conditionalFormatting sqref="F18">
    <cfRule type="duplicateValues" dxfId="150" priority="70"/>
  </conditionalFormatting>
  <conditionalFormatting sqref="F18">
    <cfRule type="duplicateValues" dxfId="149" priority="69"/>
  </conditionalFormatting>
  <conditionalFormatting sqref="F19">
    <cfRule type="duplicateValues" dxfId="148" priority="68"/>
  </conditionalFormatting>
  <conditionalFormatting sqref="F19">
    <cfRule type="duplicateValues" dxfId="147" priority="67"/>
  </conditionalFormatting>
  <conditionalFormatting sqref="F19">
    <cfRule type="duplicateValues" dxfId="146" priority="66"/>
  </conditionalFormatting>
  <conditionalFormatting sqref="F23">
    <cfRule type="duplicateValues" dxfId="145" priority="65"/>
  </conditionalFormatting>
  <conditionalFormatting sqref="F23">
    <cfRule type="duplicateValues" dxfId="144" priority="64"/>
  </conditionalFormatting>
  <conditionalFormatting sqref="F23">
    <cfRule type="duplicateValues" dxfId="143" priority="63"/>
  </conditionalFormatting>
  <conditionalFormatting sqref="F1:F27 F31 F33:F34 F36:F37 F39:F42 F45 F47:F50 F52:F1048576">
    <cfRule type="duplicateValues" dxfId="142" priority="62"/>
  </conditionalFormatting>
  <conditionalFormatting sqref="F28">
    <cfRule type="duplicateValues" dxfId="141" priority="61"/>
  </conditionalFormatting>
  <conditionalFormatting sqref="F28">
    <cfRule type="duplicateValues" dxfId="140" priority="60"/>
  </conditionalFormatting>
  <conditionalFormatting sqref="F28">
    <cfRule type="duplicateValues" dxfId="139" priority="59"/>
  </conditionalFormatting>
  <conditionalFormatting sqref="F1:F28 F31 F33:F34 F36:F37 F39:F42 F45 F47:F50 F52:F1048576">
    <cfRule type="duplicateValues" dxfId="138" priority="58"/>
  </conditionalFormatting>
  <conditionalFormatting sqref="F29">
    <cfRule type="duplicateValues" dxfId="137" priority="57"/>
  </conditionalFormatting>
  <conditionalFormatting sqref="F29">
    <cfRule type="duplicateValues" dxfId="136" priority="56"/>
  </conditionalFormatting>
  <conditionalFormatting sqref="F29">
    <cfRule type="duplicateValues" dxfId="135" priority="55"/>
  </conditionalFormatting>
  <conditionalFormatting sqref="F29">
    <cfRule type="duplicateValues" dxfId="134" priority="54"/>
  </conditionalFormatting>
  <conditionalFormatting sqref="F30">
    <cfRule type="duplicateValues" dxfId="133" priority="53"/>
  </conditionalFormatting>
  <conditionalFormatting sqref="F30">
    <cfRule type="duplicateValues" dxfId="132" priority="52"/>
  </conditionalFormatting>
  <conditionalFormatting sqref="F30">
    <cfRule type="duplicateValues" dxfId="131" priority="51"/>
  </conditionalFormatting>
  <conditionalFormatting sqref="F30">
    <cfRule type="duplicateValues" dxfId="130" priority="50"/>
  </conditionalFormatting>
  <conditionalFormatting sqref="F30">
    <cfRule type="duplicateValues" dxfId="129" priority="49"/>
  </conditionalFormatting>
  <conditionalFormatting sqref="F32">
    <cfRule type="duplicateValues" dxfId="128" priority="48"/>
  </conditionalFormatting>
  <conditionalFormatting sqref="F32">
    <cfRule type="duplicateValues" dxfId="127" priority="47"/>
  </conditionalFormatting>
  <conditionalFormatting sqref="F32">
    <cfRule type="duplicateValues" dxfId="126" priority="46"/>
  </conditionalFormatting>
  <conditionalFormatting sqref="F32">
    <cfRule type="duplicateValues" dxfId="125" priority="45"/>
  </conditionalFormatting>
  <conditionalFormatting sqref="F32">
    <cfRule type="duplicateValues" dxfId="124" priority="44"/>
  </conditionalFormatting>
  <conditionalFormatting sqref="F35">
    <cfRule type="duplicateValues" dxfId="123" priority="43"/>
  </conditionalFormatting>
  <conditionalFormatting sqref="F35">
    <cfRule type="duplicateValues" dxfId="122" priority="42"/>
  </conditionalFormatting>
  <conditionalFormatting sqref="F35">
    <cfRule type="duplicateValues" dxfId="121" priority="41"/>
  </conditionalFormatting>
  <conditionalFormatting sqref="F35">
    <cfRule type="duplicateValues" dxfId="120" priority="40"/>
  </conditionalFormatting>
  <conditionalFormatting sqref="F38">
    <cfRule type="duplicateValues" dxfId="119" priority="38"/>
  </conditionalFormatting>
  <conditionalFormatting sqref="F38">
    <cfRule type="duplicateValues" dxfId="118" priority="37"/>
  </conditionalFormatting>
  <conditionalFormatting sqref="F38">
    <cfRule type="duplicateValues" dxfId="117" priority="39"/>
  </conditionalFormatting>
  <conditionalFormatting sqref="F38">
    <cfRule type="duplicateValues" dxfId="116" priority="36"/>
  </conditionalFormatting>
  <conditionalFormatting sqref="F38">
    <cfRule type="duplicateValues" dxfId="115" priority="35"/>
  </conditionalFormatting>
  <conditionalFormatting sqref="F38">
    <cfRule type="duplicateValues" dxfId="114" priority="34"/>
  </conditionalFormatting>
  <conditionalFormatting sqref="F38">
    <cfRule type="duplicateValues" dxfId="113" priority="33"/>
  </conditionalFormatting>
  <conditionalFormatting sqref="F38">
    <cfRule type="duplicateValues" dxfId="112" priority="32"/>
  </conditionalFormatting>
  <conditionalFormatting sqref="F38">
    <cfRule type="duplicateValues" dxfId="111" priority="31"/>
  </conditionalFormatting>
  <conditionalFormatting sqref="F38">
    <cfRule type="duplicateValues" dxfId="110" priority="30"/>
  </conditionalFormatting>
  <conditionalFormatting sqref="F38">
    <cfRule type="duplicateValues" dxfId="109" priority="29"/>
  </conditionalFormatting>
  <conditionalFormatting sqref="F38">
    <cfRule type="duplicateValues" dxfId="108" priority="28"/>
  </conditionalFormatting>
  <conditionalFormatting sqref="F38">
    <cfRule type="duplicateValues" dxfId="107" priority="27"/>
  </conditionalFormatting>
  <conditionalFormatting sqref="F1:F42 F45 F47:F50 F52:F1048576">
    <cfRule type="duplicateValues" dxfId="106" priority="26"/>
  </conditionalFormatting>
  <conditionalFormatting sqref="F43">
    <cfRule type="duplicateValues" dxfId="105" priority="25"/>
  </conditionalFormatting>
  <conditionalFormatting sqref="F43">
    <cfRule type="duplicateValues" dxfId="104" priority="24"/>
  </conditionalFormatting>
  <conditionalFormatting sqref="F43">
    <cfRule type="duplicateValues" dxfId="103" priority="23"/>
  </conditionalFormatting>
  <conditionalFormatting sqref="F43">
    <cfRule type="duplicateValues" dxfId="102" priority="22"/>
  </conditionalFormatting>
  <conditionalFormatting sqref="F44">
    <cfRule type="duplicateValues" dxfId="101" priority="17"/>
  </conditionalFormatting>
  <conditionalFormatting sqref="F44">
    <cfRule type="duplicateValues" dxfId="100" priority="16"/>
  </conditionalFormatting>
  <conditionalFormatting sqref="F44">
    <cfRule type="duplicateValues" dxfId="99" priority="15"/>
  </conditionalFormatting>
  <conditionalFormatting sqref="F44">
    <cfRule type="duplicateValues" dxfId="98" priority="14"/>
  </conditionalFormatting>
  <conditionalFormatting sqref="F1:F45 F47:F50 F52:F1048576">
    <cfRule type="duplicateValues" dxfId="97" priority="13"/>
  </conditionalFormatting>
  <conditionalFormatting sqref="F46">
    <cfRule type="duplicateValues" dxfId="96" priority="12"/>
  </conditionalFormatting>
  <conditionalFormatting sqref="F46">
    <cfRule type="duplicateValues" dxfId="95" priority="11"/>
  </conditionalFormatting>
  <conditionalFormatting sqref="F46">
    <cfRule type="duplicateValues" dxfId="94" priority="10"/>
  </conditionalFormatting>
  <conditionalFormatting sqref="F46">
    <cfRule type="duplicateValues" dxfId="93" priority="9"/>
  </conditionalFormatting>
  <conditionalFormatting sqref="F46">
    <cfRule type="duplicateValues" dxfId="92" priority="8"/>
  </conditionalFormatting>
  <conditionalFormatting sqref="F46">
    <cfRule type="duplicateValues" dxfId="91" priority="7"/>
  </conditionalFormatting>
  <conditionalFormatting sqref="F51">
    <cfRule type="duplicateValues" dxfId="90" priority="6"/>
  </conditionalFormatting>
  <conditionalFormatting sqref="F51">
    <cfRule type="duplicateValues" dxfId="89" priority="5"/>
  </conditionalFormatting>
  <conditionalFormatting sqref="F51">
    <cfRule type="duplicateValues" dxfId="88" priority="4"/>
  </conditionalFormatting>
  <conditionalFormatting sqref="F51">
    <cfRule type="duplicateValues" dxfId="87" priority="3"/>
  </conditionalFormatting>
  <conditionalFormatting sqref="F51">
    <cfRule type="duplicateValues" dxfId="86" priority="2"/>
  </conditionalFormatting>
  <conditionalFormatting sqref="F51">
    <cfRule type="duplicateValues" dxfId="85" priority="1"/>
  </conditionalFormatting>
  <dataValidations count="3"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8 E10:E14 E17:E19 E22 E25 E28:E29 E31 E34 E36 E38 E41:E44 E47 E54:E55">
      <formula1>$R$2:$R$11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7 E23:E24 E15:E16 E20:E21 E9 E26:E27 E30 E32:E33 E35 E37 E39:E40 E45:E46 E52 E56">
      <formula1>$R$2:$R$6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48">
      <formula1>$R$2:$R$12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15"/>
  <sheetViews>
    <sheetView workbookViewId="0">
      <pane xSplit="1" ySplit="6" topLeftCell="B45" activePane="bottomRight" state="frozen"/>
      <selection pane="topRight" activeCell="B1" sqref="B1"/>
      <selection pane="bottomLeft" activeCell="A7" sqref="A7"/>
      <selection pane="bottomRight" activeCell="E46" sqref="E46"/>
    </sheetView>
  </sheetViews>
  <sheetFormatPr baseColWidth="10" defaultColWidth="8.83203125" defaultRowHeight="14" x14ac:dyDescent="0"/>
  <cols>
    <col min="2" max="2" width="12" bestFit="1" customWidth="1"/>
    <col min="3" max="3" width="30.1640625" bestFit="1" customWidth="1"/>
    <col min="5" max="5" width="63" bestFit="1" customWidth="1"/>
    <col min="6" max="6" width="12.1640625" bestFit="1" customWidth="1"/>
    <col min="12" max="12" width="11.5" bestFit="1" customWidth="1"/>
    <col min="14" max="14" width="11.6640625" customWidth="1"/>
    <col min="15" max="15" width="10.5" bestFit="1" customWidth="1"/>
    <col min="16" max="16" width="9.5" bestFit="1" customWidth="1"/>
  </cols>
  <sheetData>
    <row r="3" spans="1:30" ht="16">
      <c r="A3" s="1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30">
      <c r="A4" s="1"/>
      <c r="B4" s="2">
        <v>1</v>
      </c>
      <c r="C4" s="2"/>
      <c r="D4" s="2">
        <f>B4+1</f>
        <v>2</v>
      </c>
      <c r="E4" s="2">
        <f>D4+1</f>
        <v>3</v>
      </c>
      <c r="F4" s="2">
        <f>E4+1</f>
        <v>4</v>
      </c>
      <c r="G4" s="2">
        <f>F4+1</f>
        <v>5</v>
      </c>
      <c r="H4" s="48">
        <v>6</v>
      </c>
      <c r="I4" s="49"/>
      <c r="J4" s="48">
        <v>7</v>
      </c>
      <c r="K4" s="49"/>
      <c r="L4" s="3" t="s">
        <v>1</v>
      </c>
      <c r="M4" s="3">
        <f t="shared" ref="M4:AA4" si="0">L4+1</f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</row>
    <row r="5" spans="1:30" ht="78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  <c r="I5" s="7"/>
      <c r="J5" s="6" t="s">
        <v>10</v>
      </c>
      <c r="K5" s="7"/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30" ht="18">
      <c r="B6" s="8" t="s">
        <v>27</v>
      </c>
      <c r="C6" s="9" t="s">
        <v>4</v>
      </c>
      <c r="E6" s="9" t="s">
        <v>28</v>
      </c>
      <c r="F6" s="9" t="s">
        <v>29</v>
      </c>
      <c r="H6" s="10" t="s">
        <v>30</v>
      </c>
      <c r="I6" s="11" t="s">
        <v>31</v>
      </c>
      <c r="J6" s="12" t="s">
        <v>30</v>
      </c>
      <c r="K6" s="13" t="s">
        <v>31</v>
      </c>
      <c r="L6" s="14" t="s">
        <v>32</v>
      </c>
      <c r="N6" s="14" t="s">
        <v>33</v>
      </c>
      <c r="O6" s="14" t="s">
        <v>34</v>
      </c>
      <c r="Z6" s="14" t="s">
        <v>35</v>
      </c>
      <c r="AD6" t="s">
        <v>36</v>
      </c>
    </row>
    <row r="7" spans="1:30">
      <c r="A7">
        <v>1</v>
      </c>
      <c r="B7">
        <v>101068744</v>
      </c>
      <c r="C7" t="s">
        <v>111</v>
      </c>
      <c r="E7" s="16" t="s">
        <v>45</v>
      </c>
      <c r="F7" t="s">
        <v>142</v>
      </c>
      <c r="H7" s="17" t="s">
        <v>143</v>
      </c>
      <c r="I7">
        <v>11</v>
      </c>
      <c r="J7" s="17" t="s">
        <v>143</v>
      </c>
      <c r="K7">
        <v>11</v>
      </c>
      <c r="L7" s="18">
        <v>1000</v>
      </c>
      <c r="M7" s="18"/>
      <c r="N7" s="19">
        <f t="shared" ref="N7:N30" si="1">+L7+O7+Z7</f>
        <v>1000</v>
      </c>
      <c r="O7" s="18"/>
      <c r="AA7" t="s">
        <v>144</v>
      </c>
    </row>
    <row r="8" spans="1:30">
      <c r="A8">
        <f t="shared" ref="A8:A30" si="2">+A7+1</f>
        <v>2</v>
      </c>
      <c r="B8">
        <v>101068744</v>
      </c>
      <c r="C8" t="s">
        <v>111</v>
      </c>
      <c r="E8" s="16" t="s">
        <v>45</v>
      </c>
      <c r="F8" t="s">
        <v>145</v>
      </c>
      <c r="H8" s="17" t="s">
        <v>143</v>
      </c>
      <c r="I8">
        <v>14</v>
      </c>
      <c r="J8" s="17" t="s">
        <v>143</v>
      </c>
      <c r="K8">
        <v>14</v>
      </c>
      <c r="L8" s="18">
        <v>4613.5</v>
      </c>
      <c r="M8" s="18"/>
      <c r="N8" s="19">
        <f t="shared" si="1"/>
        <v>4613.5</v>
      </c>
      <c r="O8" s="18"/>
      <c r="AA8" t="s">
        <v>144</v>
      </c>
    </row>
    <row r="9" spans="1:30">
      <c r="A9">
        <f t="shared" si="2"/>
        <v>3</v>
      </c>
      <c r="B9">
        <v>130785155</v>
      </c>
      <c r="C9" t="s">
        <v>146</v>
      </c>
      <c r="E9" s="16" t="s">
        <v>45</v>
      </c>
      <c r="F9" t="s">
        <v>147</v>
      </c>
      <c r="H9" s="17" t="s">
        <v>143</v>
      </c>
      <c r="I9">
        <v>7</v>
      </c>
      <c r="J9" s="17" t="s">
        <v>143</v>
      </c>
      <c r="K9">
        <v>7</v>
      </c>
      <c r="L9" s="18">
        <v>2000</v>
      </c>
      <c r="M9" s="18"/>
      <c r="N9" s="19">
        <f t="shared" si="1"/>
        <v>2000</v>
      </c>
      <c r="O9" s="18"/>
      <c r="AA9" t="s">
        <v>42</v>
      </c>
    </row>
    <row r="10" spans="1:30">
      <c r="A10">
        <f t="shared" si="2"/>
        <v>4</v>
      </c>
      <c r="B10">
        <v>131199781</v>
      </c>
      <c r="C10" t="s">
        <v>114</v>
      </c>
      <c r="E10" s="16" t="s">
        <v>39</v>
      </c>
      <c r="F10" t="s">
        <v>148</v>
      </c>
      <c r="H10" s="17" t="s">
        <v>143</v>
      </c>
      <c r="I10">
        <v>13</v>
      </c>
      <c r="J10" s="17" t="s">
        <v>143</v>
      </c>
      <c r="K10">
        <v>13</v>
      </c>
      <c r="L10" s="18">
        <v>903.9</v>
      </c>
      <c r="M10" s="18"/>
      <c r="N10" s="19">
        <f t="shared" si="1"/>
        <v>1045</v>
      </c>
      <c r="O10" s="18">
        <v>141.1</v>
      </c>
      <c r="AA10" t="s">
        <v>42</v>
      </c>
    </row>
    <row r="11" spans="1:30">
      <c r="A11">
        <f t="shared" si="2"/>
        <v>5</v>
      </c>
      <c r="B11">
        <v>130852774</v>
      </c>
      <c r="C11" t="s">
        <v>149</v>
      </c>
      <c r="E11" s="16" t="s">
        <v>39</v>
      </c>
      <c r="F11" t="s">
        <v>150</v>
      </c>
      <c r="H11" s="17" t="s">
        <v>143</v>
      </c>
      <c r="I11">
        <v>6</v>
      </c>
      <c r="J11" s="17" t="s">
        <v>143</v>
      </c>
      <c r="K11">
        <v>6</v>
      </c>
      <c r="L11" s="18">
        <v>1060</v>
      </c>
      <c r="M11" s="18"/>
      <c r="N11" s="19">
        <f t="shared" si="1"/>
        <v>1356.8</v>
      </c>
      <c r="O11" s="18">
        <v>190.8</v>
      </c>
      <c r="Z11">
        <v>106</v>
      </c>
      <c r="AA11" t="s">
        <v>42</v>
      </c>
    </row>
    <row r="12" spans="1:30">
      <c r="A12">
        <f t="shared" si="2"/>
        <v>6</v>
      </c>
      <c r="B12">
        <v>101068744</v>
      </c>
      <c r="C12" t="s">
        <v>111</v>
      </c>
      <c r="E12" s="16" t="s">
        <v>45</v>
      </c>
      <c r="F12" t="s">
        <v>151</v>
      </c>
      <c r="H12" s="17" t="s">
        <v>143</v>
      </c>
      <c r="I12">
        <v>14</v>
      </c>
      <c r="J12" s="17" t="s">
        <v>143</v>
      </c>
      <c r="K12">
        <v>14</v>
      </c>
      <c r="L12" s="18">
        <f>2322.03</f>
        <v>2322.0300000000002</v>
      </c>
      <c r="M12" s="18"/>
      <c r="N12" s="19">
        <f t="shared" si="1"/>
        <v>2740</v>
      </c>
      <c r="O12" s="18">
        <v>417.97</v>
      </c>
      <c r="AA12" t="s">
        <v>42</v>
      </c>
    </row>
    <row r="13" spans="1:30">
      <c r="A13">
        <f t="shared" si="2"/>
        <v>7</v>
      </c>
      <c r="B13">
        <v>130367035</v>
      </c>
      <c r="C13" t="s">
        <v>152</v>
      </c>
      <c r="E13" s="16" t="s">
        <v>39</v>
      </c>
      <c r="F13" t="s">
        <v>153</v>
      </c>
      <c r="H13" s="17" t="s">
        <v>143</v>
      </c>
      <c r="I13">
        <v>21</v>
      </c>
      <c r="J13" s="17" t="s">
        <v>143</v>
      </c>
      <c r="K13">
        <v>21</v>
      </c>
      <c r="L13" s="18">
        <v>5300</v>
      </c>
      <c r="M13" s="18"/>
      <c r="N13" s="19">
        <f t="shared" si="1"/>
        <v>6757</v>
      </c>
      <c r="O13" s="18">
        <v>927</v>
      </c>
      <c r="Z13">
        <v>530</v>
      </c>
      <c r="AA13" t="s">
        <v>42</v>
      </c>
    </row>
    <row r="14" spans="1:30">
      <c r="A14">
        <f t="shared" si="2"/>
        <v>8</v>
      </c>
      <c r="B14">
        <v>101796822</v>
      </c>
      <c r="C14" t="s">
        <v>154</v>
      </c>
      <c r="E14" s="16" t="s">
        <v>45</v>
      </c>
      <c r="F14" t="s">
        <v>155</v>
      </c>
      <c r="H14" s="17" t="s">
        <v>143</v>
      </c>
      <c r="I14">
        <v>7</v>
      </c>
      <c r="J14" s="17" t="s">
        <v>143</v>
      </c>
      <c r="K14">
        <v>7</v>
      </c>
      <c r="L14" s="18">
        <f>1477.2-225.35</f>
        <v>1251.8500000000001</v>
      </c>
      <c r="M14" s="18"/>
      <c r="N14" s="19">
        <f t="shared" si="1"/>
        <v>1477.2</v>
      </c>
      <c r="O14" s="18">
        <v>225.35</v>
      </c>
      <c r="AA14" t="s">
        <v>42</v>
      </c>
    </row>
    <row r="15" spans="1:30">
      <c r="A15">
        <f t="shared" si="2"/>
        <v>9</v>
      </c>
      <c r="B15" t="s">
        <v>156</v>
      </c>
      <c r="C15" t="s">
        <v>157</v>
      </c>
      <c r="E15" s="16" t="s">
        <v>45</v>
      </c>
      <c r="F15" t="s">
        <v>158</v>
      </c>
      <c r="H15" s="17" t="s">
        <v>143</v>
      </c>
      <c r="I15">
        <v>7</v>
      </c>
      <c r="J15" s="17" t="s">
        <v>143</v>
      </c>
      <c r="K15">
        <v>7</v>
      </c>
      <c r="L15" s="18">
        <f>668.95-102.05</f>
        <v>566.90000000000009</v>
      </c>
      <c r="M15" s="18"/>
      <c r="N15" s="19">
        <f t="shared" si="1"/>
        <v>668.95</v>
      </c>
      <c r="O15" s="18">
        <v>102.05</v>
      </c>
      <c r="AA15" t="s">
        <v>42</v>
      </c>
    </row>
    <row r="16" spans="1:30">
      <c r="A16">
        <f t="shared" si="2"/>
        <v>10</v>
      </c>
      <c r="B16">
        <v>101801875</v>
      </c>
      <c r="C16" t="s">
        <v>159</v>
      </c>
      <c r="E16" s="16" t="s">
        <v>45</v>
      </c>
      <c r="F16" t="s">
        <v>160</v>
      </c>
      <c r="H16" s="17" t="s">
        <v>143</v>
      </c>
      <c r="I16">
        <v>10</v>
      </c>
      <c r="J16" s="17" t="s">
        <v>143</v>
      </c>
      <c r="K16">
        <v>10</v>
      </c>
      <c r="L16" s="18">
        <f>2079.85-317.26</f>
        <v>1762.59</v>
      </c>
      <c r="M16" s="18"/>
      <c r="N16" s="19">
        <f t="shared" si="1"/>
        <v>2079.85</v>
      </c>
      <c r="O16" s="18">
        <v>317.26</v>
      </c>
      <c r="AA16" t="s">
        <v>42</v>
      </c>
    </row>
    <row r="17" spans="1:29">
      <c r="A17">
        <f t="shared" si="2"/>
        <v>11</v>
      </c>
      <c r="B17">
        <v>101069392</v>
      </c>
      <c r="C17" t="s">
        <v>161</v>
      </c>
      <c r="E17" s="16" t="s">
        <v>39</v>
      </c>
      <c r="F17" t="s">
        <v>162</v>
      </c>
      <c r="H17" s="17" t="s">
        <v>143</v>
      </c>
      <c r="I17">
        <v>18</v>
      </c>
      <c r="J17" s="17" t="s">
        <v>143</v>
      </c>
      <c r="K17">
        <v>18</v>
      </c>
      <c r="L17" s="18">
        <v>1316.4</v>
      </c>
      <c r="M17" s="18"/>
      <c r="N17" s="19">
        <f t="shared" si="1"/>
        <v>1684.9900000000002</v>
      </c>
      <c r="O17" s="18">
        <v>236.95</v>
      </c>
      <c r="Z17">
        <v>131.63999999999999</v>
      </c>
      <c r="AA17" t="s">
        <v>42</v>
      </c>
    </row>
    <row r="18" spans="1:29">
      <c r="A18">
        <f t="shared" si="2"/>
        <v>12</v>
      </c>
      <c r="B18">
        <v>101680806</v>
      </c>
      <c r="C18" t="s">
        <v>123</v>
      </c>
      <c r="E18" t="s">
        <v>124</v>
      </c>
      <c r="F18" t="s">
        <v>163</v>
      </c>
      <c r="H18" s="17" t="s">
        <v>143</v>
      </c>
      <c r="I18">
        <v>3</v>
      </c>
      <c r="J18" s="17" t="s">
        <v>143</v>
      </c>
      <c r="L18" s="18">
        <v>50170</v>
      </c>
      <c r="M18" s="18"/>
      <c r="N18" s="19">
        <f t="shared" si="1"/>
        <v>59200.6</v>
      </c>
      <c r="O18" s="18">
        <v>9030.6</v>
      </c>
      <c r="AA18" t="s">
        <v>139</v>
      </c>
    </row>
    <row r="19" spans="1:29">
      <c r="A19">
        <f t="shared" si="2"/>
        <v>13</v>
      </c>
      <c r="B19">
        <v>101821248</v>
      </c>
      <c r="C19" t="s">
        <v>164</v>
      </c>
      <c r="E19" s="16" t="s">
        <v>45</v>
      </c>
      <c r="F19" t="s">
        <v>165</v>
      </c>
      <c r="H19" s="17" t="s">
        <v>143</v>
      </c>
      <c r="I19">
        <v>20</v>
      </c>
      <c r="J19" s="17" t="s">
        <v>143</v>
      </c>
      <c r="L19" s="18">
        <v>3730.47</v>
      </c>
      <c r="M19" s="18"/>
      <c r="N19" s="19">
        <f t="shared" si="1"/>
        <v>3730.47</v>
      </c>
      <c r="O19" s="18"/>
      <c r="AA19" t="s">
        <v>139</v>
      </c>
    </row>
    <row r="20" spans="1:29">
      <c r="A20">
        <f t="shared" si="2"/>
        <v>14</v>
      </c>
      <c r="B20">
        <v>101507268</v>
      </c>
      <c r="C20" t="s">
        <v>166</v>
      </c>
      <c r="E20" s="16" t="s">
        <v>45</v>
      </c>
      <c r="F20" t="s">
        <v>167</v>
      </c>
      <c r="H20" s="17" t="s">
        <v>143</v>
      </c>
      <c r="I20">
        <v>2</v>
      </c>
      <c r="J20" s="17" t="s">
        <v>143</v>
      </c>
      <c r="K20">
        <v>2</v>
      </c>
      <c r="L20" s="18">
        <f>475.77-72.57</f>
        <v>403.2</v>
      </c>
      <c r="M20" s="18"/>
      <c r="N20" s="19">
        <f t="shared" si="1"/>
        <v>475.77</v>
      </c>
      <c r="O20" s="18">
        <v>72.569999999999993</v>
      </c>
      <c r="AA20" t="s">
        <v>42</v>
      </c>
    </row>
    <row r="21" spans="1:29">
      <c r="A21">
        <f t="shared" si="2"/>
        <v>15</v>
      </c>
      <c r="B21" s="22" t="s">
        <v>134</v>
      </c>
      <c r="C21" t="s">
        <v>135</v>
      </c>
      <c r="E21" s="16" t="s">
        <v>45</v>
      </c>
      <c r="F21" t="s">
        <v>168</v>
      </c>
      <c r="H21" s="17" t="s">
        <v>143</v>
      </c>
      <c r="I21">
        <v>31</v>
      </c>
      <c r="J21" s="17" t="s">
        <v>143</v>
      </c>
      <c r="K21">
        <v>31</v>
      </c>
      <c r="L21" s="18">
        <v>5000</v>
      </c>
      <c r="M21" s="18"/>
      <c r="N21" s="19">
        <f t="shared" si="1"/>
        <v>5000</v>
      </c>
      <c r="O21" s="18"/>
      <c r="AA21" t="s">
        <v>144</v>
      </c>
    </row>
    <row r="22" spans="1:29">
      <c r="A22">
        <f t="shared" si="2"/>
        <v>16</v>
      </c>
      <c r="B22">
        <v>101001577</v>
      </c>
      <c r="C22" t="s">
        <v>169</v>
      </c>
      <c r="E22" s="16" t="s">
        <v>45</v>
      </c>
      <c r="F22" t="s">
        <v>170</v>
      </c>
      <c r="H22" s="17" t="s">
        <v>143</v>
      </c>
      <c r="I22">
        <v>22</v>
      </c>
      <c r="J22" s="17" t="s">
        <v>143</v>
      </c>
      <c r="L22" s="18">
        <f>6227-862.2</f>
        <v>5364.8</v>
      </c>
      <c r="M22" s="18"/>
      <c r="N22" s="19">
        <f t="shared" si="1"/>
        <v>6227</v>
      </c>
      <c r="O22" s="18">
        <v>862.2</v>
      </c>
      <c r="AA22" t="s">
        <v>139</v>
      </c>
    </row>
    <row r="23" spans="1:29">
      <c r="A23">
        <f t="shared" si="2"/>
        <v>17</v>
      </c>
      <c r="B23">
        <v>131557686</v>
      </c>
      <c r="C23" t="s">
        <v>106</v>
      </c>
      <c r="E23" s="16" t="s">
        <v>45</v>
      </c>
      <c r="F23" t="s">
        <v>171</v>
      </c>
      <c r="H23" s="17" t="s">
        <v>143</v>
      </c>
      <c r="I23">
        <v>7</v>
      </c>
      <c r="J23" s="17" t="s">
        <v>143</v>
      </c>
      <c r="K23">
        <v>7</v>
      </c>
      <c r="L23" s="18">
        <f>440-67.12</f>
        <v>372.88</v>
      </c>
      <c r="M23" s="18"/>
      <c r="N23" s="19">
        <f t="shared" si="1"/>
        <v>440</v>
      </c>
      <c r="O23" s="18">
        <v>67.12</v>
      </c>
      <c r="AA23" t="s">
        <v>144</v>
      </c>
    </row>
    <row r="24" spans="1:29">
      <c r="A24">
        <f t="shared" si="2"/>
        <v>18</v>
      </c>
      <c r="B24">
        <v>130349479</v>
      </c>
      <c r="C24" t="s">
        <v>172</v>
      </c>
      <c r="E24" s="16" t="s">
        <v>45</v>
      </c>
      <c r="F24" t="s">
        <v>173</v>
      </c>
      <c r="H24" s="17" t="s">
        <v>143</v>
      </c>
      <c r="I24">
        <v>4</v>
      </c>
      <c r="J24" s="17" t="s">
        <v>143</v>
      </c>
      <c r="K24">
        <v>4</v>
      </c>
      <c r="L24" s="18">
        <v>940</v>
      </c>
      <c r="M24" s="18"/>
      <c r="N24" s="19">
        <f t="shared" si="1"/>
        <v>1203.2</v>
      </c>
      <c r="O24" s="18">
        <v>169.2</v>
      </c>
      <c r="Z24">
        <v>94</v>
      </c>
      <c r="AA24" t="s">
        <v>42</v>
      </c>
    </row>
    <row r="25" spans="1:29">
      <c r="A25">
        <f t="shared" si="2"/>
        <v>19</v>
      </c>
      <c r="B25">
        <v>101831936</v>
      </c>
      <c r="C25" t="s">
        <v>174</v>
      </c>
      <c r="E25" s="16" t="s">
        <v>45</v>
      </c>
      <c r="F25" t="s">
        <v>175</v>
      </c>
      <c r="H25" s="17" t="s">
        <v>143</v>
      </c>
      <c r="I25" s="23">
        <v>12</v>
      </c>
      <c r="J25" s="17" t="s">
        <v>143</v>
      </c>
      <c r="K25" s="23">
        <v>12</v>
      </c>
      <c r="L25" s="18">
        <v>3512.6</v>
      </c>
      <c r="M25" s="18"/>
      <c r="N25" s="19">
        <f t="shared" si="1"/>
        <v>3512.6</v>
      </c>
      <c r="O25" s="18"/>
      <c r="AA25" t="s">
        <v>42</v>
      </c>
    </row>
    <row r="26" spans="1:29">
      <c r="A26">
        <f t="shared" si="2"/>
        <v>20</v>
      </c>
      <c r="B26">
        <v>101871865</v>
      </c>
      <c r="C26" t="s">
        <v>176</v>
      </c>
      <c r="E26" s="16" t="s">
        <v>45</v>
      </c>
      <c r="F26" t="s">
        <v>177</v>
      </c>
      <c r="H26" s="17" t="s">
        <v>143</v>
      </c>
      <c r="I26">
        <v>28</v>
      </c>
      <c r="J26" s="17" t="s">
        <v>143</v>
      </c>
      <c r="K26">
        <v>28</v>
      </c>
      <c r="L26" s="18">
        <v>1000</v>
      </c>
      <c r="M26" s="18"/>
      <c r="N26" s="19">
        <f t="shared" si="1"/>
        <v>1000</v>
      </c>
      <c r="O26" s="18"/>
      <c r="AA26" t="s">
        <v>42</v>
      </c>
    </row>
    <row r="27" spans="1:29">
      <c r="A27">
        <f t="shared" si="2"/>
        <v>21</v>
      </c>
      <c r="B27">
        <v>101003693</v>
      </c>
      <c r="C27" t="s">
        <v>178</v>
      </c>
      <c r="E27" s="16" t="s">
        <v>45</v>
      </c>
      <c r="F27" t="s">
        <v>179</v>
      </c>
      <c r="H27" s="17" t="s">
        <v>143</v>
      </c>
      <c r="I27">
        <v>9</v>
      </c>
      <c r="J27" s="17" t="s">
        <v>143</v>
      </c>
      <c r="K27">
        <v>9</v>
      </c>
      <c r="L27" s="18">
        <f>938.92-143.19</f>
        <v>795.73</v>
      </c>
      <c r="M27" s="18"/>
      <c r="N27" s="19">
        <f t="shared" si="1"/>
        <v>938.92000000000007</v>
      </c>
      <c r="O27" s="18">
        <v>143.19</v>
      </c>
      <c r="AA27" t="s">
        <v>42</v>
      </c>
    </row>
    <row r="28" spans="1:29">
      <c r="A28">
        <f t="shared" si="2"/>
        <v>22</v>
      </c>
      <c r="B28">
        <v>101627336</v>
      </c>
      <c r="C28" t="s">
        <v>180</v>
      </c>
      <c r="E28" s="16" t="s">
        <v>39</v>
      </c>
      <c r="F28" t="s">
        <v>181</v>
      </c>
      <c r="H28" s="17" t="s">
        <v>143</v>
      </c>
      <c r="I28">
        <v>7</v>
      </c>
      <c r="J28" s="17" t="s">
        <v>143</v>
      </c>
      <c r="K28">
        <v>7</v>
      </c>
      <c r="L28" s="18">
        <v>465.84</v>
      </c>
      <c r="M28" s="18"/>
      <c r="N28" s="19">
        <f t="shared" si="1"/>
        <v>594.99</v>
      </c>
      <c r="O28" s="18">
        <v>83.67</v>
      </c>
      <c r="Z28">
        <v>45.48</v>
      </c>
      <c r="AA28" t="s">
        <v>42</v>
      </c>
      <c r="AC28" s="19"/>
    </row>
    <row r="29" spans="1:29">
      <c r="A29">
        <f t="shared" si="2"/>
        <v>23</v>
      </c>
      <c r="B29">
        <v>101796822</v>
      </c>
      <c r="C29" t="s">
        <v>154</v>
      </c>
      <c r="E29" s="16" t="s">
        <v>39</v>
      </c>
      <c r="F29" t="s">
        <v>182</v>
      </c>
      <c r="H29" s="17" t="s">
        <v>143</v>
      </c>
      <c r="I29">
        <v>7</v>
      </c>
      <c r="J29" s="17" t="s">
        <v>143</v>
      </c>
      <c r="K29">
        <v>7</v>
      </c>
      <c r="L29" s="18">
        <f>3457.35-527.4</f>
        <v>2929.95</v>
      </c>
      <c r="M29" s="18"/>
      <c r="N29" s="19">
        <f t="shared" si="1"/>
        <v>3457.35</v>
      </c>
      <c r="O29" s="18">
        <v>527.4</v>
      </c>
      <c r="AA29" t="s">
        <v>42</v>
      </c>
    </row>
    <row r="30" spans="1:29">
      <c r="A30">
        <f t="shared" si="2"/>
        <v>24</v>
      </c>
      <c r="B30">
        <v>131682431</v>
      </c>
      <c r="C30" t="s">
        <v>75</v>
      </c>
      <c r="E30" s="16" t="s">
        <v>39</v>
      </c>
      <c r="F30" t="s">
        <v>183</v>
      </c>
      <c r="H30" s="17" t="s">
        <v>143</v>
      </c>
      <c r="I30">
        <v>1</v>
      </c>
      <c r="J30" s="17" t="s">
        <v>143</v>
      </c>
      <c r="K30">
        <v>1</v>
      </c>
      <c r="L30" s="18">
        <v>402</v>
      </c>
      <c r="M30" s="18"/>
      <c r="N30" s="19">
        <f t="shared" si="1"/>
        <v>514.56000000000006</v>
      </c>
      <c r="O30" s="18">
        <v>72.36</v>
      </c>
      <c r="Z30">
        <v>40.200000000000003</v>
      </c>
      <c r="AA30" t="s">
        <v>42</v>
      </c>
    </row>
    <row r="32" spans="1:29">
      <c r="A32" t="e">
        <f>+#REF!+1</f>
        <v>#REF!</v>
      </c>
      <c r="B32">
        <v>101003693</v>
      </c>
      <c r="C32" t="s">
        <v>178</v>
      </c>
      <c r="E32" s="16" t="s">
        <v>45</v>
      </c>
      <c r="F32" t="s">
        <v>184</v>
      </c>
      <c r="H32" s="17" t="s">
        <v>143</v>
      </c>
      <c r="I32">
        <v>9</v>
      </c>
      <c r="J32" s="17" t="s">
        <v>143</v>
      </c>
      <c r="K32">
        <v>9</v>
      </c>
      <c r="L32" s="18">
        <f>7103.67-1083.6</f>
        <v>6020.07</v>
      </c>
      <c r="M32" s="18"/>
      <c r="N32" s="19">
        <f t="shared" ref="N32:N63" si="3">+L32+O32+Z32</f>
        <v>7103.67</v>
      </c>
      <c r="O32" s="18">
        <v>1083.5999999999999</v>
      </c>
      <c r="AA32" t="s">
        <v>42</v>
      </c>
    </row>
    <row r="33" spans="1:27">
      <c r="A33" t="e">
        <f t="shared" ref="A33:A61" si="4">+A32+1</f>
        <v>#REF!</v>
      </c>
      <c r="B33">
        <v>130367035</v>
      </c>
      <c r="C33" t="s">
        <v>185</v>
      </c>
      <c r="E33" s="16" t="s">
        <v>45</v>
      </c>
      <c r="F33" t="s">
        <v>186</v>
      </c>
      <c r="H33" s="17" t="s">
        <v>143</v>
      </c>
      <c r="I33">
        <v>10</v>
      </c>
      <c r="J33" s="17" t="s">
        <v>143</v>
      </c>
      <c r="K33">
        <v>10</v>
      </c>
      <c r="L33" s="18">
        <v>2030</v>
      </c>
      <c r="M33" s="18"/>
      <c r="N33" s="19">
        <f t="shared" si="3"/>
        <v>2589.4</v>
      </c>
      <c r="O33" s="18">
        <v>356.4</v>
      </c>
      <c r="Z33" s="19">
        <v>203</v>
      </c>
      <c r="AA33" t="s">
        <v>42</v>
      </c>
    </row>
    <row r="34" spans="1:27">
      <c r="A34" t="e">
        <f t="shared" si="4"/>
        <v>#REF!</v>
      </c>
      <c r="B34">
        <v>101801875</v>
      </c>
      <c r="C34" t="s">
        <v>159</v>
      </c>
      <c r="E34" s="16" t="s">
        <v>45</v>
      </c>
      <c r="F34" t="s">
        <v>187</v>
      </c>
      <c r="H34" s="17" t="s">
        <v>143</v>
      </c>
      <c r="I34">
        <v>10</v>
      </c>
      <c r="J34" s="17" t="s">
        <v>143</v>
      </c>
      <c r="K34">
        <v>10</v>
      </c>
      <c r="L34" s="18">
        <f>1799.7-213.52</f>
        <v>1586.18</v>
      </c>
      <c r="M34" s="18"/>
      <c r="N34" s="19">
        <f t="shared" si="3"/>
        <v>1799.7</v>
      </c>
      <c r="O34" s="18">
        <v>213.52</v>
      </c>
      <c r="AA34" t="s">
        <v>42</v>
      </c>
    </row>
    <row r="35" spans="1:27">
      <c r="A35" t="e">
        <f t="shared" si="4"/>
        <v>#REF!</v>
      </c>
      <c r="B35">
        <v>131044591</v>
      </c>
      <c r="C35" t="s">
        <v>188</v>
      </c>
      <c r="E35" s="16" t="s">
        <v>45</v>
      </c>
      <c r="F35" t="s">
        <v>189</v>
      </c>
      <c r="H35" s="17" t="s">
        <v>143</v>
      </c>
      <c r="I35">
        <v>11</v>
      </c>
      <c r="J35" s="17" t="s">
        <v>143</v>
      </c>
      <c r="K35">
        <v>11</v>
      </c>
      <c r="L35" s="18">
        <f>303.73-42.71</f>
        <v>261.02000000000004</v>
      </c>
      <c r="M35" s="18"/>
      <c r="N35" s="19">
        <f t="shared" si="3"/>
        <v>327.46000000000004</v>
      </c>
      <c r="O35" s="18">
        <v>42.71</v>
      </c>
      <c r="Z35">
        <v>23.73</v>
      </c>
      <c r="AA35" t="s">
        <v>42</v>
      </c>
    </row>
    <row r="36" spans="1:27">
      <c r="A36" t="e">
        <f t="shared" si="4"/>
        <v>#REF!</v>
      </c>
      <c r="B36">
        <v>22500138346</v>
      </c>
      <c r="C36" t="s">
        <v>190</v>
      </c>
      <c r="E36" s="16" t="s">
        <v>45</v>
      </c>
      <c r="F36" t="s">
        <v>191</v>
      </c>
      <c r="H36" s="17" t="s">
        <v>143</v>
      </c>
      <c r="I36">
        <v>8</v>
      </c>
      <c r="J36" s="17" t="s">
        <v>143</v>
      </c>
      <c r="K36">
        <v>8</v>
      </c>
      <c r="L36" s="18">
        <v>408.16</v>
      </c>
      <c r="M36" s="18"/>
      <c r="N36" s="19">
        <f t="shared" si="3"/>
        <v>481.63</v>
      </c>
      <c r="O36" s="18">
        <v>73.47</v>
      </c>
      <c r="P36" s="18">
        <v>73.47</v>
      </c>
      <c r="U36" s="24" t="s">
        <v>192</v>
      </c>
      <c r="V36" s="18">
        <v>8.16</v>
      </c>
      <c r="AA36" t="s">
        <v>144</v>
      </c>
    </row>
    <row r="37" spans="1:27">
      <c r="A37" t="e">
        <f t="shared" si="4"/>
        <v>#REF!</v>
      </c>
      <c r="B37" t="s">
        <v>193</v>
      </c>
      <c r="C37" t="s">
        <v>194</v>
      </c>
      <c r="E37" s="16" t="s">
        <v>45</v>
      </c>
      <c r="F37" t="s">
        <v>195</v>
      </c>
      <c r="H37" s="17" t="s">
        <v>143</v>
      </c>
      <c r="I37">
        <v>11</v>
      </c>
      <c r="J37" s="17" t="s">
        <v>143</v>
      </c>
      <c r="K37">
        <v>11</v>
      </c>
      <c r="L37" s="18">
        <v>2040.82</v>
      </c>
      <c r="M37" s="18"/>
      <c r="N37" s="19">
        <f t="shared" si="3"/>
        <v>2408.17</v>
      </c>
      <c r="O37" s="18">
        <v>367.35</v>
      </c>
      <c r="P37" s="18">
        <v>367.35</v>
      </c>
      <c r="U37" s="24" t="s">
        <v>192</v>
      </c>
      <c r="V37" s="18">
        <v>40.82</v>
      </c>
      <c r="AA37" t="s">
        <v>144</v>
      </c>
    </row>
    <row r="38" spans="1:27">
      <c r="A38" t="e">
        <f t="shared" si="4"/>
        <v>#REF!</v>
      </c>
      <c r="B38" t="s">
        <v>196</v>
      </c>
      <c r="C38" t="s">
        <v>197</v>
      </c>
      <c r="E38" s="16" t="s">
        <v>45</v>
      </c>
      <c r="F38" t="s">
        <v>198</v>
      </c>
      <c r="H38" s="17" t="s">
        <v>143</v>
      </c>
      <c r="I38">
        <v>11</v>
      </c>
      <c r="J38" s="17" t="s">
        <v>143</v>
      </c>
      <c r="K38">
        <v>11</v>
      </c>
      <c r="L38" s="18">
        <v>1020.41</v>
      </c>
      <c r="M38" s="18"/>
      <c r="N38" s="19">
        <f t="shared" si="3"/>
        <v>1204.08</v>
      </c>
      <c r="O38" s="18">
        <v>183.67</v>
      </c>
      <c r="P38" s="18">
        <v>183.67</v>
      </c>
      <c r="U38" s="24" t="s">
        <v>192</v>
      </c>
      <c r="V38" s="18">
        <v>20.41</v>
      </c>
      <c r="AA38" t="s">
        <v>144</v>
      </c>
    </row>
    <row r="39" spans="1:27">
      <c r="A39" t="e">
        <f t="shared" si="4"/>
        <v>#REF!</v>
      </c>
      <c r="B39">
        <v>22500138346</v>
      </c>
      <c r="C39" t="s">
        <v>190</v>
      </c>
      <c r="E39" s="16" t="s">
        <v>45</v>
      </c>
      <c r="F39" t="s">
        <v>199</v>
      </c>
      <c r="H39" s="17" t="s">
        <v>143</v>
      </c>
      <c r="I39">
        <v>14</v>
      </c>
      <c r="J39" s="17" t="s">
        <v>143</v>
      </c>
      <c r="K39">
        <v>14</v>
      </c>
      <c r="L39" s="18">
        <v>408.16</v>
      </c>
      <c r="M39" s="18"/>
      <c r="N39" s="19">
        <f t="shared" si="3"/>
        <v>481.63</v>
      </c>
      <c r="O39" s="18">
        <v>73.47</v>
      </c>
      <c r="P39" s="18">
        <v>73.47</v>
      </c>
      <c r="U39" s="24" t="s">
        <v>192</v>
      </c>
      <c r="V39" s="18">
        <v>8.16</v>
      </c>
      <c r="AA39" t="s">
        <v>144</v>
      </c>
    </row>
    <row r="40" spans="1:27">
      <c r="A40" t="e">
        <f t="shared" si="4"/>
        <v>#REF!</v>
      </c>
      <c r="B40" t="s">
        <v>200</v>
      </c>
      <c r="C40" t="s">
        <v>201</v>
      </c>
      <c r="E40" s="16" t="s">
        <v>45</v>
      </c>
      <c r="F40" t="s">
        <v>202</v>
      </c>
      <c r="H40" s="17" t="s">
        <v>143</v>
      </c>
      <c r="I40">
        <v>15</v>
      </c>
      <c r="J40" s="17" t="s">
        <v>143</v>
      </c>
      <c r="K40">
        <v>15</v>
      </c>
      <c r="L40" s="18">
        <v>5102.04</v>
      </c>
      <c r="M40" s="18"/>
      <c r="N40" s="19">
        <f t="shared" si="3"/>
        <v>6020.41</v>
      </c>
      <c r="O40" s="18">
        <v>918.37</v>
      </c>
      <c r="P40" s="18">
        <v>918.37</v>
      </c>
      <c r="U40" s="24" t="s">
        <v>192</v>
      </c>
      <c r="V40" s="18">
        <v>102.04</v>
      </c>
      <c r="AA40" t="s">
        <v>144</v>
      </c>
    </row>
    <row r="41" spans="1:27">
      <c r="A41" t="e">
        <f t="shared" si="4"/>
        <v>#REF!</v>
      </c>
      <c r="B41" t="s">
        <v>203</v>
      </c>
      <c r="C41" t="s">
        <v>204</v>
      </c>
      <c r="E41" s="16" t="s">
        <v>45</v>
      </c>
      <c r="F41" t="s">
        <v>205</v>
      </c>
      <c r="H41" s="17" t="s">
        <v>143</v>
      </c>
      <c r="I41">
        <v>21</v>
      </c>
      <c r="J41" s="17" t="s">
        <v>143</v>
      </c>
      <c r="K41">
        <v>21</v>
      </c>
      <c r="L41" s="18">
        <v>18367.349999999999</v>
      </c>
      <c r="M41" s="18"/>
      <c r="N41" s="19">
        <f t="shared" si="3"/>
        <v>21673.469999999998</v>
      </c>
      <c r="O41" s="18">
        <v>3306.12</v>
      </c>
      <c r="P41" s="18">
        <v>3306.12</v>
      </c>
      <c r="U41" s="24" t="s">
        <v>192</v>
      </c>
      <c r="V41" s="18">
        <v>367.35</v>
      </c>
      <c r="AA41" t="s">
        <v>144</v>
      </c>
    </row>
    <row r="42" spans="1:27">
      <c r="A42" t="e">
        <f t="shared" si="4"/>
        <v>#REF!</v>
      </c>
      <c r="B42">
        <v>22500138346</v>
      </c>
      <c r="C42" t="s">
        <v>190</v>
      </c>
      <c r="E42" s="16" t="s">
        <v>45</v>
      </c>
      <c r="F42" t="s">
        <v>206</v>
      </c>
      <c r="H42" s="17" t="s">
        <v>143</v>
      </c>
      <c r="I42">
        <v>22</v>
      </c>
      <c r="J42" s="17" t="s">
        <v>143</v>
      </c>
      <c r="K42">
        <v>22</v>
      </c>
      <c r="L42" s="18">
        <v>816.33</v>
      </c>
      <c r="M42" s="18"/>
      <c r="N42" s="19">
        <f t="shared" si="3"/>
        <v>963.27</v>
      </c>
      <c r="O42" s="18">
        <v>146.94</v>
      </c>
      <c r="P42" s="18">
        <v>146.94</v>
      </c>
      <c r="U42" s="24" t="s">
        <v>192</v>
      </c>
      <c r="V42" s="18">
        <v>16.329999999999998</v>
      </c>
      <c r="AA42" t="s">
        <v>144</v>
      </c>
    </row>
    <row r="43" spans="1:27">
      <c r="A43" t="e">
        <f t="shared" si="4"/>
        <v>#REF!</v>
      </c>
      <c r="B43" t="s">
        <v>207</v>
      </c>
      <c r="C43" t="s">
        <v>208</v>
      </c>
      <c r="E43" s="16" t="s">
        <v>45</v>
      </c>
      <c r="F43" t="s">
        <v>209</v>
      </c>
      <c r="H43" s="17" t="s">
        <v>143</v>
      </c>
      <c r="I43">
        <v>22</v>
      </c>
      <c r="J43" s="17" t="s">
        <v>143</v>
      </c>
      <c r="K43">
        <v>22</v>
      </c>
      <c r="L43" s="18">
        <v>4081.63</v>
      </c>
      <c r="M43" s="18"/>
      <c r="N43" s="19">
        <f t="shared" si="3"/>
        <v>4816.32</v>
      </c>
      <c r="O43" s="18">
        <v>734.69</v>
      </c>
      <c r="P43" s="18">
        <v>734.69</v>
      </c>
      <c r="U43" s="24" t="s">
        <v>192</v>
      </c>
      <c r="V43" s="18">
        <v>81.63</v>
      </c>
      <c r="AA43" t="s">
        <v>144</v>
      </c>
    </row>
    <row r="44" spans="1:27">
      <c r="A44" t="e">
        <f t="shared" si="4"/>
        <v>#REF!</v>
      </c>
      <c r="B44" t="s">
        <v>203</v>
      </c>
      <c r="C44" t="s">
        <v>204</v>
      </c>
      <c r="E44" s="16" t="s">
        <v>45</v>
      </c>
      <c r="F44" t="s">
        <v>210</v>
      </c>
      <c r="H44" s="17" t="s">
        <v>143</v>
      </c>
      <c r="I44">
        <v>28</v>
      </c>
      <c r="J44" s="17" t="s">
        <v>143</v>
      </c>
      <c r="K44">
        <v>28</v>
      </c>
      <c r="L44" s="18">
        <v>9489.7999999999993</v>
      </c>
      <c r="M44" s="18"/>
      <c r="N44" s="19">
        <f t="shared" si="3"/>
        <v>11197.96</v>
      </c>
      <c r="O44" s="18">
        <v>1708.16</v>
      </c>
      <c r="P44" s="18">
        <v>1708.16</v>
      </c>
      <c r="U44" s="24" t="s">
        <v>192</v>
      </c>
      <c r="V44" s="18">
        <v>189.8</v>
      </c>
      <c r="AA44" t="s">
        <v>144</v>
      </c>
    </row>
    <row r="45" spans="1:27">
      <c r="A45" t="e">
        <f t="shared" si="4"/>
        <v>#REF!</v>
      </c>
      <c r="B45" t="s">
        <v>200</v>
      </c>
      <c r="C45" t="s">
        <v>201</v>
      </c>
      <c r="E45" s="16" t="s">
        <v>45</v>
      </c>
      <c r="F45" t="s">
        <v>211</v>
      </c>
      <c r="H45" s="17" t="s">
        <v>143</v>
      </c>
      <c r="I45">
        <v>30</v>
      </c>
      <c r="J45" s="17" t="s">
        <v>143</v>
      </c>
      <c r="K45">
        <v>30</v>
      </c>
      <c r="L45" s="18">
        <v>2551.02</v>
      </c>
      <c r="M45" s="18"/>
      <c r="N45" s="19">
        <f t="shared" si="3"/>
        <v>3010.2</v>
      </c>
      <c r="O45" s="18">
        <v>459.18</v>
      </c>
      <c r="P45" s="18">
        <v>459.18</v>
      </c>
      <c r="U45" s="24" t="s">
        <v>192</v>
      </c>
      <c r="V45" s="18">
        <v>51.02</v>
      </c>
      <c r="AA45" t="s">
        <v>144</v>
      </c>
    </row>
    <row r="46" spans="1:27">
      <c r="A46" t="e">
        <f t="shared" si="4"/>
        <v>#REF!</v>
      </c>
      <c r="B46">
        <v>130528251</v>
      </c>
      <c r="C46" t="s">
        <v>212</v>
      </c>
      <c r="E46" s="16" t="s">
        <v>45</v>
      </c>
      <c r="F46" t="s">
        <v>213</v>
      </c>
      <c r="H46" s="17" t="s">
        <v>143</v>
      </c>
      <c r="I46">
        <v>22</v>
      </c>
      <c r="J46" s="17" t="s">
        <v>143</v>
      </c>
      <c r="K46">
        <v>22</v>
      </c>
      <c r="L46" s="18">
        <f>3800-579.68</f>
        <v>3220.32</v>
      </c>
      <c r="M46" s="18"/>
      <c r="N46" s="19">
        <f t="shared" si="3"/>
        <v>3800</v>
      </c>
      <c r="O46" s="18">
        <v>579.67999999999995</v>
      </c>
      <c r="AA46" t="s">
        <v>42</v>
      </c>
    </row>
    <row r="47" spans="1:27">
      <c r="A47" t="e">
        <f t="shared" si="4"/>
        <v>#REF!</v>
      </c>
      <c r="B47">
        <v>130403899</v>
      </c>
      <c r="C47" t="s">
        <v>214</v>
      </c>
      <c r="E47" s="16" t="s">
        <v>45</v>
      </c>
      <c r="F47" t="s">
        <v>215</v>
      </c>
      <c r="H47" s="17" t="s">
        <v>143</v>
      </c>
      <c r="I47">
        <v>28</v>
      </c>
      <c r="J47" s="17" t="s">
        <v>143</v>
      </c>
      <c r="K47">
        <v>28</v>
      </c>
      <c r="L47" s="18">
        <f>1500-228.82</f>
        <v>1271.18</v>
      </c>
      <c r="M47" s="18"/>
      <c r="N47" s="19">
        <f t="shared" si="3"/>
        <v>1500</v>
      </c>
      <c r="O47" s="18">
        <v>228.82</v>
      </c>
      <c r="AA47" t="s">
        <v>42</v>
      </c>
    </row>
    <row r="48" spans="1:27">
      <c r="A48" t="e">
        <f t="shared" si="4"/>
        <v>#REF!</v>
      </c>
      <c r="B48">
        <v>131062261</v>
      </c>
      <c r="C48" t="s">
        <v>77</v>
      </c>
      <c r="E48" s="16" t="s">
        <v>45</v>
      </c>
      <c r="F48" t="s">
        <v>216</v>
      </c>
      <c r="H48" s="17" t="s">
        <v>143</v>
      </c>
      <c r="I48">
        <v>12</v>
      </c>
      <c r="J48" s="17" t="s">
        <v>143</v>
      </c>
      <c r="K48">
        <v>12</v>
      </c>
      <c r="L48" s="18">
        <v>607.63</v>
      </c>
      <c r="M48" s="18"/>
      <c r="N48" s="19">
        <f t="shared" si="3"/>
        <v>717</v>
      </c>
      <c r="O48" s="18">
        <v>109.37</v>
      </c>
      <c r="AA48" t="s">
        <v>42</v>
      </c>
    </row>
    <row r="49" spans="1:28">
      <c r="A49" t="e">
        <f t="shared" si="4"/>
        <v>#REF!</v>
      </c>
      <c r="B49">
        <v>131168701</v>
      </c>
      <c r="C49" t="s">
        <v>217</v>
      </c>
      <c r="E49" s="16" t="s">
        <v>39</v>
      </c>
      <c r="F49" t="s">
        <v>218</v>
      </c>
      <c r="H49" s="17" t="s">
        <v>143</v>
      </c>
      <c r="I49">
        <v>13</v>
      </c>
      <c r="J49" s="17" t="s">
        <v>143</v>
      </c>
      <c r="K49">
        <v>13</v>
      </c>
      <c r="L49" s="18">
        <v>575.79</v>
      </c>
      <c r="M49" s="18"/>
      <c r="N49" s="19">
        <f t="shared" si="3"/>
        <v>737</v>
      </c>
      <c r="O49" s="18">
        <v>103.64</v>
      </c>
      <c r="Z49">
        <v>57.57</v>
      </c>
      <c r="AA49" t="s">
        <v>42</v>
      </c>
    </row>
    <row r="50" spans="1:28">
      <c r="A50" t="e">
        <f t="shared" si="4"/>
        <v>#REF!</v>
      </c>
      <c r="B50">
        <v>131168701</v>
      </c>
      <c r="C50" t="s">
        <v>217</v>
      </c>
      <c r="E50" s="16" t="s">
        <v>39</v>
      </c>
      <c r="F50" t="s">
        <v>219</v>
      </c>
      <c r="H50" s="17" t="s">
        <v>143</v>
      </c>
      <c r="I50">
        <v>13</v>
      </c>
      <c r="J50" s="17" t="s">
        <v>143</v>
      </c>
      <c r="K50">
        <v>13</v>
      </c>
      <c r="L50" s="18">
        <v>246.88</v>
      </c>
      <c r="M50" s="18"/>
      <c r="N50" s="19">
        <f t="shared" si="3"/>
        <v>316</v>
      </c>
      <c r="O50" s="18">
        <v>44.44</v>
      </c>
      <c r="Z50">
        <v>24.68</v>
      </c>
      <c r="AA50" t="s">
        <v>42</v>
      </c>
    </row>
    <row r="51" spans="1:28">
      <c r="A51" t="e">
        <f t="shared" si="4"/>
        <v>#REF!</v>
      </c>
      <c r="B51">
        <v>131323405</v>
      </c>
      <c r="C51" t="s">
        <v>220</v>
      </c>
      <c r="E51" s="16" t="s">
        <v>39</v>
      </c>
      <c r="F51" t="s">
        <v>221</v>
      </c>
      <c r="H51" s="17" t="s">
        <v>143</v>
      </c>
      <c r="I51">
        <v>15</v>
      </c>
      <c r="J51" s="17" t="s">
        <v>143</v>
      </c>
      <c r="K51">
        <v>15</v>
      </c>
      <c r="L51" s="18">
        <v>550.85</v>
      </c>
      <c r="M51" s="18"/>
      <c r="N51" s="19">
        <f t="shared" si="3"/>
        <v>650</v>
      </c>
      <c r="O51" s="18">
        <v>99.15</v>
      </c>
      <c r="AA51" t="s">
        <v>42</v>
      </c>
    </row>
    <row r="52" spans="1:28">
      <c r="A52" t="e">
        <f t="shared" si="4"/>
        <v>#REF!</v>
      </c>
      <c r="B52">
        <v>101069392</v>
      </c>
      <c r="C52" t="s">
        <v>222</v>
      </c>
      <c r="E52" s="16" t="s">
        <v>39</v>
      </c>
      <c r="F52" t="s">
        <v>223</v>
      </c>
      <c r="H52" s="17" t="s">
        <v>143</v>
      </c>
      <c r="I52">
        <v>15</v>
      </c>
      <c r="J52" s="17" t="s">
        <v>143</v>
      </c>
      <c r="K52">
        <v>15</v>
      </c>
      <c r="L52" s="18">
        <f>3565.03-501.33-278.52</f>
        <v>2785.1800000000003</v>
      </c>
      <c r="M52" s="18"/>
      <c r="N52" s="19">
        <f t="shared" si="3"/>
        <v>3565.0200000000004</v>
      </c>
      <c r="O52" s="18">
        <v>501.33</v>
      </c>
      <c r="Z52">
        <v>278.51</v>
      </c>
      <c r="AA52" t="s">
        <v>42</v>
      </c>
      <c r="AB52">
        <f>+Z52-R52</f>
        <v>278.51</v>
      </c>
    </row>
    <row r="53" spans="1:28">
      <c r="A53" t="e">
        <f t="shared" si="4"/>
        <v>#REF!</v>
      </c>
      <c r="B53">
        <v>101841907</v>
      </c>
      <c r="C53" t="s">
        <v>224</v>
      </c>
      <c r="E53" s="16" t="s">
        <v>45</v>
      </c>
      <c r="F53" t="s">
        <v>225</v>
      </c>
      <c r="H53" s="17" t="s">
        <v>143</v>
      </c>
      <c r="I53">
        <v>15</v>
      </c>
      <c r="J53" s="17" t="s">
        <v>143</v>
      </c>
      <c r="K53">
        <v>15</v>
      </c>
      <c r="L53" s="18">
        <v>1029.67</v>
      </c>
      <c r="M53" s="18"/>
      <c r="N53" s="19">
        <f t="shared" si="3"/>
        <v>1215</v>
      </c>
      <c r="O53" s="18">
        <v>185.33</v>
      </c>
      <c r="AA53" t="s">
        <v>42</v>
      </c>
    </row>
    <row r="54" spans="1:28">
      <c r="A54" t="e">
        <f t="shared" si="4"/>
        <v>#REF!</v>
      </c>
      <c r="B54">
        <v>101019921</v>
      </c>
      <c r="C54" t="s">
        <v>226</v>
      </c>
      <c r="E54" s="16" t="s">
        <v>45</v>
      </c>
      <c r="F54" t="s">
        <v>227</v>
      </c>
      <c r="H54" s="17" t="s">
        <v>143</v>
      </c>
      <c r="I54">
        <v>16</v>
      </c>
      <c r="J54" s="17" t="s">
        <v>143</v>
      </c>
      <c r="K54">
        <v>16</v>
      </c>
      <c r="L54" s="18">
        <f>909.85-138.8</f>
        <v>771.05</v>
      </c>
      <c r="M54" s="18"/>
      <c r="N54" s="19">
        <f t="shared" si="3"/>
        <v>909.84999999999991</v>
      </c>
      <c r="O54" s="18">
        <v>138.80000000000001</v>
      </c>
      <c r="AA54" t="s">
        <v>42</v>
      </c>
    </row>
    <row r="55" spans="1:28">
      <c r="A55" t="e">
        <f t="shared" si="4"/>
        <v>#REF!</v>
      </c>
      <c r="B55">
        <v>130192731</v>
      </c>
      <c r="C55" t="s">
        <v>228</v>
      </c>
      <c r="E55" s="16" t="s">
        <v>45</v>
      </c>
      <c r="F55" t="s">
        <v>229</v>
      </c>
      <c r="H55" s="17" t="s">
        <v>143</v>
      </c>
      <c r="I55">
        <v>19</v>
      </c>
      <c r="J55" s="17" t="s">
        <v>143</v>
      </c>
      <c r="K55">
        <v>19</v>
      </c>
      <c r="L55" s="18">
        <v>3274.1</v>
      </c>
      <c r="M55" s="18"/>
      <c r="N55" s="19">
        <f t="shared" si="3"/>
        <v>3274.1</v>
      </c>
      <c r="O55" s="18"/>
      <c r="AA55" t="s">
        <v>42</v>
      </c>
    </row>
    <row r="56" spans="1:28">
      <c r="A56" t="e">
        <f t="shared" si="4"/>
        <v>#REF!</v>
      </c>
      <c r="B56">
        <v>101871865</v>
      </c>
      <c r="C56" t="s">
        <v>101</v>
      </c>
      <c r="E56" s="16" t="s">
        <v>45</v>
      </c>
      <c r="F56" t="s">
        <v>230</v>
      </c>
      <c r="H56" s="17" t="s">
        <v>143</v>
      </c>
      <c r="I56">
        <v>21</v>
      </c>
      <c r="J56" s="17" t="s">
        <v>143</v>
      </c>
      <c r="K56">
        <v>21</v>
      </c>
      <c r="L56" s="18">
        <v>450.26</v>
      </c>
      <c r="M56" s="18"/>
      <c r="N56" s="19">
        <f t="shared" si="3"/>
        <v>450.26</v>
      </c>
      <c r="O56" s="18"/>
      <c r="AA56" t="s">
        <v>42</v>
      </c>
    </row>
    <row r="57" spans="1:28">
      <c r="A57" t="e">
        <f t="shared" si="4"/>
        <v>#REF!</v>
      </c>
      <c r="B57">
        <v>131406874</v>
      </c>
      <c r="C57" t="s">
        <v>56</v>
      </c>
      <c r="E57" s="16" t="s">
        <v>45</v>
      </c>
      <c r="F57" t="s">
        <v>231</v>
      </c>
      <c r="H57" s="17" t="s">
        <v>143</v>
      </c>
      <c r="I57">
        <v>22</v>
      </c>
      <c r="J57" s="17" t="s">
        <v>143</v>
      </c>
      <c r="K57">
        <v>22</v>
      </c>
      <c r="L57" s="18">
        <v>338.98</v>
      </c>
      <c r="M57" s="18"/>
      <c r="N57" s="19">
        <f t="shared" si="3"/>
        <v>400</v>
      </c>
      <c r="O57" s="18">
        <v>61.02</v>
      </c>
      <c r="AA57" t="s">
        <v>42</v>
      </c>
    </row>
    <row r="58" spans="1:28">
      <c r="A58" t="e">
        <f t="shared" si="4"/>
        <v>#REF!</v>
      </c>
      <c r="B58">
        <v>131044591</v>
      </c>
      <c r="C58" t="s">
        <v>232</v>
      </c>
      <c r="E58" s="16" t="s">
        <v>45</v>
      </c>
      <c r="F58" t="s">
        <v>233</v>
      </c>
      <c r="H58" s="17" t="s">
        <v>143</v>
      </c>
      <c r="I58">
        <v>22</v>
      </c>
      <c r="J58" s="17" t="s">
        <v>143</v>
      </c>
      <c r="K58">
        <v>22</v>
      </c>
      <c r="L58" s="18">
        <v>305.08</v>
      </c>
      <c r="M58" s="18"/>
      <c r="N58" s="19">
        <f t="shared" si="3"/>
        <v>390.5</v>
      </c>
      <c r="O58" s="18">
        <v>54.91</v>
      </c>
      <c r="Z58">
        <v>30.51</v>
      </c>
      <c r="AA58" t="s">
        <v>42</v>
      </c>
    </row>
    <row r="59" spans="1:28">
      <c r="A59" t="e">
        <f t="shared" si="4"/>
        <v>#REF!</v>
      </c>
      <c r="B59">
        <v>101128828</v>
      </c>
      <c r="C59" t="s">
        <v>234</v>
      </c>
      <c r="E59" s="16" t="s">
        <v>39</v>
      </c>
      <c r="F59" t="s">
        <v>235</v>
      </c>
      <c r="H59" s="17" t="s">
        <v>143</v>
      </c>
      <c r="I59">
        <v>26</v>
      </c>
      <c r="J59" s="17" t="s">
        <v>143</v>
      </c>
      <c r="K59">
        <v>26</v>
      </c>
      <c r="L59" s="18">
        <v>9566</v>
      </c>
      <c r="M59" s="18"/>
      <c r="N59" s="19">
        <f t="shared" si="3"/>
        <v>12244.480000000001</v>
      </c>
      <c r="O59" s="18">
        <v>1721.88</v>
      </c>
      <c r="Z59">
        <v>956.6</v>
      </c>
      <c r="AA59" t="s">
        <v>42</v>
      </c>
    </row>
    <row r="60" spans="1:28">
      <c r="A60" t="e">
        <f t="shared" si="4"/>
        <v>#REF!</v>
      </c>
      <c r="B60">
        <v>124001978</v>
      </c>
      <c r="C60" t="s">
        <v>146</v>
      </c>
      <c r="E60" s="16" t="s">
        <v>45</v>
      </c>
      <c r="F60" t="s">
        <v>236</v>
      </c>
      <c r="H60" s="17" t="s">
        <v>143</v>
      </c>
      <c r="I60">
        <v>26</v>
      </c>
      <c r="J60" s="17" t="s">
        <v>143</v>
      </c>
      <c r="K60">
        <v>26</v>
      </c>
      <c r="L60" s="18">
        <v>1016</v>
      </c>
      <c r="M60" s="18"/>
      <c r="N60" s="19">
        <f t="shared" si="3"/>
        <v>1300.48</v>
      </c>
      <c r="O60" s="18">
        <v>182.88</v>
      </c>
      <c r="Z60">
        <v>101.6</v>
      </c>
      <c r="AA60" t="s">
        <v>42</v>
      </c>
    </row>
    <row r="61" spans="1:28">
      <c r="A61" t="e">
        <f t="shared" si="4"/>
        <v>#REF!</v>
      </c>
      <c r="B61">
        <v>130632308</v>
      </c>
      <c r="C61" t="s">
        <v>237</v>
      </c>
      <c r="E61" s="16" t="s">
        <v>45</v>
      </c>
      <c r="F61" t="s">
        <v>238</v>
      </c>
      <c r="H61" s="17" t="s">
        <v>143</v>
      </c>
      <c r="I61">
        <v>27</v>
      </c>
      <c r="J61" s="17" t="s">
        <v>143</v>
      </c>
      <c r="K61">
        <v>27</v>
      </c>
      <c r="L61" s="18">
        <v>4398.3100000000004</v>
      </c>
      <c r="M61" s="18"/>
      <c r="N61" s="19">
        <f t="shared" si="3"/>
        <v>5190.01</v>
      </c>
      <c r="O61" s="18">
        <v>791.7</v>
      </c>
      <c r="AA61" t="s">
        <v>42</v>
      </c>
    </row>
    <row r="62" spans="1:28">
      <c r="A62" t="e">
        <f>+DICIEMBRE!A61+1</f>
        <v>#REF!</v>
      </c>
      <c r="B62">
        <v>130785155</v>
      </c>
      <c r="C62" t="s">
        <v>146</v>
      </c>
      <c r="E62" s="16" t="s">
        <v>45</v>
      </c>
      <c r="F62" t="s">
        <v>239</v>
      </c>
      <c r="H62" s="17" t="s">
        <v>143</v>
      </c>
      <c r="I62">
        <v>22</v>
      </c>
      <c r="J62" s="17" t="s">
        <v>143</v>
      </c>
      <c r="K62">
        <v>22</v>
      </c>
      <c r="L62" s="18">
        <f>19.428*210.7</f>
        <v>4093.4796000000001</v>
      </c>
      <c r="M62" s="18"/>
      <c r="N62" s="19">
        <f t="shared" si="3"/>
        <v>4093.4796000000001</v>
      </c>
      <c r="O62" s="18"/>
      <c r="AA62" t="s">
        <v>42</v>
      </c>
    </row>
    <row r="63" spans="1:28">
      <c r="A63" t="e">
        <f>+DICIEMBRE!A62+1</f>
        <v>#REF!</v>
      </c>
      <c r="B63">
        <v>101021985</v>
      </c>
      <c r="C63" t="s">
        <v>240</v>
      </c>
      <c r="E63" s="16" t="s">
        <v>39</v>
      </c>
      <c r="F63" t="s">
        <v>241</v>
      </c>
      <c r="H63" s="17" t="s">
        <v>143</v>
      </c>
      <c r="I63">
        <v>27</v>
      </c>
      <c r="J63" s="17" t="s">
        <v>143</v>
      </c>
      <c r="K63">
        <v>27</v>
      </c>
      <c r="L63" s="18">
        <v>280</v>
      </c>
      <c r="M63" s="18"/>
      <c r="N63" s="19">
        <f t="shared" si="3"/>
        <v>358.4</v>
      </c>
      <c r="O63" s="18">
        <v>50.4</v>
      </c>
      <c r="Z63">
        <v>28</v>
      </c>
      <c r="AA63" t="s">
        <v>42</v>
      </c>
    </row>
    <row r="64" spans="1:28">
      <c r="A64" t="e">
        <f t="shared" ref="A64:A97" si="5">+A63+1</f>
        <v>#REF!</v>
      </c>
      <c r="B64">
        <v>130246491</v>
      </c>
      <c r="C64" t="s">
        <v>242</v>
      </c>
      <c r="E64" s="16" t="s">
        <v>39</v>
      </c>
      <c r="F64" t="s">
        <v>243</v>
      </c>
      <c r="H64" s="17" t="s">
        <v>143</v>
      </c>
      <c r="I64">
        <v>28</v>
      </c>
      <c r="J64" s="17" t="s">
        <v>143</v>
      </c>
      <c r="K64">
        <v>28</v>
      </c>
      <c r="L64" s="18">
        <v>289.06</v>
      </c>
      <c r="M64" s="18"/>
      <c r="N64" s="19">
        <f t="shared" ref="N64:N95" si="6">+L64+O64+Z64</f>
        <v>369.99600000000004</v>
      </c>
      <c r="O64" s="18">
        <v>52.03</v>
      </c>
      <c r="Z64">
        <v>28.906000000000002</v>
      </c>
      <c r="AA64" t="s">
        <v>42</v>
      </c>
    </row>
    <row r="65" spans="1:27">
      <c r="A65" t="e">
        <f t="shared" si="5"/>
        <v>#REF!</v>
      </c>
      <c r="B65">
        <v>101021985</v>
      </c>
      <c r="C65" t="s">
        <v>240</v>
      </c>
      <c r="E65" s="16" t="s">
        <v>39</v>
      </c>
      <c r="F65" t="s">
        <v>244</v>
      </c>
      <c r="H65" s="17" t="s">
        <v>143</v>
      </c>
      <c r="I65">
        <v>29</v>
      </c>
      <c r="J65" s="17" t="s">
        <v>143</v>
      </c>
      <c r="K65">
        <v>29</v>
      </c>
      <c r="L65" s="18">
        <v>43780</v>
      </c>
      <c r="M65" s="18"/>
      <c r="N65" s="19">
        <f t="shared" si="6"/>
        <v>56038.400000000001</v>
      </c>
      <c r="O65" s="18">
        <v>7880.4</v>
      </c>
      <c r="Z65">
        <v>4378</v>
      </c>
      <c r="AA65" t="s">
        <v>42</v>
      </c>
    </row>
    <row r="66" spans="1:27">
      <c r="A66" t="e">
        <f t="shared" si="5"/>
        <v>#REF!</v>
      </c>
      <c r="B66">
        <v>131682431</v>
      </c>
      <c r="C66" t="s">
        <v>75</v>
      </c>
      <c r="E66" s="16" t="s">
        <v>39</v>
      </c>
      <c r="F66" t="s">
        <v>245</v>
      </c>
      <c r="H66" s="17" t="s">
        <v>143</v>
      </c>
      <c r="I66">
        <v>28</v>
      </c>
      <c r="J66" s="17" t="s">
        <v>143</v>
      </c>
      <c r="K66">
        <v>28</v>
      </c>
      <c r="L66" s="18">
        <v>199</v>
      </c>
      <c r="M66" s="18"/>
      <c r="N66" s="19">
        <f t="shared" si="6"/>
        <v>254.72</v>
      </c>
      <c r="O66" s="18">
        <v>35.82</v>
      </c>
      <c r="Z66">
        <v>19.899999999999999</v>
      </c>
      <c r="AA66" t="s">
        <v>42</v>
      </c>
    </row>
    <row r="67" spans="1:27">
      <c r="A67" t="e">
        <f t="shared" si="5"/>
        <v>#REF!</v>
      </c>
      <c r="B67">
        <v>131682431</v>
      </c>
      <c r="C67" t="s">
        <v>75</v>
      </c>
      <c r="E67" s="16" t="s">
        <v>39</v>
      </c>
      <c r="F67" t="s">
        <v>246</v>
      </c>
      <c r="H67" s="17" t="s">
        <v>143</v>
      </c>
      <c r="I67">
        <v>30</v>
      </c>
      <c r="J67" s="17" t="s">
        <v>143</v>
      </c>
      <c r="K67">
        <v>30</v>
      </c>
      <c r="L67" s="18">
        <v>2559</v>
      </c>
      <c r="M67" s="18"/>
      <c r="N67" s="19">
        <f t="shared" si="6"/>
        <v>3275.52</v>
      </c>
      <c r="O67" s="18">
        <v>460.62</v>
      </c>
      <c r="Z67">
        <v>255.9</v>
      </c>
      <c r="AA67" t="s">
        <v>42</v>
      </c>
    </row>
    <row r="68" spans="1:27">
      <c r="A68" t="e">
        <f t="shared" si="5"/>
        <v>#REF!</v>
      </c>
      <c r="H68" s="17" t="s">
        <v>143</v>
      </c>
      <c r="J68" s="17" t="s">
        <v>143</v>
      </c>
      <c r="L68" s="18"/>
      <c r="M68" s="18"/>
      <c r="N68" s="19">
        <f t="shared" si="6"/>
        <v>0</v>
      </c>
      <c r="O68" s="18"/>
    </row>
    <row r="69" spans="1:27">
      <c r="A69" t="e">
        <f t="shared" si="5"/>
        <v>#REF!</v>
      </c>
      <c r="H69" s="17" t="s">
        <v>143</v>
      </c>
      <c r="J69" s="17" t="s">
        <v>143</v>
      </c>
      <c r="L69" s="18"/>
      <c r="M69" s="18"/>
      <c r="N69" s="19">
        <f t="shared" si="6"/>
        <v>0</v>
      </c>
      <c r="O69" s="18"/>
    </row>
    <row r="70" spans="1:27">
      <c r="A70" t="e">
        <f t="shared" si="5"/>
        <v>#REF!</v>
      </c>
      <c r="H70" s="17" t="s">
        <v>143</v>
      </c>
      <c r="J70" s="17" t="s">
        <v>143</v>
      </c>
      <c r="L70" s="18"/>
      <c r="M70" s="18"/>
      <c r="N70" s="19">
        <f t="shared" si="6"/>
        <v>0</v>
      </c>
      <c r="O70" s="18"/>
    </row>
    <row r="71" spans="1:27">
      <c r="A71" t="e">
        <f t="shared" si="5"/>
        <v>#REF!</v>
      </c>
      <c r="H71" s="17" t="s">
        <v>143</v>
      </c>
      <c r="J71" s="17" t="s">
        <v>143</v>
      </c>
      <c r="L71" s="18"/>
      <c r="M71" s="18"/>
      <c r="N71" s="19">
        <f t="shared" si="6"/>
        <v>0</v>
      </c>
      <c r="O71" s="18"/>
    </row>
    <row r="72" spans="1:27">
      <c r="A72" t="e">
        <f t="shared" si="5"/>
        <v>#REF!</v>
      </c>
      <c r="H72" s="17" t="s">
        <v>143</v>
      </c>
      <c r="J72" s="17" t="s">
        <v>143</v>
      </c>
      <c r="L72" s="18"/>
      <c r="M72" s="18"/>
      <c r="N72" s="19">
        <f t="shared" si="6"/>
        <v>0</v>
      </c>
      <c r="O72" s="18"/>
    </row>
    <row r="73" spans="1:27">
      <c r="A73" t="e">
        <f t="shared" si="5"/>
        <v>#REF!</v>
      </c>
      <c r="H73" s="17" t="s">
        <v>143</v>
      </c>
      <c r="J73" s="17" t="s">
        <v>143</v>
      </c>
      <c r="L73" s="18"/>
      <c r="M73" s="18"/>
      <c r="N73" s="19">
        <f t="shared" si="6"/>
        <v>0</v>
      </c>
      <c r="O73" s="18"/>
    </row>
    <row r="74" spans="1:27">
      <c r="A74" t="e">
        <f t="shared" si="5"/>
        <v>#REF!</v>
      </c>
      <c r="H74" s="17" t="s">
        <v>143</v>
      </c>
      <c r="J74" s="17" t="s">
        <v>143</v>
      </c>
      <c r="L74" s="18"/>
      <c r="M74" s="18"/>
      <c r="N74" s="19">
        <f t="shared" si="6"/>
        <v>0</v>
      </c>
      <c r="O74" s="18"/>
    </row>
    <row r="75" spans="1:27">
      <c r="A75" t="e">
        <f t="shared" si="5"/>
        <v>#REF!</v>
      </c>
      <c r="H75" s="17" t="s">
        <v>143</v>
      </c>
      <c r="J75" s="17" t="s">
        <v>143</v>
      </c>
      <c r="L75" s="18"/>
      <c r="M75" s="18"/>
      <c r="N75" s="19">
        <f t="shared" si="6"/>
        <v>0</v>
      </c>
      <c r="O75" s="18"/>
    </row>
    <row r="76" spans="1:27">
      <c r="A76" t="e">
        <f t="shared" si="5"/>
        <v>#REF!</v>
      </c>
      <c r="H76" s="17" t="s">
        <v>143</v>
      </c>
      <c r="J76" s="17" t="s">
        <v>143</v>
      </c>
      <c r="L76" s="18"/>
      <c r="M76" s="18"/>
      <c r="N76" s="19">
        <f t="shared" si="6"/>
        <v>0</v>
      </c>
      <c r="O76" s="18"/>
    </row>
    <row r="77" spans="1:27">
      <c r="A77" t="e">
        <f t="shared" si="5"/>
        <v>#REF!</v>
      </c>
      <c r="H77" s="17" t="s">
        <v>143</v>
      </c>
      <c r="J77" s="17" t="s">
        <v>143</v>
      </c>
      <c r="L77" s="18"/>
      <c r="M77" s="18"/>
      <c r="N77" s="19">
        <f t="shared" si="6"/>
        <v>0</v>
      </c>
      <c r="O77" s="18"/>
    </row>
    <row r="78" spans="1:27">
      <c r="A78" t="e">
        <f t="shared" si="5"/>
        <v>#REF!</v>
      </c>
      <c r="H78" s="17" t="s">
        <v>143</v>
      </c>
      <c r="J78" s="17" t="s">
        <v>143</v>
      </c>
      <c r="L78" s="18"/>
      <c r="M78" s="18"/>
      <c r="N78" s="19">
        <f t="shared" si="6"/>
        <v>0</v>
      </c>
      <c r="O78" s="18"/>
    </row>
    <row r="79" spans="1:27">
      <c r="A79" t="e">
        <f t="shared" si="5"/>
        <v>#REF!</v>
      </c>
      <c r="H79" s="17" t="s">
        <v>143</v>
      </c>
      <c r="J79" s="17" t="s">
        <v>143</v>
      </c>
      <c r="L79" s="18"/>
      <c r="M79" s="18"/>
      <c r="N79" s="19">
        <f t="shared" si="6"/>
        <v>0</v>
      </c>
      <c r="O79" s="18"/>
    </row>
    <row r="80" spans="1:27">
      <c r="A80" t="e">
        <f t="shared" si="5"/>
        <v>#REF!</v>
      </c>
      <c r="H80" s="17" t="s">
        <v>143</v>
      </c>
      <c r="J80" s="17" t="s">
        <v>143</v>
      </c>
      <c r="L80" s="18"/>
      <c r="M80" s="18"/>
      <c r="N80" s="19">
        <f t="shared" si="6"/>
        <v>0</v>
      </c>
      <c r="O80" s="18"/>
    </row>
    <row r="81" spans="1:15">
      <c r="A81" t="e">
        <f t="shared" si="5"/>
        <v>#REF!</v>
      </c>
      <c r="H81" s="17" t="s">
        <v>143</v>
      </c>
      <c r="J81" s="17" t="s">
        <v>143</v>
      </c>
      <c r="L81" s="18"/>
      <c r="M81" s="18"/>
      <c r="N81" s="19">
        <f t="shared" si="6"/>
        <v>0</v>
      </c>
      <c r="O81" s="18"/>
    </row>
    <row r="82" spans="1:15">
      <c r="A82" t="e">
        <f t="shared" si="5"/>
        <v>#REF!</v>
      </c>
      <c r="H82" s="17" t="s">
        <v>143</v>
      </c>
      <c r="J82" s="17" t="s">
        <v>143</v>
      </c>
      <c r="L82" s="18"/>
      <c r="M82" s="18"/>
      <c r="N82" s="19">
        <f t="shared" si="6"/>
        <v>0</v>
      </c>
      <c r="O82" s="18"/>
    </row>
    <row r="83" spans="1:15">
      <c r="A83" t="e">
        <f t="shared" si="5"/>
        <v>#REF!</v>
      </c>
      <c r="H83" s="17" t="s">
        <v>143</v>
      </c>
      <c r="J83" s="17" t="s">
        <v>143</v>
      </c>
      <c r="L83" s="18"/>
      <c r="M83" s="18"/>
      <c r="N83" s="19">
        <f t="shared" si="6"/>
        <v>0</v>
      </c>
      <c r="O83" s="18"/>
    </row>
    <row r="84" spans="1:15">
      <c r="A84" t="e">
        <f t="shared" si="5"/>
        <v>#REF!</v>
      </c>
      <c r="H84" s="17" t="s">
        <v>143</v>
      </c>
      <c r="J84" s="17" t="s">
        <v>143</v>
      </c>
      <c r="L84" s="18"/>
      <c r="M84" s="18"/>
      <c r="N84" s="19">
        <f t="shared" si="6"/>
        <v>0</v>
      </c>
      <c r="O84" s="18"/>
    </row>
    <row r="85" spans="1:15">
      <c r="A85" t="e">
        <f t="shared" si="5"/>
        <v>#REF!</v>
      </c>
      <c r="H85" s="17" t="s">
        <v>143</v>
      </c>
      <c r="J85" s="17" t="s">
        <v>143</v>
      </c>
      <c r="L85" s="18"/>
      <c r="M85" s="18"/>
      <c r="N85" s="19">
        <f t="shared" si="6"/>
        <v>0</v>
      </c>
      <c r="O85" s="18"/>
    </row>
    <row r="86" spans="1:15">
      <c r="A86" t="e">
        <f t="shared" si="5"/>
        <v>#REF!</v>
      </c>
      <c r="H86" s="17" t="s">
        <v>143</v>
      </c>
      <c r="J86" s="17" t="s">
        <v>143</v>
      </c>
      <c r="L86" s="18"/>
      <c r="M86" s="18"/>
      <c r="N86" s="19">
        <f t="shared" si="6"/>
        <v>0</v>
      </c>
      <c r="O86" s="18"/>
    </row>
    <row r="87" spans="1:15">
      <c r="A87" t="e">
        <f t="shared" si="5"/>
        <v>#REF!</v>
      </c>
      <c r="H87" s="17" t="s">
        <v>143</v>
      </c>
      <c r="J87" s="17" t="s">
        <v>143</v>
      </c>
      <c r="L87" s="18"/>
      <c r="M87" s="18"/>
      <c r="N87" s="19">
        <f t="shared" si="6"/>
        <v>0</v>
      </c>
      <c r="O87" s="18"/>
    </row>
    <row r="88" spans="1:15">
      <c r="A88" t="e">
        <f t="shared" si="5"/>
        <v>#REF!</v>
      </c>
      <c r="H88" s="17" t="s">
        <v>143</v>
      </c>
      <c r="J88" s="17" t="s">
        <v>143</v>
      </c>
      <c r="L88" s="18"/>
      <c r="M88" s="18"/>
      <c r="N88" s="19">
        <f t="shared" si="6"/>
        <v>0</v>
      </c>
      <c r="O88" s="18"/>
    </row>
    <row r="89" spans="1:15">
      <c r="A89" t="e">
        <f t="shared" si="5"/>
        <v>#REF!</v>
      </c>
      <c r="H89" s="17" t="s">
        <v>143</v>
      </c>
      <c r="J89" s="17" t="s">
        <v>143</v>
      </c>
      <c r="L89" s="18"/>
      <c r="M89" s="18"/>
      <c r="N89" s="19">
        <f t="shared" si="6"/>
        <v>0</v>
      </c>
      <c r="O89" s="18"/>
    </row>
    <row r="90" spans="1:15">
      <c r="A90" t="e">
        <f t="shared" si="5"/>
        <v>#REF!</v>
      </c>
      <c r="H90" s="17" t="s">
        <v>143</v>
      </c>
      <c r="J90" s="17" t="s">
        <v>143</v>
      </c>
      <c r="L90" s="18"/>
      <c r="M90" s="18"/>
      <c r="N90" s="19">
        <f t="shared" si="6"/>
        <v>0</v>
      </c>
      <c r="O90" s="18"/>
    </row>
    <row r="91" spans="1:15">
      <c r="A91" t="e">
        <f t="shared" si="5"/>
        <v>#REF!</v>
      </c>
      <c r="H91" s="17" t="s">
        <v>143</v>
      </c>
      <c r="J91" s="17" t="s">
        <v>143</v>
      </c>
      <c r="L91" s="18"/>
      <c r="M91" s="18"/>
      <c r="N91" s="19">
        <f t="shared" si="6"/>
        <v>0</v>
      </c>
      <c r="O91" s="18"/>
    </row>
    <row r="92" spans="1:15">
      <c r="A92" t="e">
        <f t="shared" si="5"/>
        <v>#REF!</v>
      </c>
      <c r="H92" s="17" t="s">
        <v>143</v>
      </c>
      <c r="J92" s="17" t="s">
        <v>143</v>
      </c>
      <c r="L92" s="18"/>
      <c r="M92" s="18"/>
      <c r="N92" s="19">
        <f t="shared" si="6"/>
        <v>0</v>
      </c>
      <c r="O92" s="18"/>
    </row>
    <row r="93" spans="1:15">
      <c r="A93" t="e">
        <f t="shared" si="5"/>
        <v>#REF!</v>
      </c>
      <c r="H93" s="17" t="s">
        <v>143</v>
      </c>
      <c r="J93" s="17" t="s">
        <v>143</v>
      </c>
      <c r="L93" s="18"/>
      <c r="M93" s="18"/>
      <c r="N93" s="19">
        <f t="shared" si="6"/>
        <v>0</v>
      </c>
      <c r="O93" s="18"/>
    </row>
    <row r="94" spans="1:15">
      <c r="A94" t="e">
        <f t="shared" si="5"/>
        <v>#REF!</v>
      </c>
      <c r="H94" s="17" t="s">
        <v>143</v>
      </c>
      <c r="J94" s="17" t="s">
        <v>143</v>
      </c>
      <c r="L94" s="18"/>
      <c r="M94" s="18"/>
      <c r="N94" s="19">
        <f t="shared" si="6"/>
        <v>0</v>
      </c>
      <c r="O94" s="18"/>
    </row>
    <row r="95" spans="1:15">
      <c r="A95" t="e">
        <f t="shared" si="5"/>
        <v>#REF!</v>
      </c>
      <c r="H95" s="17" t="s">
        <v>143</v>
      </c>
      <c r="J95" s="17" t="s">
        <v>143</v>
      </c>
      <c r="L95" s="18"/>
      <c r="M95" s="18"/>
      <c r="N95" s="19">
        <f t="shared" si="6"/>
        <v>0</v>
      </c>
      <c r="O95" s="18"/>
    </row>
    <row r="96" spans="1:15">
      <c r="A96" t="e">
        <f t="shared" si="5"/>
        <v>#REF!</v>
      </c>
      <c r="H96" s="17" t="s">
        <v>143</v>
      </c>
      <c r="J96" s="17" t="s">
        <v>143</v>
      </c>
      <c r="L96" s="18"/>
      <c r="M96" s="18"/>
      <c r="N96" s="19">
        <f>+L96+O96+Z96</f>
        <v>0</v>
      </c>
      <c r="O96" s="18"/>
    </row>
    <row r="97" spans="1:15">
      <c r="A97" t="e">
        <f t="shared" si="5"/>
        <v>#REF!</v>
      </c>
      <c r="H97" s="17" t="s">
        <v>143</v>
      </c>
      <c r="J97" s="17" t="s">
        <v>143</v>
      </c>
      <c r="L97" s="18"/>
      <c r="M97" s="18"/>
      <c r="N97" s="19">
        <f t="shared" ref="N97:N160" si="7">+L97+O97+Z97</f>
        <v>0</v>
      </c>
      <c r="O97" s="18"/>
    </row>
    <row r="98" spans="1:15">
      <c r="A98" t="e">
        <f t="shared" ref="A98:A122" si="8">+A97+1</f>
        <v>#REF!</v>
      </c>
      <c r="H98" s="17" t="s">
        <v>143</v>
      </c>
      <c r="J98" s="17" t="s">
        <v>143</v>
      </c>
      <c r="L98" s="18"/>
      <c r="M98" s="18"/>
      <c r="N98" s="19">
        <f t="shared" si="7"/>
        <v>0</v>
      </c>
      <c r="O98" s="18"/>
    </row>
    <row r="99" spans="1:15">
      <c r="A99" t="e">
        <f t="shared" si="8"/>
        <v>#REF!</v>
      </c>
      <c r="H99" s="17" t="s">
        <v>143</v>
      </c>
      <c r="J99" s="17" t="s">
        <v>143</v>
      </c>
      <c r="L99" s="18"/>
      <c r="M99" s="18"/>
      <c r="N99" s="19">
        <f t="shared" si="7"/>
        <v>0</v>
      </c>
      <c r="O99" s="18"/>
    </row>
    <row r="100" spans="1:15">
      <c r="A100" t="e">
        <f t="shared" si="8"/>
        <v>#REF!</v>
      </c>
      <c r="H100" s="17" t="s">
        <v>143</v>
      </c>
      <c r="J100" s="17" t="s">
        <v>143</v>
      </c>
      <c r="L100" s="18"/>
      <c r="M100" s="18"/>
      <c r="N100" s="19">
        <f t="shared" si="7"/>
        <v>0</v>
      </c>
      <c r="O100" s="18"/>
    </row>
    <row r="101" spans="1:15">
      <c r="A101" t="e">
        <f t="shared" si="8"/>
        <v>#REF!</v>
      </c>
      <c r="H101" s="17" t="s">
        <v>143</v>
      </c>
      <c r="J101" s="17" t="s">
        <v>143</v>
      </c>
      <c r="L101" s="18"/>
      <c r="M101" s="18"/>
      <c r="N101" s="19">
        <f t="shared" si="7"/>
        <v>0</v>
      </c>
      <c r="O101" s="18"/>
    </row>
    <row r="102" spans="1:15">
      <c r="A102" t="e">
        <f t="shared" si="8"/>
        <v>#REF!</v>
      </c>
      <c r="H102" s="17" t="s">
        <v>143</v>
      </c>
      <c r="J102" s="17" t="s">
        <v>143</v>
      </c>
      <c r="L102" s="18"/>
      <c r="M102" s="18"/>
      <c r="N102" s="19">
        <f t="shared" si="7"/>
        <v>0</v>
      </c>
      <c r="O102" s="18"/>
    </row>
    <row r="103" spans="1:15">
      <c r="A103" t="e">
        <f t="shared" si="8"/>
        <v>#REF!</v>
      </c>
      <c r="H103" s="17" t="s">
        <v>143</v>
      </c>
      <c r="J103" s="17" t="s">
        <v>143</v>
      </c>
      <c r="L103" s="18"/>
      <c r="M103" s="18"/>
      <c r="N103" s="19">
        <f t="shared" si="7"/>
        <v>0</v>
      </c>
      <c r="O103" s="18"/>
    </row>
    <row r="104" spans="1:15">
      <c r="A104" t="e">
        <f t="shared" si="8"/>
        <v>#REF!</v>
      </c>
      <c r="H104" s="17" t="s">
        <v>143</v>
      </c>
      <c r="J104" s="17" t="s">
        <v>143</v>
      </c>
      <c r="L104" s="18"/>
      <c r="M104" s="18"/>
      <c r="N104" s="19">
        <f t="shared" si="7"/>
        <v>0</v>
      </c>
      <c r="O104" s="18"/>
    </row>
    <row r="105" spans="1:15">
      <c r="A105" t="e">
        <f t="shared" si="8"/>
        <v>#REF!</v>
      </c>
      <c r="H105" s="17" t="s">
        <v>143</v>
      </c>
      <c r="J105" s="17" t="s">
        <v>143</v>
      </c>
      <c r="L105" s="18"/>
      <c r="M105" s="18"/>
      <c r="N105" s="19">
        <f t="shared" si="7"/>
        <v>0</v>
      </c>
      <c r="O105" s="18"/>
    </row>
    <row r="106" spans="1:15">
      <c r="A106" t="e">
        <f t="shared" si="8"/>
        <v>#REF!</v>
      </c>
      <c r="H106" s="17" t="s">
        <v>143</v>
      </c>
      <c r="J106" s="17" t="s">
        <v>143</v>
      </c>
      <c r="L106" s="18"/>
      <c r="M106" s="18"/>
      <c r="N106" s="19">
        <f t="shared" si="7"/>
        <v>0</v>
      </c>
      <c r="O106" s="18"/>
    </row>
    <row r="107" spans="1:15">
      <c r="A107" t="e">
        <f t="shared" si="8"/>
        <v>#REF!</v>
      </c>
      <c r="H107" s="17" t="s">
        <v>143</v>
      </c>
      <c r="J107" s="17" t="s">
        <v>143</v>
      </c>
      <c r="L107" s="18"/>
      <c r="M107" s="18"/>
      <c r="N107" s="19">
        <f t="shared" si="7"/>
        <v>0</v>
      </c>
      <c r="O107" s="18"/>
    </row>
    <row r="108" spans="1:15">
      <c r="A108" t="e">
        <f t="shared" si="8"/>
        <v>#REF!</v>
      </c>
      <c r="H108" s="17" t="s">
        <v>143</v>
      </c>
      <c r="J108" s="17" t="s">
        <v>143</v>
      </c>
      <c r="L108" s="18"/>
      <c r="M108" s="18"/>
      <c r="N108" s="19">
        <f t="shared" si="7"/>
        <v>0</v>
      </c>
      <c r="O108" s="18"/>
    </row>
    <row r="109" spans="1:15">
      <c r="A109" t="e">
        <f t="shared" si="8"/>
        <v>#REF!</v>
      </c>
      <c r="H109" s="17" t="s">
        <v>143</v>
      </c>
      <c r="J109" s="17" t="s">
        <v>143</v>
      </c>
      <c r="L109" s="18"/>
      <c r="M109" s="18"/>
      <c r="N109" s="19">
        <f t="shared" si="7"/>
        <v>0</v>
      </c>
      <c r="O109" s="18"/>
    </row>
    <row r="110" spans="1:15">
      <c r="A110" t="e">
        <f t="shared" si="8"/>
        <v>#REF!</v>
      </c>
      <c r="H110" s="17" t="s">
        <v>143</v>
      </c>
      <c r="J110" s="17" t="s">
        <v>143</v>
      </c>
      <c r="L110" s="18"/>
      <c r="M110" s="18"/>
      <c r="N110" s="19">
        <f t="shared" si="7"/>
        <v>0</v>
      </c>
      <c r="O110" s="18"/>
    </row>
    <row r="111" spans="1:15">
      <c r="A111" t="e">
        <f t="shared" si="8"/>
        <v>#REF!</v>
      </c>
      <c r="H111" s="17" t="s">
        <v>143</v>
      </c>
      <c r="J111" s="17" t="s">
        <v>143</v>
      </c>
      <c r="L111" s="18"/>
      <c r="M111" s="18"/>
      <c r="N111" s="19">
        <f t="shared" si="7"/>
        <v>0</v>
      </c>
      <c r="O111" s="18"/>
    </row>
    <row r="112" spans="1:15">
      <c r="A112" t="e">
        <f t="shared" si="8"/>
        <v>#REF!</v>
      </c>
      <c r="H112" s="17" t="s">
        <v>143</v>
      </c>
      <c r="J112" s="17" t="s">
        <v>143</v>
      </c>
      <c r="L112" s="18"/>
      <c r="M112" s="18"/>
      <c r="N112" s="19">
        <f t="shared" si="7"/>
        <v>0</v>
      </c>
      <c r="O112" s="18"/>
    </row>
    <row r="113" spans="1:15">
      <c r="A113" t="e">
        <f t="shared" si="8"/>
        <v>#REF!</v>
      </c>
      <c r="H113" s="17" t="s">
        <v>143</v>
      </c>
      <c r="J113" s="17" t="s">
        <v>143</v>
      </c>
      <c r="L113" s="18"/>
      <c r="M113" s="18"/>
      <c r="N113" s="19">
        <f t="shared" si="7"/>
        <v>0</v>
      </c>
      <c r="O113" s="18"/>
    </row>
    <row r="114" spans="1:15">
      <c r="A114" t="e">
        <f t="shared" si="8"/>
        <v>#REF!</v>
      </c>
      <c r="H114" s="17" t="s">
        <v>143</v>
      </c>
      <c r="J114" s="17" t="s">
        <v>143</v>
      </c>
      <c r="L114" s="18"/>
      <c r="M114" s="18"/>
      <c r="N114" s="19">
        <f t="shared" si="7"/>
        <v>0</v>
      </c>
      <c r="O114" s="18"/>
    </row>
    <row r="115" spans="1:15">
      <c r="A115" t="e">
        <f t="shared" si="8"/>
        <v>#REF!</v>
      </c>
      <c r="H115" s="17" t="s">
        <v>143</v>
      </c>
      <c r="J115" s="17" t="s">
        <v>143</v>
      </c>
      <c r="L115" s="18"/>
      <c r="M115" s="18"/>
      <c r="N115" s="19">
        <f t="shared" si="7"/>
        <v>0</v>
      </c>
      <c r="O115" s="18"/>
    </row>
    <row r="116" spans="1:15">
      <c r="A116" t="e">
        <f t="shared" si="8"/>
        <v>#REF!</v>
      </c>
      <c r="H116" s="17" t="s">
        <v>143</v>
      </c>
      <c r="J116" s="17" t="s">
        <v>143</v>
      </c>
      <c r="L116" s="18"/>
      <c r="M116" s="18"/>
      <c r="N116" s="19">
        <f t="shared" si="7"/>
        <v>0</v>
      </c>
      <c r="O116" s="18"/>
    </row>
    <row r="117" spans="1:15">
      <c r="A117" t="e">
        <f t="shared" si="8"/>
        <v>#REF!</v>
      </c>
      <c r="H117" s="17" t="s">
        <v>143</v>
      </c>
      <c r="J117" s="17" t="s">
        <v>143</v>
      </c>
      <c r="L117" s="18"/>
      <c r="M117" s="18"/>
      <c r="N117" s="19">
        <f t="shared" si="7"/>
        <v>0</v>
      </c>
      <c r="O117" s="18"/>
    </row>
    <row r="118" spans="1:15">
      <c r="A118" t="e">
        <f t="shared" si="8"/>
        <v>#REF!</v>
      </c>
      <c r="H118" s="17" t="s">
        <v>143</v>
      </c>
      <c r="J118" s="17" t="s">
        <v>143</v>
      </c>
      <c r="L118" s="18"/>
      <c r="M118" s="18"/>
      <c r="N118" s="19">
        <f t="shared" si="7"/>
        <v>0</v>
      </c>
      <c r="O118" s="18"/>
    </row>
    <row r="119" spans="1:15">
      <c r="A119" t="e">
        <f t="shared" si="8"/>
        <v>#REF!</v>
      </c>
      <c r="H119" s="17" t="s">
        <v>143</v>
      </c>
      <c r="J119" s="17" t="s">
        <v>143</v>
      </c>
      <c r="L119" s="18"/>
      <c r="M119" s="18"/>
      <c r="N119" s="19">
        <f t="shared" si="7"/>
        <v>0</v>
      </c>
      <c r="O119" s="18"/>
    </row>
    <row r="120" spans="1:15">
      <c r="A120" t="e">
        <f t="shared" si="8"/>
        <v>#REF!</v>
      </c>
      <c r="H120" s="17" t="s">
        <v>143</v>
      </c>
      <c r="J120" s="17" t="s">
        <v>143</v>
      </c>
      <c r="L120" s="18"/>
      <c r="M120" s="18"/>
      <c r="N120" s="19">
        <f t="shared" si="7"/>
        <v>0</v>
      </c>
      <c r="O120" s="18"/>
    </row>
    <row r="121" spans="1:15">
      <c r="A121" t="e">
        <f t="shared" si="8"/>
        <v>#REF!</v>
      </c>
      <c r="H121" s="17" t="s">
        <v>143</v>
      </c>
      <c r="J121" s="17" t="s">
        <v>143</v>
      </c>
      <c r="L121" s="18"/>
      <c r="M121" s="18"/>
      <c r="N121" s="19">
        <f t="shared" si="7"/>
        <v>0</v>
      </c>
      <c r="O121" s="18"/>
    </row>
    <row r="122" spans="1:15">
      <c r="A122" t="e">
        <f t="shared" si="8"/>
        <v>#REF!</v>
      </c>
      <c r="H122" s="17" t="s">
        <v>143</v>
      </c>
      <c r="J122" s="17" t="s">
        <v>143</v>
      </c>
      <c r="L122" s="18"/>
      <c r="M122" s="18"/>
      <c r="N122" s="19">
        <f t="shared" si="7"/>
        <v>0</v>
      </c>
      <c r="O122" s="18"/>
    </row>
    <row r="123" spans="1:15">
      <c r="A123" t="e">
        <f t="shared" ref="A123:A161" si="9">+A122+1</f>
        <v>#REF!</v>
      </c>
      <c r="H123" s="17" t="s">
        <v>143</v>
      </c>
      <c r="J123" s="17" t="s">
        <v>143</v>
      </c>
      <c r="L123" s="18"/>
      <c r="M123" s="18"/>
      <c r="N123" s="19">
        <f t="shared" si="7"/>
        <v>0</v>
      </c>
      <c r="O123" s="18"/>
    </row>
    <row r="124" spans="1:15">
      <c r="A124" t="e">
        <f t="shared" si="9"/>
        <v>#REF!</v>
      </c>
      <c r="H124" s="17" t="s">
        <v>143</v>
      </c>
      <c r="J124" s="17" t="s">
        <v>143</v>
      </c>
      <c r="L124" s="18"/>
      <c r="M124" s="18"/>
      <c r="N124" s="19">
        <f t="shared" si="7"/>
        <v>0</v>
      </c>
      <c r="O124" s="18"/>
    </row>
    <row r="125" spans="1:15">
      <c r="A125" t="e">
        <f t="shared" si="9"/>
        <v>#REF!</v>
      </c>
      <c r="H125" s="17" t="s">
        <v>143</v>
      </c>
      <c r="J125" s="17" t="s">
        <v>143</v>
      </c>
      <c r="L125" s="18"/>
      <c r="M125" s="18"/>
      <c r="N125" s="19">
        <f t="shared" si="7"/>
        <v>0</v>
      </c>
      <c r="O125" s="18"/>
    </row>
    <row r="126" spans="1:15">
      <c r="A126" t="e">
        <f t="shared" si="9"/>
        <v>#REF!</v>
      </c>
      <c r="H126" s="17" t="s">
        <v>143</v>
      </c>
      <c r="J126" s="17" t="s">
        <v>143</v>
      </c>
      <c r="L126" s="18"/>
      <c r="M126" s="18"/>
      <c r="N126" s="19">
        <f t="shared" si="7"/>
        <v>0</v>
      </c>
      <c r="O126" s="18"/>
    </row>
    <row r="127" spans="1:15">
      <c r="A127" t="e">
        <f t="shared" si="9"/>
        <v>#REF!</v>
      </c>
      <c r="H127" s="17" t="s">
        <v>143</v>
      </c>
      <c r="J127" s="17" t="s">
        <v>143</v>
      </c>
      <c r="L127" s="18"/>
      <c r="M127" s="18"/>
      <c r="N127" s="19">
        <f t="shared" si="7"/>
        <v>0</v>
      </c>
      <c r="O127" s="18"/>
    </row>
    <row r="128" spans="1:15">
      <c r="A128" t="e">
        <f t="shared" si="9"/>
        <v>#REF!</v>
      </c>
      <c r="H128" s="17" t="s">
        <v>143</v>
      </c>
      <c r="J128" s="17" t="s">
        <v>143</v>
      </c>
      <c r="L128" s="18"/>
      <c r="M128" s="18"/>
      <c r="N128" s="19">
        <f t="shared" si="7"/>
        <v>0</v>
      </c>
      <c r="O128" s="18"/>
    </row>
    <row r="129" spans="1:15">
      <c r="A129" t="e">
        <f t="shared" si="9"/>
        <v>#REF!</v>
      </c>
      <c r="H129" s="17" t="s">
        <v>143</v>
      </c>
      <c r="J129" s="17" t="s">
        <v>143</v>
      </c>
      <c r="L129" s="18"/>
      <c r="M129" s="18"/>
      <c r="N129" s="19">
        <f t="shared" si="7"/>
        <v>0</v>
      </c>
      <c r="O129" s="18"/>
    </row>
    <row r="130" spans="1:15">
      <c r="A130" t="e">
        <f t="shared" si="9"/>
        <v>#REF!</v>
      </c>
      <c r="H130" s="17" t="s">
        <v>143</v>
      </c>
      <c r="J130" s="17" t="s">
        <v>143</v>
      </c>
      <c r="L130" s="18"/>
      <c r="M130" s="18"/>
      <c r="N130" s="19">
        <f t="shared" si="7"/>
        <v>0</v>
      </c>
      <c r="O130" s="18"/>
    </row>
    <row r="131" spans="1:15">
      <c r="A131" t="e">
        <f t="shared" si="9"/>
        <v>#REF!</v>
      </c>
      <c r="H131" s="17" t="s">
        <v>143</v>
      </c>
      <c r="J131" s="17" t="s">
        <v>143</v>
      </c>
      <c r="L131" s="18"/>
      <c r="M131" s="18"/>
      <c r="N131" s="19">
        <f t="shared" si="7"/>
        <v>0</v>
      </c>
      <c r="O131" s="18"/>
    </row>
    <row r="132" spans="1:15">
      <c r="A132" t="e">
        <f t="shared" si="9"/>
        <v>#REF!</v>
      </c>
      <c r="H132" s="17" t="s">
        <v>143</v>
      </c>
      <c r="J132" s="17" t="s">
        <v>143</v>
      </c>
      <c r="L132" s="18"/>
      <c r="M132" s="18"/>
      <c r="N132" s="19">
        <f t="shared" si="7"/>
        <v>0</v>
      </c>
      <c r="O132" s="18"/>
    </row>
    <row r="133" spans="1:15">
      <c r="A133" t="e">
        <f t="shared" si="9"/>
        <v>#REF!</v>
      </c>
      <c r="H133" s="17" t="s">
        <v>143</v>
      </c>
      <c r="J133" s="17" t="s">
        <v>143</v>
      </c>
      <c r="L133" s="18"/>
      <c r="M133" s="18"/>
      <c r="N133" s="19">
        <f t="shared" si="7"/>
        <v>0</v>
      </c>
      <c r="O133" s="18"/>
    </row>
    <row r="134" spans="1:15">
      <c r="A134" t="e">
        <f t="shared" si="9"/>
        <v>#REF!</v>
      </c>
      <c r="H134" s="17" t="s">
        <v>143</v>
      </c>
      <c r="J134" s="17" t="s">
        <v>143</v>
      </c>
      <c r="L134" s="18"/>
      <c r="M134" s="18"/>
      <c r="N134" s="19">
        <f t="shared" si="7"/>
        <v>0</v>
      </c>
      <c r="O134" s="18"/>
    </row>
    <row r="135" spans="1:15">
      <c r="A135" t="e">
        <f t="shared" si="9"/>
        <v>#REF!</v>
      </c>
      <c r="H135" s="17" t="s">
        <v>143</v>
      </c>
      <c r="J135" s="17" t="s">
        <v>143</v>
      </c>
      <c r="L135" s="18"/>
      <c r="M135" s="18"/>
      <c r="N135" s="19">
        <f t="shared" si="7"/>
        <v>0</v>
      </c>
      <c r="O135" s="18"/>
    </row>
    <row r="136" spans="1:15">
      <c r="A136" t="e">
        <f t="shared" si="9"/>
        <v>#REF!</v>
      </c>
      <c r="H136" s="17" t="s">
        <v>143</v>
      </c>
      <c r="J136" s="17" t="s">
        <v>143</v>
      </c>
      <c r="L136" s="18"/>
      <c r="M136" s="18"/>
      <c r="N136" s="19">
        <f t="shared" si="7"/>
        <v>0</v>
      </c>
      <c r="O136" s="18"/>
    </row>
    <row r="137" spans="1:15">
      <c r="A137" t="e">
        <f t="shared" si="9"/>
        <v>#REF!</v>
      </c>
      <c r="H137" s="17" t="s">
        <v>143</v>
      </c>
      <c r="J137" s="17" t="s">
        <v>143</v>
      </c>
      <c r="L137" s="18"/>
      <c r="M137" s="18"/>
      <c r="N137" s="19">
        <f t="shared" si="7"/>
        <v>0</v>
      </c>
      <c r="O137" s="18"/>
    </row>
    <row r="138" spans="1:15">
      <c r="A138" t="e">
        <f t="shared" si="9"/>
        <v>#REF!</v>
      </c>
      <c r="H138" s="17" t="s">
        <v>143</v>
      </c>
      <c r="J138" s="17" t="s">
        <v>143</v>
      </c>
      <c r="L138" s="18"/>
      <c r="M138" s="18"/>
      <c r="N138" s="19">
        <f t="shared" si="7"/>
        <v>0</v>
      </c>
      <c r="O138" s="18"/>
    </row>
    <row r="139" spans="1:15">
      <c r="A139" t="e">
        <f t="shared" si="9"/>
        <v>#REF!</v>
      </c>
      <c r="H139" s="17" t="s">
        <v>143</v>
      </c>
      <c r="J139" s="17" t="s">
        <v>143</v>
      </c>
      <c r="L139" s="18"/>
      <c r="M139" s="18"/>
      <c r="N139" s="19">
        <f t="shared" si="7"/>
        <v>0</v>
      </c>
      <c r="O139" s="18"/>
    </row>
    <row r="140" spans="1:15">
      <c r="A140" t="e">
        <f t="shared" si="9"/>
        <v>#REF!</v>
      </c>
      <c r="H140" s="17" t="s">
        <v>143</v>
      </c>
      <c r="J140" s="17" t="s">
        <v>143</v>
      </c>
      <c r="L140" s="18"/>
      <c r="M140" s="18"/>
      <c r="N140" s="19">
        <f t="shared" si="7"/>
        <v>0</v>
      </c>
      <c r="O140" s="18"/>
    </row>
    <row r="141" spans="1:15">
      <c r="A141" t="e">
        <f t="shared" si="9"/>
        <v>#REF!</v>
      </c>
      <c r="H141" s="17" t="s">
        <v>143</v>
      </c>
      <c r="J141" s="17" t="s">
        <v>143</v>
      </c>
      <c r="L141" s="18"/>
      <c r="M141" s="18"/>
      <c r="N141" s="19">
        <f t="shared" si="7"/>
        <v>0</v>
      </c>
      <c r="O141" s="18"/>
    </row>
    <row r="142" spans="1:15">
      <c r="A142" t="e">
        <f t="shared" si="9"/>
        <v>#REF!</v>
      </c>
      <c r="H142" s="17" t="s">
        <v>143</v>
      </c>
      <c r="J142" s="17" t="s">
        <v>143</v>
      </c>
      <c r="L142" s="18"/>
      <c r="M142" s="18"/>
      <c r="N142" s="19">
        <f t="shared" si="7"/>
        <v>0</v>
      </c>
      <c r="O142" s="18"/>
    </row>
    <row r="143" spans="1:15">
      <c r="A143" t="e">
        <f t="shared" si="9"/>
        <v>#REF!</v>
      </c>
      <c r="H143" s="17" t="s">
        <v>143</v>
      </c>
      <c r="J143" s="17" t="s">
        <v>143</v>
      </c>
      <c r="L143" s="18"/>
      <c r="M143" s="18"/>
      <c r="N143" s="19">
        <f t="shared" si="7"/>
        <v>0</v>
      </c>
      <c r="O143" s="18"/>
    </row>
    <row r="144" spans="1:15">
      <c r="A144" t="e">
        <f t="shared" si="9"/>
        <v>#REF!</v>
      </c>
      <c r="H144" s="17" t="s">
        <v>143</v>
      </c>
      <c r="J144" s="17" t="s">
        <v>143</v>
      </c>
      <c r="L144" s="18"/>
      <c r="M144" s="18"/>
      <c r="N144" s="19">
        <f t="shared" si="7"/>
        <v>0</v>
      </c>
      <c r="O144" s="18"/>
    </row>
    <row r="145" spans="1:15">
      <c r="A145" t="e">
        <f t="shared" si="9"/>
        <v>#REF!</v>
      </c>
      <c r="H145" s="17" t="s">
        <v>143</v>
      </c>
      <c r="J145" s="17" t="s">
        <v>143</v>
      </c>
      <c r="L145" s="18"/>
      <c r="M145" s="18"/>
      <c r="N145" s="19">
        <f t="shared" si="7"/>
        <v>0</v>
      </c>
      <c r="O145" s="18"/>
    </row>
    <row r="146" spans="1:15">
      <c r="A146" t="e">
        <f t="shared" si="9"/>
        <v>#REF!</v>
      </c>
      <c r="H146" s="17" t="s">
        <v>143</v>
      </c>
      <c r="J146" s="17" t="s">
        <v>143</v>
      </c>
      <c r="L146" s="18"/>
      <c r="M146" s="18"/>
      <c r="N146" s="19">
        <f t="shared" si="7"/>
        <v>0</v>
      </c>
      <c r="O146" s="18"/>
    </row>
    <row r="147" spans="1:15">
      <c r="A147" t="e">
        <f t="shared" si="9"/>
        <v>#REF!</v>
      </c>
      <c r="H147" s="17" t="s">
        <v>143</v>
      </c>
      <c r="J147" s="17" t="s">
        <v>143</v>
      </c>
      <c r="L147" s="18"/>
      <c r="M147" s="18"/>
      <c r="N147" s="19">
        <f t="shared" si="7"/>
        <v>0</v>
      </c>
      <c r="O147" s="18"/>
    </row>
    <row r="148" spans="1:15">
      <c r="A148" t="e">
        <f t="shared" si="9"/>
        <v>#REF!</v>
      </c>
      <c r="H148" s="17" t="s">
        <v>143</v>
      </c>
      <c r="J148" s="17" t="s">
        <v>143</v>
      </c>
      <c r="L148" s="18"/>
      <c r="M148" s="18"/>
      <c r="N148" s="19">
        <f t="shared" si="7"/>
        <v>0</v>
      </c>
      <c r="O148" s="18"/>
    </row>
    <row r="149" spans="1:15">
      <c r="A149" t="e">
        <f t="shared" si="9"/>
        <v>#REF!</v>
      </c>
      <c r="H149" s="17" t="s">
        <v>143</v>
      </c>
      <c r="J149" s="17" t="s">
        <v>143</v>
      </c>
      <c r="L149" s="18"/>
      <c r="M149" s="18"/>
      <c r="N149" s="19">
        <f t="shared" si="7"/>
        <v>0</v>
      </c>
      <c r="O149" s="18"/>
    </row>
    <row r="150" spans="1:15">
      <c r="A150" t="e">
        <f t="shared" si="9"/>
        <v>#REF!</v>
      </c>
      <c r="H150" s="17" t="s">
        <v>143</v>
      </c>
      <c r="J150" s="17" t="s">
        <v>143</v>
      </c>
      <c r="L150" s="18"/>
      <c r="M150" s="18"/>
      <c r="N150" s="19">
        <f t="shared" si="7"/>
        <v>0</v>
      </c>
      <c r="O150" s="18"/>
    </row>
    <row r="151" spans="1:15">
      <c r="A151" t="e">
        <f t="shared" si="9"/>
        <v>#REF!</v>
      </c>
      <c r="H151" s="17" t="s">
        <v>143</v>
      </c>
      <c r="J151" s="17" t="s">
        <v>143</v>
      </c>
      <c r="L151" s="18"/>
      <c r="M151" s="18"/>
      <c r="N151" s="19">
        <f t="shared" si="7"/>
        <v>0</v>
      </c>
      <c r="O151" s="18"/>
    </row>
    <row r="152" spans="1:15">
      <c r="A152" t="e">
        <f t="shared" si="9"/>
        <v>#REF!</v>
      </c>
      <c r="H152" s="17" t="s">
        <v>143</v>
      </c>
      <c r="J152" s="17" t="s">
        <v>143</v>
      </c>
      <c r="L152" s="18"/>
      <c r="M152" s="18"/>
      <c r="N152" s="19">
        <f t="shared" si="7"/>
        <v>0</v>
      </c>
      <c r="O152" s="18"/>
    </row>
    <row r="153" spans="1:15">
      <c r="A153" t="e">
        <f t="shared" si="9"/>
        <v>#REF!</v>
      </c>
      <c r="H153" s="17" t="s">
        <v>143</v>
      </c>
      <c r="J153" s="17" t="s">
        <v>143</v>
      </c>
      <c r="L153" s="18"/>
      <c r="M153" s="18"/>
      <c r="N153" s="19">
        <f t="shared" si="7"/>
        <v>0</v>
      </c>
      <c r="O153" s="18"/>
    </row>
    <row r="154" spans="1:15">
      <c r="A154" t="e">
        <f t="shared" si="9"/>
        <v>#REF!</v>
      </c>
      <c r="H154" s="17" t="s">
        <v>143</v>
      </c>
      <c r="J154" s="17" t="s">
        <v>143</v>
      </c>
      <c r="L154" s="18"/>
      <c r="M154" s="18"/>
      <c r="N154" s="19">
        <f t="shared" si="7"/>
        <v>0</v>
      </c>
      <c r="O154" s="18"/>
    </row>
    <row r="155" spans="1:15">
      <c r="A155" t="e">
        <f t="shared" si="9"/>
        <v>#REF!</v>
      </c>
      <c r="H155" s="17" t="s">
        <v>143</v>
      </c>
      <c r="J155" s="17" t="s">
        <v>143</v>
      </c>
      <c r="L155" s="18"/>
      <c r="M155" s="18"/>
      <c r="N155" s="19">
        <f t="shared" si="7"/>
        <v>0</v>
      </c>
      <c r="O155" s="18"/>
    </row>
    <row r="156" spans="1:15">
      <c r="A156" t="e">
        <f t="shared" si="9"/>
        <v>#REF!</v>
      </c>
      <c r="H156" s="17" t="s">
        <v>143</v>
      </c>
      <c r="J156" s="17" t="s">
        <v>143</v>
      </c>
      <c r="L156" s="18"/>
      <c r="M156" s="18"/>
      <c r="N156" s="19">
        <f t="shared" si="7"/>
        <v>0</v>
      </c>
      <c r="O156" s="18"/>
    </row>
    <row r="157" spans="1:15">
      <c r="A157" t="e">
        <f t="shared" si="9"/>
        <v>#REF!</v>
      </c>
      <c r="H157" s="17" t="s">
        <v>143</v>
      </c>
      <c r="J157" s="17" t="s">
        <v>143</v>
      </c>
      <c r="L157" s="18"/>
      <c r="M157" s="18"/>
      <c r="N157" s="19">
        <f t="shared" si="7"/>
        <v>0</v>
      </c>
      <c r="O157" s="18"/>
    </row>
    <row r="158" spans="1:15">
      <c r="A158" t="e">
        <f t="shared" si="9"/>
        <v>#REF!</v>
      </c>
      <c r="H158" s="17" t="s">
        <v>143</v>
      </c>
      <c r="J158" s="17" t="s">
        <v>143</v>
      </c>
      <c r="L158" s="18"/>
      <c r="M158" s="18"/>
      <c r="N158" s="19">
        <f t="shared" si="7"/>
        <v>0</v>
      </c>
      <c r="O158" s="18"/>
    </row>
    <row r="159" spans="1:15">
      <c r="A159" t="e">
        <f t="shared" si="9"/>
        <v>#REF!</v>
      </c>
      <c r="H159" s="17" t="s">
        <v>143</v>
      </c>
      <c r="J159" s="17" t="s">
        <v>143</v>
      </c>
      <c r="L159" s="18"/>
      <c r="M159" s="18"/>
      <c r="N159" s="19">
        <f t="shared" si="7"/>
        <v>0</v>
      </c>
      <c r="O159" s="18"/>
    </row>
    <row r="160" spans="1:15">
      <c r="A160" t="e">
        <f t="shared" si="9"/>
        <v>#REF!</v>
      </c>
      <c r="H160" s="17" t="s">
        <v>143</v>
      </c>
      <c r="J160" s="17" t="s">
        <v>143</v>
      </c>
      <c r="L160" s="18"/>
      <c r="M160" s="18"/>
      <c r="N160" s="19">
        <f t="shared" si="7"/>
        <v>0</v>
      </c>
      <c r="O160" s="18"/>
    </row>
    <row r="161" spans="1:15">
      <c r="A161" t="e">
        <f t="shared" si="9"/>
        <v>#REF!</v>
      </c>
      <c r="H161" s="17" t="s">
        <v>143</v>
      </c>
      <c r="J161" s="17" t="s">
        <v>143</v>
      </c>
      <c r="L161" s="18"/>
      <c r="M161" s="18"/>
      <c r="N161" s="19">
        <f t="shared" ref="N161:N224" si="10">+L161+O161+Z161</f>
        <v>0</v>
      </c>
      <c r="O161" s="18"/>
    </row>
    <row r="162" spans="1:15">
      <c r="A162" t="e">
        <f t="shared" ref="A162:A225" si="11">+A161+1</f>
        <v>#REF!</v>
      </c>
      <c r="H162" s="17" t="s">
        <v>143</v>
      </c>
      <c r="J162" s="17" t="s">
        <v>143</v>
      </c>
      <c r="L162" s="18"/>
      <c r="M162" s="18"/>
      <c r="N162" s="19">
        <f t="shared" si="10"/>
        <v>0</v>
      </c>
      <c r="O162" s="18"/>
    </row>
    <row r="163" spans="1:15">
      <c r="A163" t="e">
        <f t="shared" si="11"/>
        <v>#REF!</v>
      </c>
      <c r="H163" s="17" t="s">
        <v>143</v>
      </c>
      <c r="J163" s="17" t="s">
        <v>143</v>
      </c>
      <c r="L163" s="18"/>
      <c r="M163" s="18"/>
      <c r="N163" s="19">
        <f t="shared" si="10"/>
        <v>0</v>
      </c>
      <c r="O163" s="18"/>
    </row>
    <row r="164" spans="1:15">
      <c r="A164" t="e">
        <f t="shared" si="11"/>
        <v>#REF!</v>
      </c>
      <c r="H164" s="17" t="s">
        <v>143</v>
      </c>
      <c r="J164" s="17" t="s">
        <v>143</v>
      </c>
      <c r="L164" s="18"/>
      <c r="M164" s="18"/>
      <c r="N164" s="19">
        <f t="shared" si="10"/>
        <v>0</v>
      </c>
      <c r="O164" s="18"/>
    </row>
    <row r="165" spans="1:15">
      <c r="A165" t="e">
        <f t="shared" si="11"/>
        <v>#REF!</v>
      </c>
      <c r="H165" s="17" t="s">
        <v>143</v>
      </c>
      <c r="J165" s="17" t="s">
        <v>143</v>
      </c>
      <c r="L165" s="18"/>
      <c r="M165" s="18"/>
      <c r="N165" s="19">
        <f t="shared" si="10"/>
        <v>0</v>
      </c>
      <c r="O165" s="18"/>
    </row>
    <row r="166" spans="1:15">
      <c r="A166" t="e">
        <f t="shared" si="11"/>
        <v>#REF!</v>
      </c>
      <c r="H166" s="17" t="s">
        <v>143</v>
      </c>
      <c r="J166" s="17" t="s">
        <v>143</v>
      </c>
      <c r="L166" s="18"/>
      <c r="M166" s="18"/>
      <c r="N166" s="19">
        <f t="shared" si="10"/>
        <v>0</v>
      </c>
      <c r="O166" s="18"/>
    </row>
    <row r="167" spans="1:15">
      <c r="A167" t="e">
        <f t="shared" si="11"/>
        <v>#REF!</v>
      </c>
      <c r="H167" s="17" t="s">
        <v>143</v>
      </c>
      <c r="J167" s="17" t="s">
        <v>143</v>
      </c>
      <c r="L167" s="18"/>
      <c r="M167" s="18"/>
      <c r="N167" s="19">
        <f t="shared" si="10"/>
        <v>0</v>
      </c>
      <c r="O167" s="18"/>
    </row>
    <row r="168" spans="1:15">
      <c r="A168" t="e">
        <f t="shared" si="11"/>
        <v>#REF!</v>
      </c>
      <c r="H168" s="17" t="s">
        <v>143</v>
      </c>
      <c r="J168" s="17" t="s">
        <v>143</v>
      </c>
      <c r="L168" s="18"/>
      <c r="M168" s="18"/>
      <c r="N168" s="19">
        <f t="shared" si="10"/>
        <v>0</v>
      </c>
      <c r="O168" s="18"/>
    </row>
    <row r="169" spans="1:15">
      <c r="A169" t="e">
        <f t="shared" si="11"/>
        <v>#REF!</v>
      </c>
      <c r="H169" s="17" t="s">
        <v>143</v>
      </c>
      <c r="J169" s="17" t="s">
        <v>143</v>
      </c>
      <c r="L169" s="18"/>
      <c r="M169" s="18"/>
      <c r="N169" s="19">
        <f t="shared" si="10"/>
        <v>0</v>
      </c>
      <c r="O169" s="18"/>
    </row>
    <row r="170" spans="1:15">
      <c r="A170" t="e">
        <f t="shared" si="11"/>
        <v>#REF!</v>
      </c>
      <c r="H170" s="17" t="s">
        <v>143</v>
      </c>
      <c r="J170" s="17" t="s">
        <v>143</v>
      </c>
      <c r="L170" s="18"/>
      <c r="M170" s="18"/>
      <c r="N170" s="19">
        <f t="shared" si="10"/>
        <v>0</v>
      </c>
      <c r="O170" s="18"/>
    </row>
    <row r="171" spans="1:15">
      <c r="A171" t="e">
        <f t="shared" si="11"/>
        <v>#REF!</v>
      </c>
      <c r="H171" s="17" t="s">
        <v>143</v>
      </c>
      <c r="J171" s="17" t="s">
        <v>143</v>
      </c>
      <c r="L171" s="18"/>
      <c r="M171" s="18"/>
      <c r="N171" s="19">
        <f t="shared" si="10"/>
        <v>0</v>
      </c>
      <c r="O171" s="18"/>
    </row>
    <row r="172" spans="1:15">
      <c r="A172" t="e">
        <f t="shared" si="11"/>
        <v>#REF!</v>
      </c>
      <c r="H172" s="17" t="s">
        <v>143</v>
      </c>
      <c r="J172" s="17" t="s">
        <v>143</v>
      </c>
      <c r="L172" s="18"/>
      <c r="M172" s="18"/>
      <c r="N172" s="19">
        <f t="shared" si="10"/>
        <v>0</v>
      </c>
      <c r="O172" s="18"/>
    </row>
    <row r="173" spans="1:15">
      <c r="A173" t="e">
        <f t="shared" si="11"/>
        <v>#REF!</v>
      </c>
      <c r="H173" s="17" t="s">
        <v>143</v>
      </c>
      <c r="J173" s="17" t="s">
        <v>143</v>
      </c>
      <c r="L173" s="18"/>
      <c r="M173" s="18"/>
      <c r="N173" s="19">
        <f t="shared" si="10"/>
        <v>0</v>
      </c>
      <c r="O173" s="18"/>
    </row>
    <row r="174" spans="1:15">
      <c r="A174" t="e">
        <f t="shared" si="11"/>
        <v>#REF!</v>
      </c>
      <c r="H174" s="17" t="s">
        <v>143</v>
      </c>
      <c r="J174" s="17" t="s">
        <v>143</v>
      </c>
      <c r="L174" s="18"/>
      <c r="M174" s="18"/>
      <c r="N174" s="19">
        <f t="shared" si="10"/>
        <v>0</v>
      </c>
      <c r="O174" s="18"/>
    </row>
    <row r="175" spans="1:15">
      <c r="A175" t="e">
        <f t="shared" si="11"/>
        <v>#REF!</v>
      </c>
      <c r="H175" s="17" t="s">
        <v>143</v>
      </c>
      <c r="J175" s="17" t="s">
        <v>143</v>
      </c>
      <c r="L175" s="18"/>
      <c r="M175" s="18"/>
      <c r="N175" s="19">
        <f t="shared" si="10"/>
        <v>0</v>
      </c>
      <c r="O175" s="18"/>
    </row>
    <row r="176" spans="1:15">
      <c r="A176" t="e">
        <f t="shared" si="11"/>
        <v>#REF!</v>
      </c>
      <c r="H176" s="17" t="s">
        <v>143</v>
      </c>
      <c r="J176" s="17" t="s">
        <v>143</v>
      </c>
      <c r="L176" s="18"/>
      <c r="M176" s="18"/>
      <c r="N176" s="19">
        <f t="shared" si="10"/>
        <v>0</v>
      </c>
      <c r="O176" s="18"/>
    </row>
    <row r="177" spans="1:15">
      <c r="A177" t="e">
        <f t="shared" si="11"/>
        <v>#REF!</v>
      </c>
      <c r="H177" s="17" t="s">
        <v>143</v>
      </c>
      <c r="J177" s="17" t="s">
        <v>143</v>
      </c>
      <c r="L177" s="18"/>
      <c r="M177" s="18"/>
      <c r="N177" s="19">
        <f t="shared" si="10"/>
        <v>0</v>
      </c>
      <c r="O177" s="18"/>
    </row>
    <row r="178" spans="1:15">
      <c r="A178" t="e">
        <f t="shared" si="11"/>
        <v>#REF!</v>
      </c>
      <c r="H178" s="17" t="s">
        <v>143</v>
      </c>
      <c r="J178" s="17" t="s">
        <v>143</v>
      </c>
      <c r="L178" s="18"/>
      <c r="M178" s="18"/>
      <c r="N178" s="19">
        <f t="shared" si="10"/>
        <v>0</v>
      </c>
      <c r="O178" s="18"/>
    </row>
    <row r="179" spans="1:15">
      <c r="A179" t="e">
        <f t="shared" si="11"/>
        <v>#REF!</v>
      </c>
      <c r="H179" s="17" t="s">
        <v>143</v>
      </c>
      <c r="J179" s="17" t="s">
        <v>143</v>
      </c>
      <c r="L179" s="18"/>
      <c r="M179" s="18"/>
      <c r="N179" s="19">
        <f t="shared" si="10"/>
        <v>0</v>
      </c>
      <c r="O179" s="18"/>
    </row>
    <row r="180" spans="1:15">
      <c r="A180" t="e">
        <f t="shared" si="11"/>
        <v>#REF!</v>
      </c>
      <c r="H180" s="17" t="s">
        <v>143</v>
      </c>
      <c r="J180" s="17" t="s">
        <v>143</v>
      </c>
      <c r="L180" s="18"/>
      <c r="M180" s="18"/>
      <c r="N180" s="19">
        <f t="shared" si="10"/>
        <v>0</v>
      </c>
      <c r="O180" s="18"/>
    </row>
    <row r="181" spans="1:15">
      <c r="A181" t="e">
        <f t="shared" si="11"/>
        <v>#REF!</v>
      </c>
      <c r="H181" s="17" t="s">
        <v>143</v>
      </c>
      <c r="J181" s="17" t="s">
        <v>143</v>
      </c>
      <c r="L181" s="18"/>
      <c r="M181" s="18"/>
      <c r="N181" s="19">
        <f t="shared" si="10"/>
        <v>0</v>
      </c>
      <c r="O181" s="18"/>
    </row>
    <row r="182" spans="1:15">
      <c r="A182" t="e">
        <f t="shared" si="11"/>
        <v>#REF!</v>
      </c>
      <c r="H182" s="17" t="s">
        <v>143</v>
      </c>
      <c r="J182" s="17" t="s">
        <v>143</v>
      </c>
      <c r="L182" s="18"/>
      <c r="M182" s="18"/>
      <c r="N182" s="19">
        <f t="shared" si="10"/>
        <v>0</v>
      </c>
      <c r="O182" s="18"/>
    </row>
    <row r="183" spans="1:15">
      <c r="A183" t="e">
        <f t="shared" si="11"/>
        <v>#REF!</v>
      </c>
      <c r="H183" s="17" t="s">
        <v>143</v>
      </c>
      <c r="J183" s="17" t="s">
        <v>143</v>
      </c>
      <c r="L183" s="18"/>
      <c r="M183" s="18"/>
      <c r="N183" s="19">
        <f t="shared" si="10"/>
        <v>0</v>
      </c>
      <c r="O183" s="18"/>
    </row>
    <row r="184" spans="1:15">
      <c r="A184" t="e">
        <f t="shared" si="11"/>
        <v>#REF!</v>
      </c>
      <c r="H184" s="17" t="s">
        <v>143</v>
      </c>
      <c r="J184" s="17" t="s">
        <v>143</v>
      </c>
      <c r="L184" s="18"/>
      <c r="M184" s="18"/>
      <c r="N184" s="19">
        <f t="shared" si="10"/>
        <v>0</v>
      </c>
      <c r="O184" s="18"/>
    </row>
    <row r="185" spans="1:15">
      <c r="A185" t="e">
        <f t="shared" si="11"/>
        <v>#REF!</v>
      </c>
      <c r="H185" s="17" t="s">
        <v>143</v>
      </c>
      <c r="J185" s="17" t="s">
        <v>143</v>
      </c>
      <c r="L185" s="18"/>
      <c r="M185" s="18"/>
      <c r="N185" s="19">
        <f t="shared" si="10"/>
        <v>0</v>
      </c>
      <c r="O185" s="18"/>
    </row>
    <row r="186" spans="1:15">
      <c r="A186" t="e">
        <f t="shared" si="11"/>
        <v>#REF!</v>
      </c>
      <c r="H186" s="17" t="s">
        <v>143</v>
      </c>
      <c r="J186" s="17" t="s">
        <v>143</v>
      </c>
      <c r="L186" s="18"/>
      <c r="M186" s="18"/>
      <c r="N186" s="19">
        <f t="shared" si="10"/>
        <v>0</v>
      </c>
      <c r="O186" s="18"/>
    </row>
    <row r="187" spans="1:15">
      <c r="A187" t="e">
        <f t="shared" si="11"/>
        <v>#REF!</v>
      </c>
      <c r="H187" s="17" t="s">
        <v>143</v>
      </c>
      <c r="J187" s="17" t="s">
        <v>143</v>
      </c>
      <c r="L187" s="18"/>
      <c r="M187" s="18"/>
      <c r="N187" s="19">
        <f t="shared" si="10"/>
        <v>0</v>
      </c>
      <c r="O187" s="18"/>
    </row>
    <row r="188" spans="1:15">
      <c r="A188" t="e">
        <f t="shared" si="11"/>
        <v>#REF!</v>
      </c>
      <c r="H188" s="17" t="s">
        <v>143</v>
      </c>
      <c r="J188" s="17" t="s">
        <v>143</v>
      </c>
      <c r="L188" s="18"/>
      <c r="M188" s="18"/>
      <c r="N188" s="19">
        <f t="shared" si="10"/>
        <v>0</v>
      </c>
      <c r="O188" s="18"/>
    </row>
    <row r="189" spans="1:15">
      <c r="A189" t="e">
        <f t="shared" si="11"/>
        <v>#REF!</v>
      </c>
      <c r="H189" s="17" t="s">
        <v>143</v>
      </c>
      <c r="J189" s="17" t="s">
        <v>143</v>
      </c>
      <c r="L189" s="18"/>
      <c r="M189" s="18"/>
      <c r="N189" s="19">
        <f t="shared" si="10"/>
        <v>0</v>
      </c>
      <c r="O189" s="18"/>
    </row>
    <row r="190" spans="1:15">
      <c r="A190" t="e">
        <f t="shared" si="11"/>
        <v>#REF!</v>
      </c>
      <c r="H190" s="17" t="s">
        <v>143</v>
      </c>
      <c r="J190" s="17" t="s">
        <v>143</v>
      </c>
      <c r="L190" s="18"/>
      <c r="M190" s="18"/>
      <c r="N190" s="19">
        <f t="shared" si="10"/>
        <v>0</v>
      </c>
      <c r="O190" s="18"/>
    </row>
    <row r="191" spans="1:15">
      <c r="A191" t="e">
        <f t="shared" si="11"/>
        <v>#REF!</v>
      </c>
      <c r="H191" s="17" t="s">
        <v>143</v>
      </c>
      <c r="J191" s="17" t="s">
        <v>143</v>
      </c>
      <c r="L191" s="18"/>
      <c r="M191" s="18"/>
      <c r="N191" s="19">
        <f t="shared" si="10"/>
        <v>0</v>
      </c>
      <c r="O191" s="18"/>
    </row>
    <row r="192" spans="1:15">
      <c r="A192" t="e">
        <f t="shared" si="11"/>
        <v>#REF!</v>
      </c>
      <c r="H192" s="17" t="s">
        <v>143</v>
      </c>
      <c r="J192" s="17" t="s">
        <v>143</v>
      </c>
      <c r="L192" s="18"/>
      <c r="M192" s="18"/>
      <c r="N192" s="19">
        <f t="shared" si="10"/>
        <v>0</v>
      </c>
      <c r="O192" s="18"/>
    </row>
    <row r="193" spans="1:15">
      <c r="A193" t="e">
        <f t="shared" si="11"/>
        <v>#REF!</v>
      </c>
      <c r="H193" s="17" t="s">
        <v>143</v>
      </c>
      <c r="J193" s="17" t="s">
        <v>143</v>
      </c>
      <c r="L193" s="18"/>
      <c r="M193" s="18"/>
      <c r="N193" s="19">
        <f t="shared" si="10"/>
        <v>0</v>
      </c>
      <c r="O193" s="18"/>
    </row>
    <row r="194" spans="1:15">
      <c r="A194" t="e">
        <f t="shared" si="11"/>
        <v>#REF!</v>
      </c>
      <c r="H194" s="17" t="s">
        <v>143</v>
      </c>
      <c r="J194" s="17" t="s">
        <v>143</v>
      </c>
      <c r="L194" s="18"/>
      <c r="M194" s="18"/>
      <c r="N194" s="19">
        <f t="shared" si="10"/>
        <v>0</v>
      </c>
      <c r="O194" s="18"/>
    </row>
    <row r="195" spans="1:15">
      <c r="A195" t="e">
        <f t="shared" si="11"/>
        <v>#REF!</v>
      </c>
      <c r="H195" s="17" t="s">
        <v>143</v>
      </c>
      <c r="J195" s="17" t="s">
        <v>143</v>
      </c>
      <c r="L195" s="18"/>
      <c r="M195" s="18"/>
      <c r="N195" s="19">
        <f t="shared" si="10"/>
        <v>0</v>
      </c>
      <c r="O195" s="18"/>
    </row>
    <row r="196" spans="1:15">
      <c r="A196" t="e">
        <f t="shared" si="11"/>
        <v>#REF!</v>
      </c>
      <c r="H196" s="17" t="s">
        <v>143</v>
      </c>
      <c r="J196" s="17" t="s">
        <v>143</v>
      </c>
      <c r="L196" s="18"/>
      <c r="M196" s="18"/>
      <c r="N196" s="19">
        <f t="shared" si="10"/>
        <v>0</v>
      </c>
      <c r="O196" s="18"/>
    </row>
    <row r="197" spans="1:15">
      <c r="A197" t="e">
        <f t="shared" si="11"/>
        <v>#REF!</v>
      </c>
      <c r="H197" s="17" t="s">
        <v>143</v>
      </c>
      <c r="J197" s="17" t="s">
        <v>143</v>
      </c>
      <c r="L197" s="18"/>
      <c r="M197" s="18"/>
      <c r="N197" s="19">
        <f t="shared" si="10"/>
        <v>0</v>
      </c>
      <c r="O197" s="18"/>
    </row>
    <row r="198" spans="1:15">
      <c r="A198" t="e">
        <f t="shared" si="11"/>
        <v>#REF!</v>
      </c>
      <c r="H198" s="17" t="s">
        <v>143</v>
      </c>
      <c r="J198" s="17" t="s">
        <v>143</v>
      </c>
      <c r="L198" s="18"/>
      <c r="M198" s="18"/>
      <c r="N198" s="19">
        <f t="shared" si="10"/>
        <v>0</v>
      </c>
      <c r="O198" s="18"/>
    </row>
    <row r="199" spans="1:15">
      <c r="A199" t="e">
        <f t="shared" si="11"/>
        <v>#REF!</v>
      </c>
      <c r="H199" s="17" t="s">
        <v>143</v>
      </c>
      <c r="J199" s="17" t="s">
        <v>143</v>
      </c>
      <c r="L199" s="18"/>
      <c r="M199" s="18"/>
      <c r="N199" s="19">
        <f t="shared" si="10"/>
        <v>0</v>
      </c>
      <c r="O199" s="18"/>
    </row>
    <row r="200" spans="1:15">
      <c r="A200" t="e">
        <f t="shared" si="11"/>
        <v>#REF!</v>
      </c>
      <c r="H200" s="17" t="s">
        <v>143</v>
      </c>
      <c r="J200" s="17" t="s">
        <v>143</v>
      </c>
      <c r="L200" s="18"/>
      <c r="M200" s="18"/>
      <c r="N200" s="19">
        <f t="shared" si="10"/>
        <v>0</v>
      </c>
      <c r="O200" s="18"/>
    </row>
    <row r="201" spans="1:15">
      <c r="A201" t="e">
        <f t="shared" si="11"/>
        <v>#REF!</v>
      </c>
      <c r="H201" s="17" t="s">
        <v>143</v>
      </c>
      <c r="J201" s="17" t="s">
        <v>143</v>
      </c>
      <c r="L201" s="18"/>
      <c r="M201" s="18"/>
      <c r="N201" s="19">
        <f t="shared" si="10"/>
        <v>0</v>
      </c>
      <c r="O201" s="18"/>
    </row>
    <row r="202" spans="1:15">
      <c r="A202" t="e">
        <f t="shared" si="11"/>
        <v>#REF!</v>
      </c>
      <c r="H202" s="17" t="s">
        <v>143</v>
      </c>
      <c r="J202" s="17" t="s">
        <v>143</v>
      </c>
      <c r="L202" s="18"/>
      <c r="M202" s="18"/>
      <c r="N202" s="19">
        <f t="shared" si="10"/>
        <v>0</v>
      </c>
      <c r="O202" s="18"/>
    </row>
    <row r="203" spans="1:15">
      <c r="A203" t="e">
        <f t="shared" si="11"/>
        <v>#REF!</v>
      </c>
      <c r="H203" s="17" t="s">
        <v>143</v>
      </c>
      <c r="J203" s="17" t="s">
        <v>143</v>
      </c>
      <c r="L203" s="18"/>
      <c r="M203" s="18"/>
      <c r="N203" s="19">
        <f t="shared" si="10"/>
        <v>0</v>
      </c>
      <c r="O203" s="18"/>
    </row>
    <row r="204" spans="1:15">
      <c r="A204" t="e">
        <f t="shared" si="11"/>
        <v>#REF!</v>
      </c>
      <c r="H204" s="17" t="s">
        <v>143</v>
      </c>
      <c r="J204" s="17" t="s">
        <v>143</v>
      </c>
      <c r="L204" s="18"/>
      <c r="M204" s="18"/>
      <c r="N204" s="19">
        <f t="shared" si="10"/>
        <v>0</v>
      </c>
      <c r="O204" s="18"/>
    </row>
    <row r="205" spans="1:15">
      <c r="A205" t="e">
        <f t="shared" si="11"/>
        <v>#REF!</v>
      </c>
      <c r="H205" s="17" t="s">
        <v>143</v>
      </c>
      <c r="J205" s="17" t="s">
        <v>143</v>
      </c>
      <c r="L205" s="18"/>
      <c r="M205" s="18"/>
      <c r="N205" s="19">
        <f t="shared" si="10"/>
        <v>0</v>
      </c>
      <c r="O205" s="18"/>
    </row>
    <row r="206" spans="1:15">
      <c r="A206" t="e">
        <f t="shared" si="11"/>
        <v>#REF!</v>
      </c>
      <c r="H206" s="17" t="s">
        <v>143</v>
      </c>
      <c r="J206" s="17" t="s">
        <v>143</v>
      </c>
      <c r="L206" s="18"/>
      <c r="M206" s="18"/>
      <c r="N206" s="19">
        <f t="shared" si="10"/>
        <v>0</v>
      </c>
      <c r="O206" s="18"/>
    </row>
    <row r="207" spans="1:15">
      <c r="A207" t="e">
        <f t="shared" si="11"/>
        <v>#REF!</v>
      </c>
      <c r="H207" s="17" t="s">
        <v>143</v>
      </c>
      <c r="J207" s="17" t="s">
        <v>143</v>
      </c>
      <c r="L207" s="18"/>
      <c r="M207" s="18"/>
      <c r="N207" s="19">
        <f t="shared" si="10"/>
        <v>0</v>
      </c>
      <c r="O207" s="18"/>
    </row>
    <row r="208" spans="1:15">
      <c r="A208" t="e">
        <f t="shared" si="11"/>
        <v>#REF!</v>
      </c>
      <c r="H208" s="17" t="s">
        <v>143</v>
      </c>
      <c r="J208" s="17" t="s">
        <v>143</v>
      </c>
      <c r="L208" s="18"/>
      <c r="M208" s="18"/>
      <c r="N208" s="19">
        <f t="shared" si="10"/>
        <v>0</v>
      </c>
      <c r="O208" s="18"/>
    </row>
    <row r="209" spans="1:15">
      <c r="A209" t="e">
        <f t="shared" si="11"/>
        <v>#REF!</v>
      </c>
      <c r="H209" s="17" t="s">
        <v>143</v>
      </c>
      <c r="J209" s="17" t="s">
        <v>143</v>
      </c>
      <c r="L209" s="18"/>
      <c r="M209" s="18"/>
      <c r="N209" s="19">
        <f t="shared" si="10"/>
        <v>0</v>
      </c>
      <c r="O209" s="18"/>
    </row>
    <row r="210" spans="1:15">
      <c r="A210" t="e">
        <f t="shared" si="11"/>
        <v>#REF!</v>
      </c>
      <c r="H210" s="17" t="s">
        <v>143</v>
      </c>
      <c r="J210" s="17" t="s">
        <v>143</v>
      </c>
      <c r="L210" s="18"/>
      <c r="M210" s="18"/>
      <c r="N210" s="19">
        <f t="shared" si="10"/>
        <v>0</v>
      </c>
      <c r="O210" s="18"/>
    </row>
    <row r="211" spans="1:15">
      <c r="A211" t="e">
        <f t="shared" si="11"/>
        <v>#REF!</v>
      </c>
      <c r="H211" s="17" t="s">
        <v>143</v>
      </c>
      <c r="J211" s="17" t="s">
        <v>143</v>
      </c>
      <c r="L211" s="18"/>
      <c r="M211" s="18"/>
      <c r="N211" s="19">
        <f t="shared" si="10"/>
        <v>0</v>
      </c>
      <c r="O211" s="18"/>
    </row>
    <row r="212" spans="1:15">
      <c r="A212" t="e">
        <f t="shared" si="11"/>
        <v>#REF!</v>
      </c>
      <c r="H212" s="17" t="s">
        <v>143</v>
      </c>
      <c r="J212" s="17" t="s">
        <v>143</v>
      </c>
      <c r="L212" s="18"/>
      <c r="M212" s="18"/>
      <c r="N212" s="19">
        <f t="shared" si="10"/>
        <v>0</v>
      </c>
      <c r="O212" s="18"/>
    </row>
    <row r="213" spans="1:15">
      <c r="A213" t="e">
        <f t="shared" si="11"/>
        <v>#REF!</v>
      </c>
      <c r="H213" s="17" t="s">
        <v>143</v>
      </c>
      <c r="J213" s="17" t="s">
        <v>143</v>
      </c>
      <c r="L213" s="18"/>
      <c r="M213" s="18"/>
      <c r="N213" s="19">
        <f t="shared" si="10"/>
        <v>0</v>
      </c>
      <c r="O213" s="18"/>
    </row>
    <row r="214" spans="1:15">
      <c r="A214" t="e">
        <f t="shared" si="11"/>
        <v>#REF!</v>
      </c>
      <c r="H214" s="17" t="s">
        <v>143</v>
      </c>
      <c r="J214" s="17" t="s">
        <v>143</v>
      </c>
      <c r="L214" s="18"/>
      <c r="M214" s="18"/>
      <c r="N214" s="19">
        <f t="shared" si="10"/>
        <v>0</v>
      </c>
      <c r="O214" s="18"/>
    </row>
    <row r="215" spans="1:15">
      <c r="A215" t="e">
        <f t="shared" si="11"/>
        <v>#REF!</v>
      </c>
      <c r="H215" s="17" t="s">
        <v>143</v>
      </c>
      <c r="J215" s="17" t="s">
        <v>143</v>
      </c>
      <c r="L215" s="18"/>
      <c r="M215" s="18"/>
      <c r="N215" s="19">
        <f t="shared" si="10"/>
        <v>0</v>
      </c>
      <c r="O215" s="18"/>
    </row>
    <row r="216" spans="1:15">
      <c r="A216" t="e">
        <f t="shared" si="11"/>
        <v>#REF!</v>
      </c>
      <c r="H216" s="17" t="s">
        <v>143</v>
      </c>
      <c r="J216" s="17" t="s">
        <v>143</v>
      </c>
      <c r="L216" s="18"/>
      <c r="M216" s="18"/>
      <c r="N216" s="19">
        <f t="shared" si="10"/>
        <v>0</v>
      </c>
      <c r="O216" s="18"/>
    </row>
    <row r="217" spans="1:15">
      <c r="A217" t="e">
        <f t="shared" si="11"/>
        <v>#REF!</v>
      </c>
      <c r="H217" s="17" t="s">
        <v>143</v>
      </c>
      <c r="J217" s="17" t="s">
        <v>143</v>
      </c>
      <c r="L217" s="18"/>
      <c r="M217" s="18"/>
      <c r="N217" s="19">
        <f t="shared" si="10"/>
        <v>0</v>
      </c>
      <c r="O217" s="18"/>
    </row>
    <row r="218" spans="1:15">
      <c r="A218" t="e">
        <f t="shared" si="11"/>
        <v>#REF!</v>
      </c>
      <c r="H218" s="17" t="s">
        <v>143</v>
      </c>
      <c r="J218" s="17" t="s">
        <v>143</v>
      </c>
      <c r="L218" s="18"/>
      <c r="M218" s="18"/>
      <c r="N218" s="19">
        <f t="shared" si="10"/>
        <v>0</v>
      </c>
      <c r="O218" s="18"/>
    </row>
    <row r="219" spans="1:15">
      <c r="A219" t="e">
        <f t="shared" si="11"/>
        <v>#REF!</v>
      </c>
      <c r="H219" s="17" t="s">
        <v>143</v>
      </c>
      <c r="J219" s="17" t="s">
        <v>143</v>
      </c>
      <c r="L219" s="18"/>
      <c r="M219" s="18"/>
      <c r="N219" s="19">
        <f t="shared" si="10"/>
        <v>0</v>
      </c>
      <c r="O219" s="18"/>
    </row>
    <row r="220" spans="1:15">
      <c r="A220" t="e">
        <f t="shared" si="11"/>
        <v>#REF!</v>
      </c>
      <c r="H220" s="17" t="s">
        <v>143</v>
      </c>
      <c r="J220" s="17" t="s">
        <v>143</v>
      </c>
      <c r="L220" s="18"/>
      <c r="M220" s="18"/>
      <c r="N220" s="19">
        <f t="shared" si="10"/>
        <v>0</v>
      </c>
      <c r="O220" s="18"/>
    </row>
    <row r="221" spans="1:15">
      <c r="A221" t="e">
        <f t="shared" si="11"/>
        <v>#REF!</v>
      </c>
      <c r="H221" s="17" t="s">
        <v>143</v>
      </c>
      <c r="J221" s="17" t="s">
        <v>143</v>
      </c>
      <c r="L221" s="18"/>
      <c r="M221" s="18"/>
      <c r="N221" s="19">
        <f t="shared" si="10"/>
        <v>0</v>
      </c>
      <c r="O221" s="18"/>
    </row>
    <row r="222" spans="1:15">
      <c r="A222" t="e">
        <f t="shared" si="11"/>
        <v>#REF!</v>
      </c>
      <c r="H222" s="17" t="s">
        <v>143</v>
      </c>
      <c r="J222" s="17" t="s">
        <v>143</v>
      </c>
      <c r="L222" s="18"/>
      <c r="M222" s="18"/>
      <c r="N222" s="19">
        <f t="shared" si="10"/>
        <v>0</v>
      </c>
      <c r="O222" s="18"/>
    </row>
    <row r="223" spans="1:15">
      <c r="A223" t="e">
        <f t="shared" si="11"/>
        <v>#REF!</v>
      </c>
      <c r="H223" s="17" t="s">
        <v>143</v>
      </c>
      <c r="J223" s="17" t="s">
        <v>143</v>
      </c>
      <c r="L223" s="18"/>
      <c r="M223" s="18"/>
      <c r="N223" s="19">
        <f t="shared" si="10"/>
        <v>0</v>
      </c>
      <c r="O223" s="18"/>
    </row>
    <row r="224" spans="1:15">
      <c r="A224" t="e">
        <f t="shared" si="11"/>
        <v>#REF!</v>
      </c>
      <c r="H224" s="17" t="s">
        <v>143</v>
      </c>
      <c r="J224" s="17" t="s">
        <v>143</v>
      </c>
      <c r="L224" s="18"/>
      <c r="M224" s="18"/>
      <c r="N224" s="19">
        <f t="shared" si="10"/>
        <v>0</v>
      </c>
      <c r="O224" s="18"/>
    </row>
    <row r="225" spans="1:15">
      <c r="A225" t="e">
        <f t="shared" si="11"/>
        <v>#REF!</v>
      </c>
      <c r="H225" s="17" t="s">
        <v>143</v>
      </c>
      <c r="J225" s="17" t="s">
        <v>143</v>
      </c>
      <c r="L225" s="18"/>
      <c r="M225" s="18"/>
      <c r="N225" s="19">
        <f t="shared" ref="N225:N288" si="12">+L225+O225+Z225</f>
        <v>0</v>
      </c>
      <c r="O225" s="18"/>
    </row>
    <row r="226" spans="1:15">
      <c r="A226" t="e">
        <f t="shared" ref="A226:A289" si="13">+A225+1</f>
        <v>#REF!</v>
      </c>
      <c r="H226" s="17" t="s">
        <v>143</v>
      </c>
      <c r="J226" s="17" t="s">
        <v>143</v>
      </c>
      <c r="L226" s="18"/>
      <c r="M226" s="18"/>
      <c r="N226" s="19">
        <f t="shared" si="12"/>
        <v>0</v>
      </c>
      <c r="O226" s="18"/>
    </row>
    <row r="227" spans="1:15">
      <c r="A227" t="e">
        <f t="shared" si="13"/>
        <v>#REF!</v>
      </c>
      <c r="H227" s="17" t="s">
        <v>143</v>
      </c>
      <c r="J227" s="17" t="s">
        <v>143</v>
      </c>
      <c r="L227" s="18"/>
      <c r="M227" s="18"/>
      <c r="N227" s="19">
        <f t="shared" si="12"/>
        <v>0</v>
      </c>
      <c r="O227" s="18"/>
    </row>
    <row r="228" spans="1:15">
      <c r="A228" t="e">
        <f t="shared" si="13"/>
        <v>#REF!</v>
      </c>
      <c r="H228" s="17" t="s">
        <v>143</v>
      </c>
      <c r="J228" s="17" t="s">
        <v>143</v>
      </c>
      <c r="L228" s="18"/>
      <c r="M228" s="18"/>
      <c r="N228" s="19">
        <f t="shared" si="12"/>
        <v>0</v>
      </c>
      <c r="O228" s="18"/>
    </row>
    <row r="229" spans="1:15">
      <c r="A229" t="e">
        <f t="shared" si="13"/>
        <v>#REF!</v>
      </c>
      <c r="H229" s="17" t="s">
        <v>143</v>
      </c>
      <c r="J229" s="17" t="s">
        <v>143</v>
      </c>
      <c r="L229" s="18"/>
      <c r="M229" s="18"/>
      <c r="N229" s="19">
        <f t="shared" si="12"/>
        <v>0</v>
      </c>
      <c r="O229" s="18"/>
    </row>
    <row r="230" spans="1:15">
      <c r="A230" t="e">
        <f t="shared" si="13"/>
        <v>#REF!</v>
      </c>
      <c r="H230" s="17" t="s">
        <v>143</v>
      </c>
      <c r="J230" s="17" t="s">
        <v>143</v>
      </c>
      <c r="L230" s="18"/>
      <c r="M230" s="18"/>
      <c r="N230" s="19">
        <f t="shared" si="12"/>
        <v>0</v>
      </c>
      <c r="O230" s="18"/>
    </row>
    <row r="231" spans="1:15">
      <c r="A231" t="e">
        <f t="shared" si="13"/>
        <v>#REF!</v>
      </c>
      <c r="H231" s="17" t="s">
        <v>143</v>
      </c>
      <c r="J231" s="17" t="s">
        <v>143</v>
      </c>
      <c r="L231" s="18"/>
      <c r="M231" s="18"/>
      <c r="N231" s="19">
        <f t="shared" si="12"/>
        <v>0</v>
      </c>
      <c r="O231" s="18"/>
    </row>
    <row r="232" spans="1:15">
      <c r="A232" t="e">
        <f t="shared" si="13"/>
        <v>#REF!</v>
      </c>
      <c r="H232" s="17" t="s">
        <v>143</v>
      </c>
      <c r="J232" s="17" t="s">
        <v>143</v>
      </c>
      <c r="L232" s="18"/>
      <c r="M232" s="18"/>
      <c r="N232" s="19">
        <f t="shared" si="12"/>
        <v>0</v>
      </c>
      <c r="O232" s="18"/>
    </row>
    <row r="233" spans="1:15">
      <c r="A233" t="e">
        <f t="shared" si="13"/>
        <v>#REF!</v>
      </c>
      <c r="H233" s="17" t="s">
        <v>143</v>
      </c>
      <c r="J233" s="17" t="s">
        <v>143</v>
      </c>
      <c r="L233" s="18"/>
      <c r="M233" s="18"/>
      <c r="N233" s="19">
        <f t="shared" si="12"/>
        <v>0</v>
      </c>
      <c r="O233" s="18"/>
    </row>
    <row r="234" spans="1:15">
      <c r="A234" t="e">
        <f t="shared" si="13"/>
        <v>#REF!</v>
      </c>
      <c r="H234" s="17" t="s">
        <v>143</v>
      </c>
      <c r="J234" s="17" t="s">
        <v>143</v>
      </c>
      <c r="L234" s="18"/>
      <c r="M234" s="18"/>
      <c r="N234" s="19">
        <f t="shared" si="12"/>
        <v>0</v>
      </c>
      <c r="O234" s="18"/>
    </row>
    <row r="235" spans="1:15">
      <c r="A235" t="e">
        <f t="shared" si="13"/>
        <v>#REF!</v>
      </c>
      <c r="H235" s="17" t="s">
        <v>143</v>
      </c>
      <c r="J235" s="17" t="s">
        <v>143</v>
      </c>
      <c r="L235" s="18"/>
      <c r="M235" s="18"/>
      <c r="N235" s="19">
        <f t="shared" si="12"/>
        <v>0</v>
      </c>
      <c r="O235" s="18"/>
    </row>
    <row r="236" spans="1:15">
      <c r="A236" t="e">
        <f t="shared" si="13"/>
        <v>#REF!</v>
      </c>
      <c r="H236" s="17" t="s">
        <v>143</v>
      </c>
      <c r="J236" s="17" t="s">
        <v>143</v>
      </c>
      <c r="L236" s="18"/>
      <c r="M236" s="18"/>
      <c r="N236" s="19">
        <f t="shared" si="12"/>
        <v>0</v>
      </c>
      <c r="O236" s="18"/>
    </row>
    <row r="237" spans="1:15">
      <c r="A237" t="e">
        <f t="shared" si="13"/>
        <v>#REF!</v>
      </c>
      <c r="H237" s="17" t="s">
        <v>143</v>
      </c>
      <c r="J237" s="17" t="s">
        <v>143</v>
      </c>
      <c r="L237" s="18"/>
      <c r="M237" s="18"/>
      <c r="N237" s="19">
        <f t="shared" si="12"/>
        <v>0</v>
      </c>
      <c r="O237" s="18"/>
    </row>
    <row r="238" spans="1:15">
      <c r="A238" t="e">
        <f t="shared" si="13"/>
        <v>#REF!</v>
      </c>
      <c r="H238" s="17" t="s">
        <v>143</v>
      </c>
      <c r="J238" s="17" t="s">
        <v>143</v>
      </c>
      <c r="L238" s="18"/>
      <c r="M238" s="18"/>
      <c r="N238" s="19">
        <f t="shared" si="12"/>
        <v>0</v>
      </c>
      <c r="O238" s="18"/>
    </row>
    <row r="239" spans="1:15">
      <c r="A239" t="e">
        <f t="shared" si="13"/>
        <v>#REF!</v>
      </c>
      <c r="H239" s="17" t="s">
        <v>143</v>
      </c>
      <c r="J239" s="17" t="s">
        <v>143</v>
      </c>
      <c r="L239" s="18"/>
      <c r="M239" s="18"/>
      <c r="N239" s="19">
        <f t="shared" si="12"/>
        <v>0</v>
      </c>
      <c r="O239" s="18"/>
    </row>
    <row r="240" spans="1:15">
      <c r="A240" t="e">
        <f t="shared" si="13"/>
        <v>#REF!</v>
      </c>
      <c r="H240" s="17" t="s">
        <v>143</v>
      </c>
      <c r="J240" s="17" t="s">
        <v>143</v>
      </c>
      <c r="L240" s="18"/>
      <c r="M240" s="18"/>
      <c r="N240" s="19">
        <f t="shared" si="12"/>
        <v>0</v>
      </c>
      <c r="O240" s="18"/>
    </row>
    <row r="241" spans="1:15">
      <c r="A241" t="e">
        <f t="shared" si="13"/>
        <v>#REF!</v>
      </c>
      <c r="H241" s="17" t="s">
        <v>143</v>
      </c>
      <c r="J241" s="17" t="s">
        <v>143</v>
      </c>
      <c r="L241" s="18"/>
      <c r="M241" s="18"/>
      <c r="N241" s="19">
        <f t="shared" si="12"/>
        <v>0</v>
      </c>
      <c r="O241" s="18"/>
    </row>
    <row r="242" spans="1:15">
      <c r="A242" t="e">
        <f t="shared" si="13"/>
        <v>#REF!</v>
      </c>
      <c r="H242" s="17" t="s">
        <v>143</v>
      </c>
      <c r="J242" s="17" t="s">
        <v>143</v>
      </c>
      <c r="L242" s="18"/>
      <c r="M242" s="18"/>
      <c r="N242" s="19">
        <f t="shared" si="12"/>
        <v>0</v>
      </c>
      <c r="O242" s="18"/>
    </row>
    <row r="243" spans="1:15">
      <c r="A243" t="e">
        <f t="shared" si="13"/>
        <v>#REF!</v>
      </c>
      <c r="H243" s="17" t="s">
        <v>143</v>
      </c>
      <c r="J243" s="17" t="s">
        <v>143</v>
      </c>
      <c r="L243" s="18"/>
      <c r="M243" s="18"/>
      <c r="N243" s="19">
        <f t="shared" si="12"/>
        <v>0</v>
      </c>
      <c r="O243" s="18"/>
    </row>
    <row r="244" spans="1:15">
      <c r="A244" t="e">
        <f t="shared" si="13"/>
        <v>#REF!</v>
      </c>
      <c r="H244" s="17" t="s">
        <v>143</v>
      </c>
      <c r="J244" s="17" t="s">
        <v>143</v>
      </c>
      <c r="L244" s="18"/>
      <c r="M244" s="18"/>
      <c r="N244" s="19">
        <f t="shared" si="12"/>
        <v>0</v>
      </c>
      <c r="O244" s="18"/>
    </row>
    <row r="245" spans="1:15">
      <c r="A245" t="e">
        <f t="shared" si="13"/>
        <v>#REF!</v>
      </c>
      <c r="H245" s="17" t="s">
        <v>143</v>
      </c>
      <c r="J245" s="17" t="s">
        <v>143</v>
      </c>
      <c r="L245" s="18"/>
      <c r="M245" s="18"/>
      <c r="N245" s="19">
        <f t="shared" si="12"/>
        <v>0</v>
      </c>
      <c r="O245" s="18"/>
    </row>
    <row r="246" spans="1:15">
      <c r="A246" t="e">
        <f t="shared" si="13"/>
        <v>#REF!</v>
      </c>
      <c r="H246" s="17" t="s">
        <v>143</v>
      </c>
      <c r="J246" s="17" t="s">
        <v>143</v>
      </c>
      <c r="L246" s="18"/>
      <c r="M246" s="18"/>
      <c r="N246" s="19">
        <f t="shared" si="12"/>
        <v>0</v>
      </c>
      <c r="O246" s="18"/>
    </row>
    <row r="247" spans="1:15">
      <c r="A247" t="e">
        <f t="shared" si="13"/>
        <v>#REF!</v>
      </c>
      <c r="H247" s="17" t="s">
        <v>143</v>
      </c>
      <c r="J247" s="17" t="s">
        <v>143</v>
      </c>
      <c r="L247" s="18"/>
      <c r="M247" s="18"/>
      <c r="N247" s="19">
        <f t="shared" si="12"/>
        <v>0</v>
      </c>
      <c r="O247" s="18"/>
    </row>
    <row r="248" spans="1:15">
      <c r="A248" t="e">
        <f t="shared" si="13"/>
        <v>#REF!</v>
      </c>
      <c r="H248" s="17" t="s">
        <v>143</v>
      </c>
      <c r="J248" s="17" t="s">
        <v>143</v>
      </c>
      <c r="L248" s="18"/>
      <c r="M248" s="18"/>
      <c r="N248" s="19">
        <f t="shared" si="12"/>
        <v>0</v>
      </c>
      <c r="O248" s="18"/>
    </row>
    <row r="249" spans="1:15">
      <c r="A249" t="e">
        <f t="shared" si="13"/>
        <v>#REF!</v>
      </c>
      <c r="H249" s="17" t="s">
        <v>143</v>
      </c>
      <c r="J249" s="17" t="s">
        <v>143</v>
      </c>
      <c r="L249" s="18"/>
      <c r="M249" s="18"/>
      <c r="N249" s="19">
        <f t="shared" si="12"/>
        <v>0</v>
      </c>
      <c r="O249" s="18"/>
    </row>
    <row r="250" spans="1:15">
      <c r="A250" t="e">
        <f t="shared" si="13"/>
        <v>#REF!</v>
      </c>
      <c r="H250" s="17" t="s">
        <v>143</v>
      </c>
      <c r="J250" s="17" t="s">
        <v>143</v>
      </c>
      <c r="L250" s="18"/>
      <c r="M250" s="18"/>
      <c r="N250" s="19">
        <f t="shared" si="12"/>
        <v>0</v>
      </c>
      <c r="O250" s="18"/>
    </row>
    <row r="251" spans="1:15">
      <c r="A251" t="e">
        <f t="shared" si="13"/>
        <v>#REF!</v>
      </c>
      <c r="H251" s="17" t="s">
        <v>143</v>
      </c>
      <c r="J251" s="17" t="s">
        <v>143</v>
      </c>
      <c r="L251" s="18"/>
      <c r="M251" s="18"/>
      <c r="N251" s="19">
        <f t="shared" si="12"/>
        <v>0</v>
      </c>
      <c r="O251" s="18"/>
    </row>
    <row r="252" spans="1:15">
      <c r="A252" t="e">
        <f t="shared" si="13"/>
        <v>#REF!</v>
      </c>
      <c r="H252" s="17" t="s">
        <v>143</v>
      </c>
      <c r="J252" s="17" t="s">
        <v>143</v>
      </c>
      <c r="L252" s="18"/>
      <c r="M252" s="18"/>
      <c r="N252" s="19">
        <f t="shared" si="12"/>
        <v>0</v>
      </c>
      <c r="O252" s="18"/>
    </row>
    <row r="253" spans="1:15">
      <c r="A253" t="e">
        <f t="shared" si="13"/>
        <v>#REF!</v>
      </c>
      <c r="H253" s="17" t="s">
        <v>143</v>
      </c>
      <c r="J253" s="17" t="s">
        <v>143</v>
      </c>
      <c r="L253" s="18"/>
      <c r="M253" s="18"/>
      <c r="N253" s="19">
        <f t="shared" si="12"/>
        <v>0</v>
      </c>
      <c r="O253" s="18"/>
    </row>
    <row r="254" spans="1:15">
      <c r="A254" t="e">
        <f t="shared" si="13"/>
        <v>#REF!</v>
      </c>
      <c r="H254" s="17" t="s">
        <v>143</v>
      </c>
      <c r="J254" s="17" t="s">
        <v>143</v>
      </c>
      <c r="L254" s="18"/>
      <c r="M254" s="18"/>
      <c r="N254" s="19">
        <f t="shared" si="12"/>
        <v>0</v>
      </c>
      <c r="O254" s="18"/>
    </row>
    <row r="255" spans="1:15">
      <c r="A255" t="e">
        <f t="shared" si="13"/>
        <v>#REF!</v>
      </c>
      <c r="H255" s="17" t="s">
        <v>143</v>
      </c>
      <c r="J255" s="17" t="s">
        <v>143</v>
      </c>
      <c r="L255" s="18"/>
      <c r="M255" s="18"/>
      <c r="N255" s="19">
        <f t="shared" si="12"/>
        <v>0</v>
      </c>
      <c r="O255" s="18"/>
    </row>
    <row r="256" spans="1:15">
      <c r="A256" t="e">
        <f t="shared" si="13"/>
        <v>#REF!</v>
      </c>
      <c r="H256" s="17" t="s">
        <v>143</v>
      </c>
      <c r="J256" s="17" t="s">
        <v>143</v>
      </c>
      <c r="L256" s="18"/>
      <c r="M256" s="18"/>
      <c r="N256" s="19">
        <f t="shared" si="12"/>
        <v>0</v>
      </c>
      <c r="O256" s="18"/>
    </row>
    <row r="257" spans="1:15">
      <c r="A257" t="e">
        <f t="shared" si="13"/>
        <v>#REF!</v>
      </c>
      <c r="H257" s="17" t="s">
        <v>143</v>
      </c>
      <c r="J257" s="17" t="s">
        <v>143</v>
      </c>
      <c r="L257" s="18"/>
      <c r="M257" s="18"/>
      <c r="N257" s="19">
        <f t="shared" si="12"/>
        <v>0</v>
      </c>
      <c r="O257" s="18"/>
    </row>
    <row r="258" spans="1:15">
      <c r="A258" t="e">
        <f t="shared" si="13"/>
        <v>#REF!</v>
      </c>
      <c r="H258" s="17" t="s">
        <v>143</v>
      </c>
      <c r="J258" s="17" t="s">
        <v>143</v>
      </c>
      <c r="L258" s="18"/>
      <c r="M258" s="18"/>
      <c r="N258" s="19">
        <f t="shared" si="12"/>
        <v>0</v>
      </c>
      <c r="O258" s="18"/>
    </row>
    <row r="259" spans="1:15">
      <c r="A259" t="e">
        <f t="shared" si="13"/>
        <v>#REF!</v>
      </c>
      <c r="H259" s="17" t="s">
        <v>143</v>
      </c>
      <c r="J259" s="17" t="s">
        <v>143</v>
      </c>
      <c r="L259" s="18"/>
      <c r="M259" s="18"/>
      <c r="N259" s="19">
        <f t="shared" si="12"/>
        <v>0</v>
      </c>
      <c r="O259" s="18"/>
    </row>
    <row r="260" spans="1:15">
      <c r="A260" t="e">
        <f t="shared" si="13"/>
        <v>#REF!</v>
      </c>
      <c r="H260" s="17" t="s">
        <v>143</v>
      </c>
      <c r="J260" s="17" t="s">
        <v>143</v>
      </c>
      <c r="L260" s="18"/>
      <c r="M260" s="18"/>
      <c r="N260" s="19">
        <f t="shared" si="12"/>
        <v>0</v>
      </c>
      <c r="O260" s="18"/>
    </row>
    <row r="261" spans="1:15">
      <c r="A261" t="e">
        <f t="shared" si="13"/>
        <v>#REF!</v>
      </c>
      <c r="H261" s="17" t="s">
        <v>143</v>
      </c>
      <c r="J261" s="17" t="s">
        <v>143</v>
      </c>
      <c r="L261" s="18"/>
      <c r="M261" s="18"/>
      <c r="N261" s="19">
        <f t="shared" si="12"/>
        <v>0</v>
      </c>
      <c r="O261" s="18"/>
    </row>
    <row r="262" spans="1:15">
      <c r="A262" t="e">
        <f t="shared" si="13"/>
        <v>#REF!</v>
      </c>
      <c r="H262" s="17" t="s">
        <v>143</v>
      </c>
      <c r="J262" s="17" t="s">
        <v>143</v>
      </c>
      <c r="L262" s="18"/>
      <c r="M262" s="18"/>
      <c r="N262" s="19">
        <f t="shared" si="12"/>
        <v>0</v>
      </c>
      <c r="O262" s="18"/>
    </row>
    <row r="263" spans="1:15">
      <c r="A263" t="e">
        <f t="shared" si="13"/>
        <v>#REF!</v>
      </c>
      <c r="H263" s="17" t="s">
        <v>143</v>
      </c>
      <c r="J263" s="17" t="s">
        <v>143</v>
      </c>
      <c r="L263" s="18"/>
      <c r="M263" s="18"/>
      <c r="N263" s="19">
        <f t="shared" si="12"/>
        <v>0</v>
      </c>
      <c r="O263" s="18"/>
    </row>
    <row r="264" spans="1:15">
      <c r="A264" t="e">
        <f t="shared" si="13"/>
        <v>#REF!</v>
      </c>
      <c r="H264" s="17" t="s">
        <v>143</v>
      </c>
      <c r="J264" s="17" t="s">
        <v>143</v>
      </c>
      <c r="L264" s="18"/>
      <c r="M264" s="18"/>
      <c r="N264" s="19">
        <f t="shared" si="12"/>
        <v>0</v>
      </c>
      <c r="O264" s="18"/>
    </row>
    <row r="265" spans="1:15">
      <c r="A265" t="e">
        <f t="shared" si="13"/>
        <v>#REF!</v>
      </c>
      <c r="H265" s="17" t="s">
        <v>143</v>
      </c>
      <c r="J265" s="17" t="s">
        <v>143</v>
      </c>
      <c r="L265" s="18"/>
      <c r="M265" s="18"/>
      <c r="N265" s="19">
        <f t="shared" si="12"/>
        <v>0</v>
      </c>
      <c r="O265" s="18"/>
    </row>
    <row r="266" spans="1:15">
      <c r="A266" t="e">
        <f t="shared" si="13"/>
        <v>#REF!</v>
      </c>
      <c r="H266" s="17" t="s">
        <v>143</v>
      </c>
      <c r="J266" s="17" t="s">
        <v>143</v>
      </c>
      <c r="L266" s="18"/>
      <c r="M266" s="18"/>
      <c r="N266" s="19">
        <f t="shared" si="12"/>
        <v>0</v>
      </c>
      <c r="O266" s="18"/>
    </row>
    <row r="267" spans="1:15">
      <c r="A267" t="e">
        <f t="shared" si="13"/>
        <v>#REF!</v>
      </c>
      <c r="H267" s="17" t="s">
        <v>143</v>
      </c>
      <c r="J267" s="17" t="s">
        <v>143</v>
      </c>
      <c r="L267" s="18"/>
      <c r="M267" s="18"/>
      <c r="N267" s="19">
        <f t="shared" si="12"/>
        <v>0</v>
      </c>
      <c r="O267" s="18"/>
    </row>
    <row r="268" spans="1:15">
      <c r="A268" t="e">
        <f t="shared" si="13"/>
        <v>#REF!</v>
      </c>
      <c r="H268" s="17" t="s">
        <v>143</v>
      </c>
      <c r="J268" s="17" t="s">
        <v>143</v>
      </c>
      <c r="L268" s="18"/>
      <c r="M268" s="18"/>
      <c r="N268" s="19">
        <f t="shared" si="12"/>
        <v>0</v>
      </c>
      <c r="O268" s="18"/>
    </row>
    <row r="269" spans="1:15">
      <c r="A269" t="e">
        <f t="shared" si="13"/>
        <v>#REF!</v>
      </c>
      <c r="H269" s="17" t="s">
        <v>143</v>
      </c>
      <c r="J269" s="17" t="s">
        <v>143</v>
      </c>
      <c r="L269" s="18"/>
      <c r="M269" s="18"/>
      <c r="N269" s="19">
        <f t="shared" si="12"/>
        <v>0</v>
      </c>
      <c r="O269" s="18"/>
    </row>
    <row r="270" spans="1:15">
      <c r="A270" t="e">
        <f t="shared" si="13"/>
        <v>#REF!</v>
      </c>
      <c r="H270" s="17" t="s">
        <v>143</v>
      </c>
      <c r="J270" s="17" t="s">
        <v>143</v>
      </c>
      <c r="L270" s="18"/>
      <c r="M270" s="18"/>
      <c r="N270" s="19">
        <f t="shared" si="12"/>
        <v>0</v>
      </c>
      <c r="O270" s="18"/>
    </row>
    <row r="271" spans="1:15">
      <c r="A271" t="e">
        <f t="shared" si="13"/>
        <v>#REF!</v>
      </c>
      <c r="H271" s="17" t="s">
        <v>143</v>
      </c>
      <c r="J271" s="17" t="s">
        <v>143</v>
      </c>
      <c r="L271" s="18"/>
      <c r="M271" s="18"/>
      <c r="N271" s="19">
        <f t="shared" si="12"/>
        <v>0</v>
      </c>
      <c r="O271" s="18"/>
    </row>
    <row r="272" spans="1:15">
      <c r="A272" t="e">
        <f t="shared" si="13"/>
        <v>#REF!</v>
      </c>
      <c r="H272" s="17" t="s">
        <v>143</v>
      </c>
      <c r="J272" s="17" t="s">
        <v>143</v>
      </c>
      <c r="L272" s="18"/>
      <c r="M272" s="18"/>
      <c r="N272" s="19">
        <f t="shared" si="12"/>
        <v>0</v>
      </c>
      <c r="O272" s="18"/>
    </row>
    <row r="273" spans="1:15">
      <c r="A273" t="e">
        <f t="shared" si="13"/>
        <v>#REF!</v>
      </c>
      <c r="H273" s="17" t="s">
        <v>143</v>
      </c>
      <c r="J273" s="17" t="s">
        <v>143</v>
      </c>
      <c r="L273" s="18"/>
      <c r="M273" s="18"/>
      <c r="N273" s="19">
        <f t="shared" si="12"/>
        <v>0</v>
      </c>
      <c r="O273" s="18"/>
    </row>
    <row r="274" spans="1:15">
      <c r="A274" t="e">
        <f t="shared" si="13"/>
        <v>#REF!</v>
      </c>
      <c r="H274" s="17" t="s">
        <v>143</v>
      </c>
      <c r="J274" s="17" t="s">
        <v>143</v>
      </c>
      <c r="L274" s="18"/>
      <c r="M274" s="18"/>
      <c r="N274" s="19">
        <f t="shared" si="12"/>
        <v>0</v>
      </c>
      <c r="O274" s="18"/>
    </row>
    <row r="275" spans="1:15">
      <c r="A275" t="e">
        <f t="shared" si="13"/>
        <v>#REF!</v>
      </c>
      <c r="H275" s="17" t="s">
        <v>143</v>
      </c>
      <c r="J275" s="17" t="s">
        <v>143</v>
      </c>
      <c r="L275" s="18"/>
      <c r="M275" s="18"/>
      <c r="N275" s="19">
        <f t="shared" si="12"/>
        <v>0</v>
      </c>
      <c r="O275" s="18"/>
    </row>
    <row r="276" spans="1:15">
      <c r="A276" t="e">
        <f t="shared" si="13"/>
        <v>#REF!</v>
      </c>
      <c r="H276" s="17" t="s">
        <v>143</v>
      </c>
      <c r="J276" s="17" t="s">
        <v>143</v>
      </c>
      <c r="L276" s="18"/>
      <c r="M276" s="18"/>
      <c r="N276" s="19">
        <f t="shared" si="12"/>
        <v>0</v>
      </c>
      <c r="O276" s="18"/>
    </row>
    <row r="277" spans="1:15">
      <c r="A277" t="e">
        <f t="shared" si="13"/>
        <v>#REF!</v>
      </c>
      <c r="H277" s="17" t="s">
        <v>143</v>
      </c>
      <c r="J277" s="17" t="s">
        <v>143</v>
      </c>
      <c r="L277" s="18"/>
      <c r="M277" s="18"/>
      <c r="N277" s="19">
        <f t="shared" si="12"/>
        <v>0</v>
      </c>
      <c r="O277" s="18"/>
    </row>
    <row r="278" spans="1:15">
      <c r="A278" t="e">
        <f t="shared" si="13"/>
        <v>#REF!</v>
      </c>
      <c r="H278" s="17" t="s">
        <v>143</v>
      </c>
      <c r="J278" s="17" t="s">
        <v>143</v>
      </c>
      <c r="L278" s="18"/>
      <c r="M278" s="18"/>
      <c r="N278" s="19">
        <f t="shared" si="12"/>
        <v>0</v>
      </c>
      <c r="O278" s="18"/>
    </row>
    <row r="279" spans="1:15">
      <c r="A279" t="e">
        <f t="shared" si="13"/>
        <v>#REF!</v>
      </c>
      <c r="H279" s="17" t="s">
        <v>143</v>
      </c>
      <c r="J279" s="17" t="s">
        <v>143</v>
      </c>
      <c r="L279" s="18"/>
      <c r="M279" s="18"/>
      <c r="N279" s="19">
        <f t="shared" si="12"/>
        <v>0</v>
      </c>
      <c r="O279" s="18"/>
    </row>
    <row r="280" spans="1:15">
      <c r="A280" t="e">
        <f t="shared" si="13"/>
        <v>#REF!</v>
      </c>
      <c r="H280" s="17" t="s">
        <v>143</v>
      </c>
      <c r="J280" s="17" t="s">
        <v>143</v>
      </c>
      <c r="L280" s="18"/>
      <c r="M280" s="18"/>
      <c r="N280" s="19">
        <f t="shared" si="12"/>
        <v>0</v>
      </c>
      <c r="O280" s="18"/>
    </row>
    <row r="281" spans="1:15">
      <c r="A281" t="e">
        <f t="shared" si="13"/>
        <v>#REF!</v>
      </c>
      <c r="H281" s="17" t="s">
        <v>143</v>
      </c>
      <c r="J281" s="17" t="s">
        <v>143</v>
      </c>
      <c r="L281" s="18"/>
      <c r="M281" s="18"/>
      <c r="N281" s="19">
        <f t="shared" si="12"/>
        <v>0</v>
      </c>
      <c r="O281" s="18"/>
    </row>
    <row r="282" spans="1:15">
      <c r="A282" t="e">
        <f t="shared" si="13"/>
        <v>#REF!</v>
      </c>
      <c r="H282" s="17" t="s">
        <v>143</v>
      </c>
      <c r="J282" s="17" t="s">
        <v>143</v>
      </c>
      <c r="L282" s="18"/>
      <c r="M282" s="18"/>
      <c r="N282" s="19">
        <f t="shared" si="12"/>
        <v>0</v>
      </c>
      <c r="O282" s="18"/>
    </row>
    <row r="283" spans="1:15">
      <c r="A283" t="e">
        <f t="shared" si="13"/>
        <v>#REF!</v>
      </c>
      <c r="H283" s="17" t="s">
        <v>143</v>
      </c>
      <c r="J283" s="17" t="s">
        <v>143</v>
      </c>
      <c r="L283" s="18"/>
      <c r="M283" s="18"/>
      <c r="N283" s="19">
        <f t="shared" si="12"/>
        <v>0</v>
      </c>
      <c r="O283" s="18"/>
    </row>
    <row r="284" spans="1:15">
      <c r="A284" t="e">
        <f t="shared" si="13"/>
        <v>#REF!</v>
      </c>
      <c r="H284" s="17" t="s">
        <v>143</v>
      </c>
      <c r="J284" s="17" t="s">
        <v>143</v>
      </c>
      <c r="L284" s="18"/>
      <c r="M284" s="18"/>
      <c r="N284" s="19">
        <f t="shared" si="12"/>
        <v>0</v>
      </c>
      <c r="O284" s="18"/>
    </row>
    <row r="285" spans="1:15">
      <c r="A285" t="e">
        <f t="shared" si="13"/>
        <v>#REF!</v>
      </c>
      <c r="H285" s="17" t="s">
        <v>143</v>
      </c>
      <c r="J285" s="17" t="s">
        <v>143</v>
      </c>
      <c r="L285" s="18"/>
      <c r="M285" s="18"/>
      <c r="N285" s="19">
        <f t="shared" si="12"/>
        <v>0</v>
      </c>
      <c r="O285" s="18"/>
    </row>
    <row r="286" spans="1:15">
      <c r="A286" t="e">
        <f t="shared" si="13"/>
        <v>#REF!</v>
      </c>
      <c r="H286" s="17" t="s">
        <v>143</v>
      </c>
      <c r="J286" s="17" t="s">
        <v>143</v>
      </c>
      <c r="L286" s="18"/>
      <c r="M286" s="18"/>
      <c r="N286" s="19">
        <f t="shared" si="12"/>
        <v>0</v>
      </c>
      <c r="O286" s="18"/>
    </row>
    <row r="287" spans="1:15">
      <c r="A287" t="e">
        <f t="shared" si="13"/>
        <v>#REF!</v>
      </c>
      <c r="H287" s="17" t="s">
        <v>143</v>
      </c>
      <c r="J287" s="17" t="s">
        <v>143</v>
      </c>
      <c r="L287" s="18"/>
      <c r="M287" s="18"/>
      <c r="N287" s="19">
        <f t="shared" si="12"/>
        <v>0</v>
      </c>
      <c r="O287" s="18"/>
    </row>
    <row r="288" spans="1:15">
      <c r="A288" t="e">
        <f t="shared" si="13"/>
        <v>#REF!</v>
      </c>
      <c r="H288" s="17" t="s">
        <v>143</v>
      </c>
      <c r="J288" s="17" t="s">
        <v>143</v>
      </c>
      <c r="L288" s="18"/>
      <c r="M288" s="18"/>
      <c r="N288" s="19">
        <f t="shared" si="12"/>
        <v>0</v>
      </c>
      <c r="O288" s="18"/>
    </row>
    <row r="289" spans="1:15">
      <c r="A289" t="e">
        <f t="shared" si="13"/>
        <v>#REF!</v>
      </c>
      <c r="H289" s="17" t="s">
        <v>143</v>
      </c>
      <c r="J289" s="17" t="s">
        <v>143</v>
      </c>
      <c r="L289" s="18"/>
      <c r="M289" s="18"/>
      <c r="N289" s="19">
        <f t="shared" ref="N289:N315" si="14">+L289+O289+Z289</f>
        <v>0</v>
      </c>
      <c r="O289" s="18"/>
    </row>
    <row r="290" spans="1:15">
      <c r="H290" s="17" t="s">
        <v>41</v>
      </c>
      <c r="J290" s="17" t="s">
        <v>41</v>
      </c>
      <c r="L290" s="18"/>
      <c r="M290" s="18"/>
      <c r="N290" s="19">
        <f t="shared" si="14"/>
        <v>0</v>
      </c>
      <c r="O290" s="18"/>
    </row>
    <row r="291" spans="1:15">
      <c r="L291" s="18"/>
      <c r="M291" s="18"/>
      <c r="N291" s="19">
        <f t="shared" si="14"/>
        <v>0</v>
      </c>
      <c r="O291" s="18"/>
    </row>
    <row r="292" spans="1:15">
      <c r="L292" s="18"/>
      <c r="M292" s="18"/>
      <c r="N292" s="19">
        <f t="shared" si="14"/>
        <v>0</v>
      </c>
      <c r="O292" s="18"/>
    </row>
    <row r="293" spans="1:15">
      <c r="L293" s="18"/>
      <c r="M293" s="18"/>
      <c r="N293" s="19">
        <f t="shared" si="14"/>
        <v>0</v>
      </c>
      <c r="O293" s="18"/>
    </row>
    <row r="294" spans="1:15">
      <c r="N294" s="19">
        <f t="shared" si="14"/>
        <v>0</v>
      </c>
    </row>
    <row r="295" spans="1:15">
      <c r="N295" s="19">
        <f t="shared" si="14"/>
        <v>0</v>
      </c>
    </row>
    <row r="296" spans="1:15">
      <c r="N296" s="19">
        <f t="shared" si="14"/>
        <v>0</v>
      </c>
    </row>
    <row r="297" spans="1:15">
      <c r="N297" s="19">
        <f t="shared" si="14"/>
        <v>0</v>
      </c>
    </row>
    <row r="298" spans="1:15">
      <c r="N298" s="19">
        <f t="shared" si="14"/>
        <v>0</v>
      </c>
    </row>
    <row r="299" spans="1:15">
      <c r="N299" s="19">
        <f t="shared" si="14"/>
        <v>0</v>
      </c>
    </row>
    <row r="300" spans="1:15">
      <c r="N300" s="19">
        <f t="shared" si="14"/>
        <v>0</v>
      </c>
    </row>
    <row r="301" spans="1:15">
      <c r="N301" s="19">
        <f t="shared" si="14"/>
        <v>0</v>
      </c>
    </row>
    <row r="302" spans="1:15">
      <c r="N302" s="19">
        <f t="shared" si="14"/>
        <v>0</v>
      </c>
    </row>
    <row r="303" spans="1:15">
      <c r="N303" s="19">
        <f t="shared" si="14"/>
        <v>0</v>
      </c>
    </row>
    <row r="304" spans="1:15">
      <c r="N304" s="19">
        <f t="shared" si="14"/>
        <v>0</v>
      </c>
    </row>
    <row r="305" spans="14:14">
      <c r="N305" s="19">
        <f t="shared" si="14"/>
        <v>0</v>
      </c>
    </row>
    <row r="306" spans="14:14">
      <c r="N306" s="19">
        <f t="shared" si="14"/>
        <v>0</v>
      </c>
    </row>
    <row r="307" spans="14:14">
      <c r="N307" s="19">
        <f t="shared" si="14"/>
        <v>0</v>
      </c>
    </row>
    <row r="308" spans="14:14">
      <c r="N308" s="19">
        <f t="shared" si="14"/>
        <v>0</v>
      </c>
    </row>
    <row r="309" spans="14:14">
      <c r="N309" s="19">
        <f t="shared" si="14"/>
        <v>0</v>
      </c>
    </row>
    <row r="310" spans="14:14">
      <c r="N310" s="19">
        <f t="shared" si="14"/>
        <v>0</v>
      </c>
    </row>
    <row r="311" spans="14:14">
      <c r="N311" s="19">
        <f t="shared" si="14"/>
        <v>0</v>
      </c>
    </row>
    <row r="312" spans="14:14">
      <c r="N312" s="19">
        <f t="shared" si="14"/>
        <v>0</v>
      </c>
    </row>
    <row r="313" spans="14:14">
      <c r="N313" s="19">
        <f t="shared" si="14"/>
        <v>0</v>
      </c>
    </row>
    <row r="314" spans="14:14">
      <c r="N314" s="19">
        <f t="shared" si="14"/>
        <v>0</v>
      </c>
    </row>
    <row r="315" spans="14:14">
      <c r="N315" s="19">
        <f t="shared" si="14"/>
        <v>0</v>
      </c>
    </row>
  </sheetData>
  <mergeCells count="1">
    <mergeCell ref="B3:AA3"/>
  </mergeCells>
  <conditionalFormatting sqref="F6">
    <cfRule type="duplicateValues" dxfId="84" priority="157"/>
  </conditionalFormatting>
  <conditionalFormatting sqref="F1:F6">
    <cfRule type="duplicateValues" dxfId="83" priority="152"/>
  </conditionalFormatting>
  <conditionalFormatting sqref="F1:F6">
    <cfRule type="duplicateValues" dxfId="82" priority="151"/>
  </conditionalFormatting>
  <conditionalFormatting sqref="F51:F61 F9 F1:F6 F12:F13 F15:F17 F19:F20 F22:F30 F66 F68:F1048576 F32:F49 F63:F64">
    <cfRule type="duplicateValues" dxfId="81" priority="148"/>
  </conditionalFormatting>
  <conditionalFormatting sqref="F51:F61 F9 F12:F13 F15:F17 F19:F20 F22:F30 F66 F68:F1048576 F32:F49 F63:F64">
    <cfRule type="duplicateValues" dxfId="80" priority="147"/>
  </conditionalFormatting>
  <conditionalFormatting sqref="F7">
    <cfRule type="duplicateValues" dxfId="79" priority="56"/>
  </conditionalFormatting>
  <conditionalFormatting sqref="F8">
    <cfRule type="duplicateValues" dxfId="78" priority="52"/>
  </conditionalFormatting>
  <conditionalFormatting sqref="F10">
    <cfRule type="duplicateValues" dxfId="77" priority="48"/>
  </conditionalFormatting>
  <conditionalFormatting sqref="F11">
    <cfRule type="duplicateValues" dxfId="76" priority="42"/>
  </conditionalFormatting>
  <conditionalFormatting sqref="F14">
    <cfRule type="duplicateValues" dxfId="75" priority="36"/>
  </conditionalFormatting>
  <conditionalFormatting sqref="F18">
    <cfRule type="duplicateValues" dxfId="74" priority="30"/>
  </conditionalFormatting>
  <conditionalFormatting sqref="F21">
    <cfRule type="duplicateValues" dxfId="73" priority="24"/>
  </conditionalFormatting>
  <conditionalFormatting sqref="F51:F61 F1:F30 F66 F68:F1048576 F32:F49 F63:F64">
    <cfRule type="duplicateValues" dxfId="72" priority="18"/>
  </conditionalFormatting>
  <conditionalFormatting sqref="F50">
    <cfRule type="duplicateValues" dxfId="71" priority="17"/>
  </conditionalFormatting>
  <conditionalFormatting sqref="F65">
    <cfRule type="duplicateValues" dxfId="70" priority="11"/>
  </conditionalFormatting>
  <conditionalFormatting sqref="F65">
    <cfRule type="duplicateValues" dxfId="69" priority="10"/>
  </conditionalFormatting>
  <conditionalFormatting sqref="F65">
    <cfRule type="duplicateValues" dxfId="68" priority="9"/>
  </conditionalFormatting>
  <conditionalFormatting sqref="F67">
    <cfRule type="duplicateValues" dxfId="67" priority="8"/>
  </conditionalFormatting>
  <conditionalFormatting sqref="F67">
    <cfRule type="duplicateValues" dxfId="66" priority="7"/>
  </conditionalFormatting>
  <conditionalFormatting sqref="F67">
    <cfRule type="duplicateValues" dxfId="65" priority="6"/>
  </conditionalFormatting>
  <conditionalFormatting sqref="F1:F30 F32:F61 F63:F1048576">
    <cfRule type="duplicateValues" dxfId="64" priority="5"/>
  </conditionalFormatting>
  <conditionalFormatting sqref="F62">
    <cfRule type="duplicateValues" dxfId="63" priority="4"/>
  </conditionalFormatting>
  <conditionalFormatting sqref="F62">
    <cfRule type="duplicateValues" dxfId="62" priority="3"/>
  </conditionalFormatting>
  <conditionalFormatting sqref="F62">
    <cfRule type="duplicateValues" dxfId="61" priority="2"/>
  </conditionalFormatting>
  <conditionalFormatting sqref="F62">
    <cfRule type="duplicateValues" dxfId="60" priority="1"/>
  </conditionalFormatting>
  <dataValidations count="3"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7:E17 E49:E52 E63:E67 E59 E28:E30 E19:E20">
      <formula1>$R$2:$R$6</formula1>
    </dataValidation>
    <dataValidation type="list" operator="greaterThanOrEqual" allowBlank="1" showInputMessage="1" showErrorMessage="1" errorTitle="Tipo de Retención en ISR" error="Debe seleccionar una opcion valida" promptTitle="Tipo de Retención en ISR" prompt="Tipo de retención de Impuesto Sobre la Renta que se realizó en la transacción" sqref="U36:U45">
      <formula1>$AE$4:$AE$11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21:E27 E32:E48 E53:E58 E60:E62">
      <formula1>$R$2:$R$11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D644"/>
  <sheetViews>
    <sheetView workbookViewId="0">
      <pane ySplit="5" topLeftCell="A54" activePane="bottomLeft" state="frozen"/>
      <selection pane="bottomLeft" activeCell="C60" sqref="C60"/>
    </sheetView>
  </sheetViews>
  <sheetFormatPr baseColWidth="10" defaultColWidth="8.83203125" defaultRowHeight="14" x14ac:dyDescent="0"/>
  <cols>
    <col min="1" max="1" width="8.5" bestFit="1" customWidth="1"/>
    <col min="2" max="2" width="12" bestFit="1" customWidth="1"/>
    <col min="3" max="3" width="27" bestFit="1" customWidth="1"/>
    <col min="4" max="4" width="7.1640625" bestFit="1" customWidth="1"/>
    <col min="5" max="5" width="47.83203125" bestFit="1" customWidth="1"/>
    <col min="6" max="6" width="12.1640625" bestFit="1" customWidth="1"/>
    <col min="7" max="7" width="11.6640625" customWidth="1"/>
    <col min="8" max="8" width="13.83203125" customWidth="1"/>
    <col min="9" max="9" width="3" bestFit="1" customWidth="1"/>
    <col min="10" max="10" width="7" bestFit="1" customWidth="1"/>
    <col min="11" max="11" width="3" bestFit="1" customWidth="1"/>
    <col min="12" max="12" width="11.5" bestFit="1" customWidth="1"/>
    <col min="13" max="13" width="14.1640625" bestFit="1" customWidth="1"/>
    <col min="14" max="14" width="11.5" bestFit="1" customWidth="1"/>
    <col min="15" max="15" width="11.5" style="18" bestFit="1" customWidth="1"/>
    <col min="16" max="16" width="10.6640625" customWidth="1"/>
    <col min="17" max="17" width="8.6640625" bestFit="1" customWidth="1"/>
    <col min="18" max="18" width="8.5" bestFit="1" customWidth="1"/>
    <col min="19" max="19" width="11.5" customWidth="1"/>
    <col min="20" max="20" width="8.83203125" bestFit="1" customWidth="1"/>
    <col min="21" max="21" width="26" customWidth="1"/>
    <col min="23" max="23" width="8.83203125" bestFit="1" customWidth="1"/>
    <col min="24" max="25" width="8.5" bestFit="1" customWidth="1"/>
    <col min="26" max="26" width="8" bestFit="1" customWidth="1"/>
    <col min="27" max="27" width="27.83203125" bestFit="1" customWidth="1"/>
  </cols>
  <sheetData>
    <row r="3" spans="1:30" ht="16">
      <c r="A3" s="1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30">
      <c r="A4" s="1"/>
      <c r="B4" s="2">
        <v>1</v>
      </c>
      <c r="C4" s="2"/>
      <c r="D4" s="2">
        <f>B4+1</f>
        <v>2</v>
      </c>
      <c r="E4" s="2">
        <f>D4+1</f>
        <v>3</v>
      </c>
      <c r="F4" s="2">
        <f>E4+1</f>
        <v>4</v>
      </c>
      <c r="G4" s="2">
        <f>F4+1</f>
        <v>5</v>
      </c>
      <c r="H4" s="52">
        <v>6</v>
      </c>
      <c r="I4" s="53"/>
      <c r="J4" s="52">
        <v>7</v>
      </c>
      <c r="K4" s="53"/>
      <c r="L4" s="3" t="s">
        <v>1</v>
      </c>
      <c r="M4" s="3">
        <f>L4+1</f>
        <v>9</v>
      </c>
      <c r="N4" s="3">
        <f>M4+1</f>
        <v>10</v>
      </c>
      <c r="O4" s="25">
        <f t="shared" ref="O4:AA4" si="0">N4+1</f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</row>
    <row r="5" spans="1:30" ht="78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  <c r="I5" s="5"/>
      <c r="J5" s="6" t="s">
        <v>10</v>
      </c>
      <c r="K5" s="5"/>
      <c r="L5" s="5" t="s">
        <v>11</v>
      </c>
      <c r="M5" s="5" t="s">
        <v>12</v>
      </c>
      <c r="N5" s="5" t="s">
        <v>13</v>
      </c>
      <c r="O5" s="26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30">
      <c r="A6">
        <v>1</v>
      </c>
      <c r="B6">
        <v>102017174</v>
      </c>
      <c r="C6" t="s">
        <v>120</v>
      </c>
      <c r="E6" s="16" t="s">
        <v>39</v>
      </c>
      <c r="F6" t="s">
        <v>247</v>
      </c>
      <c r="H6" s="17" t="s">
        <v>248</v>
      </c>
      <c r="I6">
        <v>1</v>
      </c>
      <c r="J6" s="17" t="s">
        <v>248</v>
      </c>
      <c r="K6">
        <v>1</v>
      </c>
      <c r="L6" s="18">
        <v>15324</v>
      </c>
      <c r="M6" s="18"/>
      <c r="N6" s="19">
        <f t="shared" ref="N6:N68" si="1">+L6+O6+Z6</f>
        <v>15324</v>
      </c>
      <c r="S6" s="19">
        <f>+O6</f>
        <v>0</v>
      </c>
      <c r="AA6" s="27" t="s">
        <v>249</v>
      </c>
    </row>
    <row r="7" spans="1:30">
      <c r="A7">
        <f>+A6+1</f>
        <v>2</v>
      </c>
      <c r="B7">
        <v>101602465</v>
      </c>
      <c r="C7" t="s">
        <v>250</v>
      </c>
      <c r="E7" s="16" t="s">
        <v>45</v>
      </c>
      <c r="F7" t="s">
        <v>251</v>
      </c>
      <c r="H7" s="17" t="s">
        <v>248</v>
      </c>
      <c r="I7">
        <v>2</v>
      </c>
      <c r="J7" s="17" t="s">
        <v>248</v>
      </c>
      <c r="K7">
        <v>2</v>
      </c>
      <c r="L7" s="18">
        <f>3357-397.83</f>
        <v>2959.17</v>
      </c>
      <c r="M7" s="18"/>
      <c r="N7" s="18">
        <f t="shared" si="1"/>
        <v>3357</v>
      </c>
      <c r="O7" s="18">
        <v>397.83</v>
      </c>
      <c r="S7" s="19">
        <f t="shared" ref="S7:S56" si="2">+O7</f>
        <v>397.83</v>
      </c>
      <c r="AA7" s="27" t="s">
        <v>252</v>
      </c>
    </row>
    <row r="8" spans="1:30">
      <c r="A8">
        <f t="shared" ref="A8:A70" si="3">+A7+1</f>
        <v>3</v>
      </c>
      <c r="B8">
        <v>101602465</v>
      </c>
      <c r="C8" t="s">
        <v>250</v>
      </c>
      <c r="E8" s="16" t="s">
        <v>45</v>
      </c>
      <c r="F8" t="s">
        <v>253</v>
      </c>
      <c r="H8" s="17" t="s">
        <v>248</v>
      </c>
      <c r="I8">
        <v>14</v>
      </c>
      <c r="J8" s="17" t="s">
        <v>248</v>
      </c>
      <c r="K8">
        <v>14</v>
      </c>
      <c r="L8" s="18">
        <f>327-47.13</f>
        <v>279.87</v>
      </c>
      <c r="M8" s="18"/>
      <c r="N8" s="18">
        <f t="shared" si="1"/>
        <v>327</v>
      </c>
      <c r="O8" s="18">
        <v>47.13</v>
      </c>
      <c r="S8" s="19">
        <f t="shared" si="2"/>
        <v>47.13</v>
      </c>
      <c r="AA8" s="27" t="s">
        <v>252</v>
      </c>
    </row>
    <row r="9" spans="1:30">
      <c r="A9">
        <f t="shared" si="3"/>
        <v>4</v>
      </c>
      <c r="B9">
        <v>101602465</v>
      </c>
      <c r="C9" t="s">
        <v>250</v>
      </c>
      <c r="E9" s="16" t="s">
        <v>45</v>
      </c>
      <c r="F9" t="s">
        <v>254</v>
      </c>
      <c r="H9" s="17" t="s">
        <v>248</v>
      </c>
      <c r="I9">
        <v>14</v>
      </c>
      <c r="J9" s="17" t="s">
        <v>248</v>
      </c>
      <c r="K9">
        <v>14</v>
      </c>
      <c r="L9" s="18">
        <f>8661-1199.59</f>
        <v>7461.41</v>
      </c>
      <c r="M9" s="18"/>
      <c r="N9" s="18">
        <f t="shared" si="1"/>
        <v>8661</v>
      </c>
      <c r="O9" s="18">
        <v>1199.5899999999999</v>
      </c>
      <c r="S9" s="19">
        <f t="shared" si="2"/>
        <v>1199.5899999999999</v>
      </c>
      <c r="AA9" s="27" t="s">
        <v>252</v>
      </c>
    </row>
    <row r="10" spans="1:30">
      <c r="A10">
        <f t="shared" si="3"/>
        <v>5</v>
      </c>
      <c r="B10">
        <v>101602465</v>
      </c>
      <c r="C10" t="s">
        <v>250</v>
      </c>
      <c r="E10" s="16" t="s">
        <v>45</v>
      </c>
      <c r="F10" t="s">
        <v>255</v>
      </c>
      <c r="H10" s="17" t="s">
        <v>248</v>
      </c>
      <c r="I10">
        <v>16</v>
      </c>
      <c r="J10" s="17" t="s">
        <v>248</v>
      </c>
      <c r="K10">
        <v>16</v>
      </c>
      <c r="L10" s="18">
        <f>582-24.1</f>
        <v>557.9</v>
      </c>
      <c r="M10" s="18"/>
      <c r="N10" s="18">
        <f t="shared" si="1"/>
        <v>582</v>
      </c>
      <c r="O10" s="18">
        <v>24.1</v>
      </c>
      <c r="S10" s="19">
        <f t="shared" si="2"/>
        <v>24.1</v>
      </c>
      <c r="AA10" s="27" t="s">
        <v>252</v>
      </c>
    </row>
    <row r="11" spans="1:30">
      <c r="A11">
        <f t="shared" si="3"/>
        <v>6</v>
      </c>
      <c r="B11">
        <v>131301462</v>
      </c>
      <c r="C11" t="s">
        <v>256</v>
      </c>
      <c r="E11" s="16" t="s">
        <v>39</v>
      </c>
      <c r="F11" t="s">
        <v>257</v>
      </c>
      <c r="H11" s="17" t="s">
        <v>248</v>
      </c>
      <c r="I11">
        <v>2</v>
      </c>
      <c r="J11" s="17" t="s">
        <v>248</v>
      </c>
      <c r="K11">
        <v>2</v>
      </c>
      <c r="L11" s="18">
        <v>2483.0500000000002</v>
      </c>
      <c r="M11" s="18"/>
      <c r="N11" s="18">
        <f t="shared" si="1"/>
        <v>2930</v>
      </c>
      <c r="O11" s="18">
        <v>446.95</v>
      </c>
      <c r="S11" s="19">
        <f t="shared" si="2"/>
        <v>446.95</v>
      </c>
      <c r="AA11" s="27" t="s">
        <v>252</v>
      </c>
    </row>
    <row r="12" spans="1:30">
      <c r="A12">
        <f t="shared" si="3"/>
        <v>7</v>
      </c>
      <c r="B12">
        <v>131465676</v>
      </c>
      <c r="C12" t="s">
        <v>258</v>
      </c>
      <c r="E12" s="16" t="s">
        <v>45</v>
      </c>
      <c r="F12" t="s">
        <v>259</v>
      </c>
      <c r="H12" s="17" t="s">
        <v>248</v>
      </c>
      <c r="I12">
        <v>3</v>
      </c>
      <c r="J12" s="17" t="s">
        <v>248</v>
      </c>
      <c r="K12">
        <v>3</v>
      </c>
      <c r="L12" s="18">
        <v>308.58999999999997</v>
      </c>
      <c r="M12" s="18"/>
      <c r="N12" s="18">
        <f t="shared" si="1"/>
        <v>394.99</v>
      </c>
      <c r="O12" s="18">
        <v>55.55</v>
      </c>
      <c r="S12" s="19">
        <f t="shared" si="2"/>
        <v>55.55</v>
      </c>
      <c r="Z12">
        <v>30.85</v>
      </c>
      <c r="AA12" s="27" t="s">
        <v>252</v>
      </c>
      <c r="AD12" s="18">
        <f>+L12*10%</f>
        <v>30.858999999999998</v>
      </c>
    </row>
    <row r="13" spans="1:30">
      <c r="A13">
        <f t="shared" si="3"/>
        <v>8</v>
      </c>
      <c r="B13">
        <v>101019921</v>
      </c>
      <c r="C13" t="s">
        <v>226</v>
      </c>
      <c r="E13" s="16" t="s">
        <v>45</v>
      </c>
      <c r="F13" t="s">
        <v>260</v>
      </c>
      <c r="H13" s="17" t="s">
        <v>248</v>
      </c>
      <c r="I13">
        <v>2</v>
      </c>
      <c r="J13" s="17" t="s">
        <v>248</v>
      </c>
      <c r="K13">
        <v>2</v>
      </c>
      <c r="L13" s="18">
        <f>2399.7-366.06</f>
        <v>2033.6399999999999</v>
      </c>
      <c r="M13" s="18"/>
      <c r="N13" s="18">
        <f t="shared" si="1"/>
        <v>2399.6999999999998</v>
      </c>
      <c r="O13" s="18">
        <v>366.06</v>
      </c>
      <c r="S13" s="19">
        <f t="shared" si="2"/>
        <v>366.06</v>
      </c>
      <c r="AA13" s="27" t="s">
        <v>252</v>
      </c>
    </row>
    <row r="14" spans="1:30">
      <c r="A14">
        <f t="shared" si="3"/>
        <v>9</v>
      </c>
      <c r="B14">
        <v>101821248</v>
      </c>
      <c r="C14" t="s">
        <v>164</v>
      </c>
      <c r="E14" s="16" t="s">
        <v>45</v>
      </c>
      <c r="F14" t="s">
        <v>261</v>
      </c>
      <c r="H14" s="17" t="s">
        <v>248</v>
      </c>
      <c r="I14">
        <v>19</v>
      </c>
      <c r="J14" s="17" t="s">
        <v>248</v>
      </c>
      <c r="K14">
        <v>19</v>
      </c>
      <c r="L14" s="18">
        <v>2735.61</v>
      </c>
      <c r="M14" s="18"/>
      <c r="N14" s="18">
        <f t="shared" si="1"/>
        <v>2735.61</v>
      </c>
      <c r="S14" s="19">
        <f t="shared" si="2"/>
        <v>0</v>
      </c>
      <c r="AA14" s="27" t="s">
        <v>262</v>
      </c>
    </row>
    <row r="15" spans="1:30">
      <c r="A15">
        <f t="shared" si="3"/>
        <v>10</v>
      </c>
      <c r="B15">
        <v>102017174</v>
      </c>
      <c r="C15" t="s">
        <v>120</v>
      </c>
      <c r="E15" s="16" t="s">
        <v>39</v>
      </c>
      <c r="F15" t="s">
        <v>263</v>
      </c>
      <c r="H15" s="17" t="s">
        <v>248</v>
      </c>
      <c r="I15">
        <v>18</v>
      </c>
      <c r="J15" s="17" t="s">
        <v>248</v>
      </c>
      <c r="K15">
        <v>18</v>
      </c>
      <c r="L15" s="18">
        <f>5749.35*50.4</f>
        <v>289767.24</v>
      </c>
      <c r="M15" s="18" t="s">
        <v>264</v>
      </c>
      <c r="N15" s="18">
        <f t="shared" si="1"/>
        <v>289767.24</v>
      </c>
      <c r="S15" s="19">
        <f t="shared" si="2"/>
        <v>0</v>
      </c>
      <c r="AA15" s="27" t="s">
        <v>252</v>
      </c>
    </row>
    <row r="16" spans="1:30">
      <c r="A16">
        <f t="shared" si="3"/>
        <v>11</v>
      </c>
      <c r="B16">
        <v>101658495</v>
      </c>
      <c r="C16" t="s">
        <v>265</v>
      </c>
      <c r="E16" s="28" t="s">
        <v>51</v>
      </c>
      <c r="F16" t="s">
        <v>266</v>
      </c>
      <c r="H16" s="17" t="s">
        <v>248</v>
      </c>
      <c r="I16">
        <v>22</v>
      </c>
      <c r="J16" s="17" t="s">
        <v>248</v>
      </c>
      <c r="K16">
        <v>22</v>
      </c>
      <c r="L16" s="18">
        <v>19354</v>
      </c>
      <c r="M16" s="18"/>
      <c r="N16" s="18">
        <f t="shared" si="1"/>
        <v>22837.72</v>
      </c>
      <c r="O16" s="18">
        <v>3483.72</v>
      </c>
      <c r="S16" s="19">
        <f t="shared" si="2"/>
        <v>3483.72</v>
      </c>
      <c r="AA16" s="27" t="s">
        <v>252</v>
      </c>
    </row>
    <row r="17" spans="1:30">
      <c r="A17">
        <f t="shared" si="3"/>
        <v>12</v>
      </c>
      <c r="B17">
        <v>101658495</v>
      </c>
      <c r="C17" t="s">
        <v>265</v>
      </c>
      <c r="E17" s="28" t="s">
        <v>51</v>
      </c>
      <c r="F17" t="s">
        <v>267</v>
      </c>
      <c r="H17" s="17" t="s">
        <v>248</v>
      </c>
      <c r="I17">
        <v>22</v>
      </c>
      <c r="J17" s="17" t="s">
        <v>248</v>
      </c>
      <c r="K17">
        <v>22</v>
      </c>
      <c r="L17" s="18">
        <v>28050</v>
      </c>
      <c r="M17" s="18"/>
      <c r="N17" s="18">
        <f t="shared" si="1"/>
        <v>28050</v>
      </c>
      <c r="S17" s="19">
        <f t="shared" si="2"/>
        <v>0</v>
      </c>
      <c r="AA17" s="27" t="s">
        <v>252</v>
      </c>
    </row>
    <row r="18" spans="1:30">
      <c r="A18">
        <f t="shared" si="3"/>
        <v>13</v>
      </c>
      <c r="B18">
        <v>101001577</v>
      </c>
      <c r="C18" t="s">
        <v>169</v>
      </c>
      <c r="E18" s="16" t="s">
        <v>45</v>
      </c>
      <c r="F18" t="s">
        <v>268</v>
      </c>
      <c r="H18" s="17" t="s">
        <v>248</v>
      </c>
      <c r="I18">
        <v>22</v>
      </c>
      <c r="J18" s="17" t="s">
        <v>248</v>
      </c>
      <c r="K18">
        <v>22</v>
      </c>
      <c r="L18" s="18">
        <f>6380-863.48</f>
        <v>5516.52</v>
      </c>
      <c r="M18" s="18"/>
      <c r="N18" s="18">
        <f t="shared" si="1"/>
        <v>6380</v>
      </c>
      <c r="O18" s="18">
        <v>863.48</v>
      </c>
      <c r="S18" s="19">
        <f t="shared" si="2"/>
        <v>863.48</v>
      </c>
      <c r="AA18" s="27" t="s">
        <v>249</v>
      </c>
    </row>
    <row r="19" spans="1:30">
      <c r="A19">
        <f t="shared" si="3"/>
        <v>14</v>
      </c>
      <c r="B19">
        <v>101680806</v>
      </c>
      <c r="C19" t="s">
        <v>123</v>
      </c>
      <c r="E19" s="20" t="s">
        <v>124</v>
      </c>
      <c r="F19" t="s">
        <v>269</v>
      </c>
      <c r="H19" s="17" t="s">
        <v>248</v>
      </c>
      <c r="I19">
        <v>2</v>
      </c>
      <c r="J19" s="17" t="s">
        <v>248</v>
      </c>
      <c r="K19">
        <v>2</v>
      </c>
      <c r="L19" s="18">
        <v>50280</v>
      </c>
      <c r="M19" s="18"/>
      <c r="N19" s="18">
        <f t="shared" si="1"/>
        <v>59330.400000000001</v>
      </c>
      <c r="O19" s="18">
        <v>9050.4</v>
      </c>
      <c r="S19" s="19">
        <f t="shared" si="2"/>
        <v>9050.4</v>
      </c>
      <c r="AA19" s="27" t="s">
        <v>262</v>
      </c>
    </row>
    <row r="20" spans="1:30">
      <c r="A20">
        <f>15+1</f>
        <v>16</v>
      </c>
      <c r="B20">
        <v>101737484</v>
      </c>
      <c r="C20" t="s">
        <v>270</v>
      </c>
      <c r="E20" s="20" t="s">
        <v>127</v>
      </c>
      <c r="F20" t="s">
        <v>271</v>
      </c>
      <c r="H20" s="17" t="s">
        <v>248</v>
      </c>
      <c r="I20">
        <v>23</v>
      </c>
      <c r="J20" s="17" t="s">
        <v>248</v>
      </c>
      <c r="K20">
        <v>23</v>
      </c>
      <c r="L20" s="18"/>
      <c r="M20" s="18">
        <v>66600</v>
      </c>
      <c r="N20" s="18">
        <f>+L20+M20+O20+Z20</f>
        <v>78588</v>
      </c>
      <c r="O20" s="18">
        <v>11988</v>
      </c>
      <c r="S20" s="19">
        <f t="shared" si="2"/>
        <v>11988</v>
      </c>
      <c r="AA20" s="27" t="s">
        <v>262</v>
      </c>
    </row>
    <row r="21" spans="1:30">
      <c r="A21">
        <f t="shared" si="3"/>
        <v>17</v>
      </c>
      <c r="B21">
        <v>101602465</v>
      </c>
      <c r="C21" t="s">
        <v>250</v>
      </c>
      <c r="E21" s="20" t="s">
        <v>45</v>
      </c>
      <c r="F21" t="s">
        <v>272</v>
      </c>
      <c r="H21" s="17" t="s">
        <v>248</v>
      </c>
      <c r="I21">
        <v>31</v>
      </c>
      <c r="J21" s="17" t="s">
        <v>248</v>
      </c>
      <c r="K21">
        <v>31</v>
      </c>
      <c r="L21" s="18">
        <f>338-51.56</f>
        <v>286.44</v>
      </c>
      <c r="M21" s="18"/>
      <c r="N21" s="18">
        <f t="shared" si="1"/>
        <v>338</v>
      </c>
      <c r="O21" s="18">
        <v>51.56</v>
      </c>
      <c r="S21" s="19">
        <f t="shared" si="2"/>
        <v>51.56</v>
      </c>
      <c r="AA21" s="27" t="s">
        <v>273</v>
      </c>
    </row>
    <row r="22" spans="1:30">
      <c r="A22">
        <f t="shared" si="3"/>
        <v>18</v>
      </c>
      <c r="B22">
        <v>101871865</v>
      </c>
      <c r="C22" t="s">
        <v>101</v>
      </c>
      <c r="E22" s="16" t="s">
        <v>39</v>
      </c>
      <c r="F22" t="s">
        <v>274</v>
      </c>
      <c r="H22" s="17" t="s">
        <v>248</v>
      </c>
      <c r="I22">
        <v>7</v>
      </c>
      <c r="J22" s="17" t="s">
        <v>248</v>
      </c>
      <c r="K22">
        <v>7</v>
      </c>
      <c r="L22" s="18">
        <f>596.78-91.03</f>
        <v>505.75</v>
      </c>
      <c r="M22" s="18"/>
      <c r="N22" s="18">
        <f t="shared" si="1"/>
        <v>596.78</v>
      </c>
      <c r="O22" s="18">
        <v>91.03</v>
      </c>
      <c r="S22" s="19">
        <f t="shared" si="2"/>
        <v>91.03</v>
      </c>
      <c r="AA22" s="27" t="s">
        <v>252</v>
      </c>
    </row>
    <row r="23" spans="1:30">
      <c r="A23">
        <f t="shared" si="3"/>
        <v>19</v>
      </c>
      <c r="B23" s="29">
        <v>101088222</v>
      </c>
      <c r="C23" s="29" t="s">
        <v>275</v>
      </c>
      <c r="D23" s="29"/>
      <c r="E23" s="30" t="s">
        <v>39</v>
      </c>
      <c r="F23" t="s">
        <v>276</v>
      </c>
      <c r="H23" s="17" t="s">
        <v>248</v>
      </c>
      <c r="I23">
        <v>12</v>
      </c>
      <c r="J23" s="17" t="s">
        <v>248</v>
      </c>
      <c r="K23">
        <v>12</v>
      </c>
      <c r="L23" s="18">
        <f>1650-251.69</f>
        <v>1398.31</v>
      </c>
      <c r="M23" s="18"/>
      <c r="N23" s="18">
        <f t="shared" si="1"/>
        <v>1650</v>
      </c>
      <c r="O23" s="18">
        <v>251.69</v>
      </c>
      <c r="S23" s="19">
        <f t="shared" si="2"/>
        <v>251.69</v>
      </c>
      <c r="AA23" s="27" t="s">
        <v>252</v>
      </c>
    </row>
    <row r="24" spans="1:30">
      <c r="A24">
        <f t="shared" si="3"/>
        <v>20</v>
      </c>
      <c r="B24">
        <v>101602465</v>
      </c>
      <c r="C24" t="s">
        <v>250</v>
      </c>
      <c r="E24" s="20" t="s">
        <v>45</v>
      </c>
      <c r="F24" t="s">
        <v>277</v>
      </c>
      <c r="H24" s="17" t="s">
        <v>248</v>
      </c>
      <c r="I24">
        <v>30</v>
      </c>
      <c r="J24" s="17" t="s">
        <v>248</v>
      </c>
      <c r="K24">
        <v>30</v>
      </c>
      <c r="L24" s="18">
        <f>158-10.53</f>
        <v>147.47</v>
      </c>
      <c r="M24" s="18"/>
      <c r="N24" s="18">
        <f t="shared" si="1"/>
        <v>158</v>
      </c>
      <c r="O24" s="18">
        <v>10.53</v>
      </c>
      <c r="S24" s="19">
        <f t="shared" si="2"/>
        <v>10.53</v>
      </c>
      <c r="AA24" s="27" t="s">
        <v>273</v>
      </c>
    </row>
    <row r="25" spans="1:30">
      <c r="A25">
        <f t="shared" si="3"/>
        <v>21</v>
      </c>
      <c r="B25" s="29">
        <v>101088222</v>
      </c>
      <c r="C25" s="29" t="s">
        <v>275</v>
      </c>
      <c r="D25" s="29"/>
      <c r="E25" s="30" t="s">
        <v>39</v>
      </c>
      <c r="F25" t="s">
        <v>278</v>
      </c>
      <c r="H25" s="17" t="s">
        <v>248</v>
      </c>
      <c r="I25">
        <v>14</v>
      </c>
      <c r="J25" s="17" t="s">
        <v>248</v>
      </c>
      <c r="K25">
        <v>14</v>
      </c>
      <c r="L25" s="18">
        <f>10120.02-1543.72</f>
        <v>8576.3000000000011</v>
      </c>
      <c r="M25" s="18"/>
      <c r="N25" s="18">
        <f t="shared" si="1"/>
        <v>10120.02</v>
      </c>
      <c r="O25" s="18">
        <v>1543.72</v>
      </c>
      <c r="S25" s="19">
        <f t="shared" si="2"/>
        <v>1543.72</v>
      </c>
      <c r="AA25" s="27" t="s">
        <v>252</v>
      </c>
      <c r="AD25">
        <f>+L25*18%</f>
        <v>1543.7340000000002</v>
      </c>
    </row>
    <row r="26" spans="1:30">
      <c r="A26">
        <f t="shared" si="3"/>
        <v>22</v>
      </c>
      <c r="B26">
        <v>130403899</v>
      </c>
      <c r="C26" t="s">
        <v>279</v>
      </c>
      <c r="E26" s="20" t="s">
        <v>45</v>
      </c>
      <c r="F26" t="s">
        <v>280</v>
      </c>
      <c r="H26" s="17" t="s">
        <v>248</v>
      </c>
      <c r="I26">
        <v>15</v>
      </c>
      <c r="J26" s="17" t="s">
        <v>248</v>
      </c>
      <c r="K26">
        <v>15</v>
      </c>
      <c r="L26" s="18">
        <f>5700-869.49</f>
        <v>4830.51</v>
      </c>
      <c r="M26" s="18"/>
      <c r="N26" s="18">
        <f t="shared" si="1"/>
        <v>5700</v>
      </c>
      <c r="O26" s="18">
        <v>869.49</v>
      </c>
      <c r="S26" s="19">
        <f t="shared" si="2"/>
        <v>869.49</v>
      </c>
      <c r="AA26" s="27" t="s">
        <v>252</v>
      </c>
    </row>
    <row r="27" spans="1:30">
      <c r="A27">
        <f t="shared" si="3"/>
        <v>23</v>
      </c>
      <c r="B27">
        <v>130246491</v>
      </c>
      <c r="C27" t="s">
        <v>242</v>
      </c>
      <c r="E27" s="16" t="s">
        <v>39</v>
      </c>
      <c r="F27" t="s">
        <v>281</v>
      </c>
      <c r="H27" s="17" t="s">
        <v>248</v>
      </c>
      <c r="I27">
        <v>20</v>
      </c>
      <c r="J27" s="17" t="s">
        <v>248</v>
      </c>
      <c r="K27">
        <v>20</v>
      </c>
      <c r="L27" s="18">
        <v>300.77999999999997</v>
      </c>
      <c r="M27" s="18"/>
      <c r="N27" s="18">
        <f t="shared" si="1"/>
        <v>384.98999999999995</v>
      </c>
      <c r="O27" s="18">
        <v>54.14</v>
      </c>
      <c r="S27" s="19">
        <f t="shared" si="2"/>
        <v>54.14</v>
      </c>
      <c r="Z27">
        <v>30.07</v>
      </c>
      <c r="AA27" s="27" t="s">
        <v>252</v>
      </c>
      <c r="AD27">
        <f>+L27*10%</f>
        <v>30.077999999999999</v>
      </c>
    </row>
    <row r="28" spans="1:30">
      <c r="A28">
        <f t="shared" si="3"/>
        <v>24</v>
      </c>
      <c r="B28">
        <v>131044591</v>
      </c>
      <c r="C28" t="s">
        <v>232</v>
      </c>
      <c r="E28" s="20" t="s">
        <v>51</v>
      </c>
      <c r="F28" t="s">
        <v>282</v>
      </c>
      <c r="H28" s="17" t="s">
        <v>248</v>
      </c>
      <c r="I28">
        <v>5</v>
      </c>
      <c r="J28" s="17" t="s">
        <v>248</v>
      </c>
      <c r="K28">
        <v>5</v>
      </c>
      <c r="L28" s="18">
        <v>190.67</v>
      </c>
      <c r="M28" s="18"/>
      <c r="N28" s="18">
        <f t="shared" si="1"/>
        <v>244.04999999999998</v>
      </c>
      <c r="O28" s="18">
        <v>34.32</v>
      </c>
      <c r="S28" s="19">
        <f t="shared" si="2"/>
        <v>34.32</v>
      </c>
      <c r="Z28">
        <v>19.059999999999999</v>
      </c>
      <c r="AA28" s="27" t="s">
        <v>273</v>
      </c>
      <c r="AD28">
        <f>+L28*10%</f>
        <v>19.067</v>
      </c>
    </row>
    <row r="29" spans="1:30">
      <c r="A29">
        <f t="shared" si="3"/>
        <v>25</v>
      </c>
      <c r="B29">
        <v>131223291</v>
      </c>
      <c r="C29" t="s">
        <v>80</v>
      </c>
      <c r="E29" s="20" t="s">
        <v>51</v>
      </c>
      <c r="F29" t="s">
        <v>283</v>
      </c>
      <c r="H29" s="17" t="s">
        <v>248</v>
      </c>
      <c r="I29">
        <v>5</v>
      </c>
      <c r="J29" s="17" t="s">
        <v>248</v>
      </c>
      <c r="K29">
        <v>5</v>
      </c>
      <c r="L29" s="18">
        <f>871.1-0.01</f>
        <v>871.09</v>
      </c>
      <c r="M29" s="18"/>
      <c r="N29" s="18">
        <f t="shared" si="1"/>
        <v>1114.99</v>
      </c>
      <c r="O29" s="18">
        <v>156.80000000000001</v>
      </c>
      <c r="S29" s="19">
        <f t="shared" si="2"/>
        <v>156.80000000000001</v>
      </c>
      <c r="Z29">
        <v>87.1</v>
      </c>
      <c r="AA29" s="27" t="s">
        <v>252</v>
      </c>
      <c r="AD29">
        <f>+L29*10%</f>
        <v>87.109000000000009</v>
      </c>
    </row>
    <row r="30" spans="1:30">
      <c r="A30">
        <f t="shared" si="3"/>
        <v>26</v>
      </c>
      <c r="B30">
        <v>130194491</v>
      </c>
      <c r="C30" t="s">
        <v>284</v>
      </c>
      <c r="E30" s="20" t="s">
        <v>51</v>
      </c>
      <c r="F30" t="s">
        <v>285</v>
      </c>
      <c r="H30" s="17" t="s">
        <v>248</v>
      </c>
      <c r="I30">
        <v>11</v>
      </c>
      <c r="J30" s="17" t="s">
        <v>248</v>
      </c>
      <c r="K30">
        <v>11</v>
      </c>
      <c r="L30" s="18">
        <v>1647.66</v>
      </c>
      <c r="M30" s="18"/>
      <c r="N30" s="18">
        <f t="shared" si="1"/>
        <v>2109</v>
      </c>
      <c r="O30" s="18">
        <v>296.58</v>
      </c>
      <c r="S30" s="19">
        <f t="shared" si="2"/>
        <v>296.58</v>
      </c>
      <c r="Z30">
        <v>164.76</v>
      </c>
      <c r="AA30" s="27" t="s">
        <v>273</v>
      </c>
      <c r="AD30">
        <f>+L30*10%</f>
        <v>164.76600000000002</v>
      </c>
    </row>
    <row r="31" spans="1:30">
      <c r="A31">
        <f t="shared" si="3"/>
        <v>27</v>
      </c>
      <c r="B31">
        <v>130367035</v>
      </c>
      <c r="C31" t="s">
        <v>152</v>
      </c>
      <c r="E31" s="20" t="s">
        <v>51</v>
      </c>
      <c r="F31" t="s">
        <v>286</v>
      </c>
      <c r="H31" s="17" t="s">
        <v>248</v>
      </c>
      <c r="I31">
        <v>2</v>
      </c>
      <c r="J31" s="17" t="s">
        <v>248</v>
      </c>
      <c r="K31">
        <v>2</v>
      </c>
      <c r="L31" s="18">
        <v>7185</v>
      </c>
      <c r="M31" s="18"/>
      <c r="N31" s="18">
        <f t="shared" si="1"/>
        <v>9169.7999999999993</v>
      </c>
      <c r="O31" s="18">
        <v>1266.3</v>
      </c>
      <c r="S31" s="19">
        <f t="shared" si="2"/>
        <v>1266.3</v>
      </c>
      <c r="Z31">
        <v>718.5</v>
      </c>
      <c r="AA31" s="27" t="s">
        <v>252</v>
      </c>
    </row>
    <row r="32" spans="1:30">
      <c r="A32">
        <f t="shared" si="3"/>
        <v>28</v>
      </c>
      <c r="B32">
        <v>131044591</v>
      </c>
      <c r="C32" t="s">
        <v>232</v>
      </c>
      <c r="E32" s="20" t="s">
        <v>51</v>
      </c>
      <c r="F32" t="s">
        <v>287</v>
      </c>
      <c r="H32" s="17" t="s">
        <v>248</v>
      </c>
      <c r="I32">
        <v>2</v>
      </c>
      <c r="J32" s="17" t="s">
        <v>248</v>
      </c>
      <c r="K32">
        <v>2</v>
      </c>
      <c r="L32" s="18">
        <v>724.58</v>
      </c>
      <c r="M32" s="18"/>
      <c r="N32" s="18">
        <f t="shared" si="1"/>
        <v>927.45</v>
      </c>
      <c r="O32" s="18">
        <v>130.41999999999999</v>
      </c>
      <c r="S32" s="19">
        <f t="shared" si="2"/>
        <v>130.41999999999999</v>
      </c>
      <c r="Z32">
        <v>72.45</v>
      </c>
      <c r="AA32" s="27" t="s">
        <v>252</v>
      </c>
      <c r="AD32">
        <f>+L32*10%</f>
        <v>72.458000000000013</v>
      </c>
    </row>
    <row r="33" spans="1:27">
      <c r="A33">
        <f t="shared" si="3"/>
        <v>29</v>
      </c>
      <c r="B33">
        <v>101019921</v>
      </c>
      <c r="C33" t="s">
        <v>226</v>
      </c>
      <c r="E33" s="16" t="s">
        <v>39</v>
      </c>
      <c r="F33" t="s">
        <v>288</v>
      </c>
      <c r="H33" s="17" t="s">
        <v>248</v>
      </c>
      <c r="I33">
        <v>23</v>
      </c>
      <c r="J33" s="17" t="s">
        <v>248</v>
      </c>
      <c r="K33">
        <v>23</v>
      </c>
      <c r="L33" s="18">
        <f>286.11-43.65</f>
        <v>242.46</v>
      </c>
      <c r="M33" s="18"/>
      <c r="N33" s="18">
        <f t="shared" si="1"/>
        <v>286.11</v>
      </c>
      <c r="O33" s="18">
        <v>43.65</v>
      </c>
      <c r="S33" s="19">
        <f t="shared" si="2"/>
        <v>43.65</v>
      </c>
      <c r="AA33" s="27" t="s">
        <v>252</v>
      </c>
    </row>
    <row r="34" spans="1:27">
      <c r="A34">
        <f t="shared" si="3"/>
        <v>30</v>
      </c>
      <c r="B34">
        <v>101068744</v>
      </c>
      <c r="C34" t="s">
        <v>58</v>
      </c>
      <c r="E34" s="20" t="s">
        <v>45</v>
      </c>
      <c r="F34" t="s">
        <v>289</v>
      </c>
      <c r="H34" s="17" t="s">
        <v>248</v>
      </c>
      <c r="I34">
        <v>5</v>
      </c>
      <c r="J34" s="17" t="s">
        <v>248</v>
      </c>
      <c r="K34">
        <v>5</v>
      </c>
      <c r="L34" s="18">
        <v>3057.4</v>
      </c>
      <c r="M34" s="18"/>
      <c r="N34" s="18">
        <f t="shared" si="1"/>
        <v>3057.4</v>
      </c>
      <c r="S34" s="19">
        <f t="shared" si="2"/>
        <v>0</v>
      </c>
      <c r="AA34" s="27" t="s">
        <v>252</v>
      </c>
    </row>
    <row r="35" spans="1:27">
      <c r="A35">
        <f t="shared" si="3"/>
        <v>31</v>
      </c>
      <c r="B35">
        <v>101602465</v>
      </c>
      <c r="C35" t="s">
        <v>250</v>
      </c>
      <c r="E35" s="20" t="s">
        <v>45</v>
      </c>
      <c r="F35" t="s">
        <v>290</v>
      </c>
      <c r="H35" s="17" t="s">
        <v>248</v>
      </c>
      <c r="I35">
        <v>30</v>
      </c>
      <c r="J35" s="17" t="s">
        <v>248</v>
      </c>
      <c r="K35">
        <v>30</v>
      </c>
      <c r="L35" s="18">
        <f>4213-561.36</f>
        <v>3651.64</v>
      </c>
      <c r="M35" s="18"/>
      <c r="N35" s="18">
        <f t="shared" si="1"/>
        <v>4213</v>
      </c>
      <c r="O35" s="18">
        <v>561.36</v>
      </c>
      <c r="S35" s="19">
        <f t="shared" si="2"/>
        <v>561.36</v>
      </c>
      <c r="AA35" s="27" t="s">
        <v>252</v>
      </c>
    </row>
    <row r="36" spans="1:27">
      <c r="A36">
        <f t="shared" si="3"/>
        <v>32</v>
      </c>
      <c r="B36">
        <v>101801875</v>
      </c>
      <c r="C36" t="s">
        <v>291</v>
      </c>
      <c r="E36" s="20" t="s">
        <v>45</v>
      </c>
      <c r="F36" t="s">
        <v>292</v>
      </c>
      <c r="H36" s="17" t="s">
        <v>248</v>
      </c>
      <c r="I36">
        <v>18</v>
      </c>
      <c r="J36" s="17" t="s">
        <v>248</v>
      </c>
      <c r="K36">
        <v>18</v>
      </c>
      <c r="L36" s="18">
        <f>2124.25-324.12</f>
        <v>1800.13</v>
      </c>
      <c r="M36" s="18"/>
      <c r="N36" s="18">
        <f t="shared" si="1"/>
        <v>2124.25</v>
      </c>
      <c r="O36" s="18">
        <v>324.12</v>
      </c>
      <c r="S36" s="19">
        <f t="shared" si="2"/>
        <v>324.12</v>
      </c>
      <c r="AA36" s="27" t="s">
        <v>252</v>
      </c>
    </row>
    <row r="37" spans="1:27">
      <c r="A37">
        <f t="shared" si="3"/>
        <v>33</v>
      </c>
      <c r="B37">
        <v>130889432</v>
      </c>
      <c r="C37" t="s">
        <v>293</v>
      </c>
      <c r="E37" s="20" t="s">
        <v>45</v>
      </c>
      <c r="F37" t="s">
        <v>294</v>
      </c>
      <c r="H37" s="17" t="s">
        <v>248</v>
      </c>
      <c r="I37">
        <v>19</v>
      </c>
      <c r="J37" s="17" t="s">
        <v>248</v>
      </c>
      <c r="K37">
        <v>19</v>
      </c>
      <c r="L37" s="18">
        <f>3270-498.82</f>
        <v>2771.18</v>
      </c>
      <c r="M37" s="18"/>
      <c r="N37" s="18">
        <f t="shared" si="1"/>
        <v>3270</v>
      </c>
      <c r="O37" s="18">
        <v>498.82</v>
      </c>
      <c r="S37" s="19">
        <f t="shared" si="2"/>
        <v>498.82</v>
      </c>
      <c r="AA37" s="27" t="s">
        <v>252</v>
      </c>
    </row>
    <row r="38" spans="1:27">
      <c r="A38">
        <f t="shared" si="3"/>
        <v>34</v>
      </c>
      <c r="B38">
        <v>131682431</v>
      </c>
      <c r="C38" t="s">
        <v>75</v>
      </c>
      <c r="E38" s="16" t="s">
        <v>39</v>
      </c>
      <c r="F38" t="s">
        <v>295</v>
      </c>
      <c r="H38" s="17" t="s">
        <v>248</v>
      </c>
      <c r="I38">
        <v>21</v>
      </c>
      <c r="J38" s="17" t="s">
        <v>248</v>
      </c>
      <c r="K38">
        <v>21</v>
      </c>
      <c r="L38" s="18">
        <v>469</v>
      </c>
      <c r="M38" s="18"/>
      <c r="N38" s="18">
        <f t="shared" si="1"/>
        <v>600.31999999999994</v>
      </c>
      <c r="O38" s="18">
        <v>84.42</v>
      </c>
      <c r="S38" s="19">
        <f t="shared" si="2"/>
        <v>84.42</v>
      </c>
      <c r="Z38">
        <v>46.9</v>
      </c>
      <c r="AA38" s="27" t="s">
        <v>273</v>
      </c>
    </row>
    <row r="39" spans="1:27">
      <c r="A39">
        <f t="shared" si="3"/>
        <v>35</v>
      </c>
      <c r="B39">
        <v>101653264</v>
      </c>
      <c r="C39" t="s">
        <v>296</v>
      </c>
      <c r="E39" s="16" t="s">
        <v>39</v>
      </c>
      <c r="F39" t="s">
        <v>297</v>
      </c>
      <c r="H39" s="17" t="s">
        <v>248</v>
      </c>
      <c r="I39">
        <v>12</v>
      </c>
      <c r="J39" s="17" t="s">
        <v>248</v>
      </c>
      <c r="K39">
        <v>12</v>
      </c>
      <c r="L39" s="18">
        <v>910</v>
      </c>
      <c r="M39" s="18"/>
      <c r="N39" s="18">
        <f t="shared" si="1"/>
        <v>1164.8</v>
      </c>
      <c r="O39" s="18">
        <v>163.80000000000001</v>
      </c>
      <c r="S39" s="19">
        <f t="shared" si="2"/>
        <v>163.80000000000001</v>
      </c>
      <c r="Z39">
        <v>91</v>
      </c>
      <c r="AA39" s="27" t="s">
        <v>252</v>
      </c>
    </row>
    <row r="40" spans="1:27">
      <c r="A40">
        <f t="shared" si="3"/>
        <v>36</v>
      </c>
      <c r="B40">
        <v>101602465</v>
      </c>
      <c r="C40" t="s">
        <v>250</v>
      </c>
      <c r="E40" s="20" t="s">
        <v>45</v>
      </c>
      <c r="F40" t="s">
        <v>298</v>
      </c>
      <c r="H40" s="17" t="s">
        <v>248</v>
      </c>
      <c r="I40">
        <v>28</v>
      </c>
      <c r="J40" s="17" t="s">
        <v>248</v>
      </c>
      <c r="K40">
        <v>28</v>
      </c>
      <c r="L40" s="18">
        <f>238-36.31</f>
        <v>201.69</v>
      </c>
      <c r="M40" s="18"/>
      <c r="N40" s="18">
        <f t="shared" si="1"/>
        <v>238</v>
      </c>
      <c r="O40" s="18">
        <v>36.31</v>
      </c>
      <c r="S40" s="19">
        <f t="shared" si="2"/>
        <v>36.31</v>
      </c>
      <c r="AA40" s="27" t="s">
        <v>252</v>
      </c>
    </row>
    <row r="41" spans="1:27">
      <c r="A41">
        <f t="shared" si="3"/>
        <v>37</v>
      </c>
      <c r="B41">
        <v>101602465</v>
      </c>
      <c r="C41" t="s">
        <v>250</v>
      </c>
      <c r="E41" s="20" t="s">
        <v>45</v>
      </c>
      <c r="F41" t="s">
        <v>299</v>
      </c>
      <c r="H41" s="17" t="s">
        <v>248</v>
      </c>
      <c r="I41">
        <v>28</v>
      </c>
      <c r="J41" s="17" t="s">
        <v>248</v>
      </c>
      <c r="K41">
        <v>28</v>
      </c>
      <c r="L41" s="18">
        <f>213-30.46</f>
        <v>182.54</v>
      </c>
      <c r="M41" s="18"/>
      <c r="N41" s="18">
        <f t="shared" si="1"/>
        <v>213</v>
      </c>
      <c r="O41" s="18">
        <v>30.46</v>
      </c>
      <c r="S41" s="19">
        <f t="shared" si="2"/>
        <v>30.46</v>
      </c>
      <c r="AA41" s="27" t="s">
        <v>252</v>
      </c>
    </row>
    <row r="42" spans="1:27">
      <c r="A42">
        <f t="shared" si="3"/>
        <v>38</v>
      </c>
      <c r="B42">
        <v>131341136</v>
      </c>
      <c r="C42" t="s">
        <v>300</v>
      </c>
      <c r="E42" s="16" t="s">
        <v>39</v>
      </c>
      <c r="F42" t="s">
        <v>301</v>
      </c>
      <c r="H42" s="17" t="s">
        <v>248</v>
      </c>
      <c r="I42">
        <v>29</v>
      </c>
      <c r="J42" s="17" t="s">
        <v>248</v>
      </c>
      <c r="K42">
        <v>29</v>
      </c>
      <c r="L42" s="18">
        <v>253.39</v>
      </c>
      <c r="M42" s="18"/>
      <c r="N42" s="18">
        <f t="shared" si="1"/>
        <v>299</v>
      </c>
      <c r="O42" s="18">
        <v>45.61</v>
      </c>
      <c r="S42" s="19">
        <f t="shared" si="2"/>
        <v>45.61</v>
      </c>
      <c r="AA42" s="27" t="s">
        <v>252</v>
      </c>
    </row>
    <row r="43" spans="1:27">
      <c r="A43">
        <f t="shared" si="3"/>
        <v>39</v>
      </c>
      <c r="B43" s="32">
        <v>101507268</v>
      </c>
      <c r="C43" s="32" t="s">
        <v>166</v>
      </c>
      <c r="E43" s="31" t="s">
        <v>45</v>
      </c>
      <c r="F43" t="s">
        <v>302</v>
      </c>
      <c r="H43" s="17" t="s">
        <v>248</v>
      </c>
      <c r="I43">
        <v>28</v>
      </c>
      <c r="J43" s="17" t="s">
        <v>248</v>
      </c>
      <c r="K43">
        <v>28</v>
      </c>
      <c r="L43" s="18">
        <f>1301.87-198.59</f>
        <v>1103.28</v>
      </c>
      <c r="M43" s="18"/>
      <c r="N43" s="18">
        <f t="shared" si="1"/>
        <v>1301.8699999999999</v>
      </c>
      <c r="O43" s="18">
        <v>198.59</v>
      </c>
      <c r="S43" s="19">
        <f t="shared" si="2"/>
        <v>198.59</v>
      </c>
      <c r="AA43" s="27" t="s">
        <v>252</v>
      </c>
    </row>
    <row r="44" spans="1:27">
      <c r="A44">
        <f t="shared" si="3"/>
        <v>40</v>
      </c>
      <c r="B44" s="32">
        <v>101009918</v>
      </c>
      <c r="C44" s="32" t="s">
        <v>303</v>
      </c>
      <c r="E44" s="31" t="s">
        <v>45</v>
      </c>
      <c r="F44" t="s">
        <v>304</v>
      </c>
      <c r="H44" s="17" t="s">
        <v>248</v>
      </c>
      <c r="I44">
        <v>28</v>
      </c>
      <c r="J44" s="17" t="s">
        <v>248</v>
      </c>
      <c r="K44">
        <v>28</v>
      </c>
      <c r="L44" s="18">
        <f>5446.5-830.82</f>
        <v>4615.68</v>
      </c>
      <c r="M44" s="18"/>
      <c r="N44" s="18">
        <f t="shared" si="1"/>
        <v>5446.5</v>
      </c>
      <c r="O44" s="18">
        <v>830.82</v>
      </c>
      <c r="S44" s="19">
        <f t="shared" si="2"/>
        <v>830.82</v>
      </c>
      <c r="AA44" s="27" t="s">
        <v>252</v>
      </c>
    </row>
    <row r="45" spans="1:27">
      <c r="A45">
        <f t="shared" si="3"/>
        <v>41</v>
      </c>
      <c r="B45" s="32">
        <v>101507268</v>
      </c>
      <c r="C45" s="32" t="s">
        <v>166</v>
      </c>
      <c r="E45" s="31" t="s">
        <v>45</v>
      </c>
      <c r="F45" t="s">
        <v>305</v>
      </c>
      <c r="H45" s="17" t="s">
        <v>248</v>
      </c>
      <c r="I45">
        <v>28</v>
      </c>
      <c r="J45" s="17" t="s">
        <v>248</v>
      </c>
      <c r="K45">
        <v>28</v>
      </c>
      <c r="L45" s="18">
        <f>1844.81-281.42</f>
        <v>1563.3899999999999</v>
      </c>
      <c r="M45" s="18"/>
      <c r="N45" s="18">
        <f t="shared" si="1"/>
        <v>1844.81</v>
      </c>
      <c r="O45" s="18">
        <v>281.42</v>
      </c>
      <c r="S45" s="19">
        <f t="shared" si="2"/>
        <v>281.42</v>
      </c>
      <c r="AA45" s="27" t="s">
        <v>252</v>
      </c>
    </row>
    <row r="46" spans="1:27">
      <c r="A46">
        <f t="shared" si="3"/>
        <v>42</v>
      </c>
      <c r="B46">
        <v>101796822</v>
      </c>
      <c r="C46" s="33" t="s">
        <v>154</v>
      </c>
      <c r="E46" s="20" t="s">
        <v>45</v>
      </c>
      <c r="F46" t="s">
        <v>306</v>
      </c>
      <c r="H46" s="17" t="s">
        <v>248</v>
      </c>
      <c r="I46">
        <v>31</v>
      </c>
      <c r="J46" s="17" t="s">
        <v>248</v>
      </c>
      <c r="K46">
        <v>31</v>
      </c>
      <c r="L46" s="18">
        <f>178-27.15</f>
        <v>150.85</v>
      </c>
      <c r="M46" s="18"/>
      <c r="N46" s="18">
        <f t="shared" si="1"/>
        <v>178</v>
      </c>
      <c r="O46" s="18">
        <v>27.15</v>
      </c>
      <c r="S46" s="19">
        <f t="shared" si="2"/>
        <v>27.15</v>
      </c>
      <c r="AA46" s="27" t="s">
        <v>252</v>
      </c>
    </row>
    <row r="47" spans="1:27">
      <c r="A47">
        <f t="shared" si="3"/>
        <v>43</v>
      </c>
      <c r="B47">
        <v>130785155</v>
      </c>
      <c r="C47" s="33" t="s">
        <v>307</v>
      </c>
      <c r="E47" s="20" t="s">
        <v>45</v>
      </c>
      <c r="F47" t="s">
        <v>308</v>
      </c>
      <c r="H47" s="17" t="s">
        <v>248</v>
      </c>
      <c r="I47">
        <v>28</v>
      </c>
      <c r="J47" s="17" t="s">
        <v>248</v>
      </c>
      <c r="K47">
        <v>28</v>
      </c>
      <c r="L47" s="18">
        <v>1000</v>
      </c>
      <c r="M47" s="18"/>
      <c r="N47" s="18">
        <f t="shared" si="1"/>
        <v>1000</v>
      </c>
      <c r="S47" s="19">
        <f t="shared" si="2"/>
        <v>0</v>
      </c>
      <c r="AA47" s="27" t="s">
        <v>252</v>
      </c>
    </row>
    <row r="48" spans="1:27">
      <c r="A48">
        <f t="shared" si="3"/>
        <v>44</v>
      </c>
      <c r="B48">
        <v>101068744</v>
      </c>
      <c r="C48" s="33" t="s">
        <v>309</v>
      </c>
      <c r="E48" s="20" t="s">
        <v>45</v>
      </c>
      <c r="F48" t="s">
        <v>310</v>
      </c>
      <c r="H48" s="17" t="s">
        <v>248</v>
      </c>
      <c r="I48">
        <v>29</v>
      </c>
      <c r="J48" s="17" t="s">
        <v>248</v>
      </c>
      <c r="K48">
        <v>29</v>
      </c>
      <c r="L48" s="18">
        <v>4015.3</v>
      </c>
      <c r="M48" s="18"/>
      <c r="N48" s="18">
        <f t="shared" si="1"/>
        <v>4015.3</v>
      </c>
      <c r="S48" s="19">
        <f t="shared" si="2"/>
        <v>0</v>
      </c>
      <c r="AA48" s="27" t="s">
        <v>252</v>
      </c>
    </row>
    <row r="49" spans="1:27">
      <c r="A49">
        <f t="shared" si="3"/>
        <v>45</v>
      </c>
      <c r="B49" t="s">
        <v>311</v>
      </c>
      <c r="C49" s="33" t="s">
        <v>312</v>
      </c>
      <c r="E49" s="20" t="s">
        <v>45</v>
      </c>
      <c r="F49" t="s">
        <v>313</v>
      </c>
      <c r="H49" s="17" t="s">
        <v>248</v>
      </c>
      <c r="I49">
        <v>3</v>
      </c>
      <c r="J49" s="17" t="s">
        <v>248</v>
      </c>
      <c r="K49">
        <v>3</v>
      </c>
      <c r="L49" s="18">
        <v>4081.63</v>
      </c>
      <c r="M49" s="18"/>
      <c r="N49" s="18">
        <f t="shared" si="1"/>
        <v>4816.32</v>
      </c>
      <c r="O49" s="18">
        <v>734.69</v>
      </c>
      <c r="P49" s="18">
        <v>734.69</v>
      </c>
      <c r="S49" s="19">
        <f t="shared" si="2"/>
        <v>734.69</v>
      </c>
      <c r="U49" t="s">
        <v>192</v>
      </c>
      <c r="AA49" s="27" t="s">
        <v>273</v>
      </c>
    </row>
    <row r="50" spans="1:27">
      <c r="A50">
        <f t="shared" si="3"/>
        <v>46</v>
      </c>
      <c r="B50" t="s">
        <v>207</v>
      </c>
      <c r="C50" s="33" t="s">
        <v>208</v>
      </c>
      <c r="E50" s="20" t="s">
        <v>45</v>
      </c>
      <c r="F50" t="s">
        <v>314</v>
      </c>
      <c r="H50" s="17" t="s">
        <v>248</v>
      </c>
      <c r="I50">
        <v>4</v>
      </c>
      <c r="J50" s="17" t="s">
        <v>248</v>
      </c>
      <c r="K50">
        <v>4</v>
      </c>
      <c r="L50" s="18">
        <v>1111.1099999999999</v>
      </c>
      <c r="M50" s="18"/>
      <c r="N50" s="18">
        <f t="shared" si="1"/>
        <v>1213.1499999999999</v>
      </c>
      <c r="O50" s="18">
        <v>102.04</v>
      </c>
      <c r="P50" s="18">
        <v>102.04</v>
      </c>
      <c r="S50" s="19">
        <f t="shared" si="2"/>
        <v>102.04</v>
      </c>
      <c r="U50" t="s">
        <v>315</v>
      </c>
      <c r="AA50" s="27" t="s">
        <v>273</v>
      </c>
    </row>
    <row r="51" spans="1:27">
      <c r="A51">
        <f t="shared" si="3"/>
        <v>47</v>
      </c>
      <c r="B51" t="s">
        <v>316</v>
      </c>
      <c r="C51" s="33" t="s">
        <v>190</v>
      </c>
      <c r="E51" s="20" t="s">
        <v>45</v>
      </c>
      <c r="F51" t="s">
        <v>317</v>
      </c>
      <c r="H51" s="17" t="s">
        <v>248</v>
      </c>
      <c r="I51">
        <v>4</v>
      </c>
      <c r="J51" s="17" t="s">
        <v>248</v>
      </c>
      <c r="K51">
        <v>4</v>
      </c>
      <c r="L51" s="18">
        <v>1428.57</v>
      </c>
      <c r="M51" s="18"/>
      <c r="N51" s="18">
        <f t="shared" si="1"/>
        <v>1685.7125999999998</v>
      </c>
      <c r="O51" s="18">
        <f>+L51*18%</f>
        <v>257.14259999999996</v>
      </c>
      <c r="P51" s="18">
        <v>257.14259999999996</v>
      </c>
      <c r="S51" s="19">
        <f t="shared" si="2"/>
        <v>257.14259999999996</v>
      </c>
      <c r="U51" t="s">
        <v>192</v>
      </c>
      <c r="AA51" s="27" t="s">
        <v>273</v>
      </c>
    </row>
    <row r="52" spans="1:27">
      <c r="A52">
        <f t="shared" si="3"/>
        <v>48</v>
      </c>
      <c r="B52" t="s">
        <v>316</v>
      </c>
      <c r="C52" s="33" t="s">
        <v>190</v>
      </c>
      <c r="E52" s="20" t="s">
        <v>45</v>
      </c>
      <c r="F52" t="s">
        <v>318</v>
      </c>
      <c r="H52" s="17" t="s">
        <v>248</v>
      </c>
      <c r="I52">
        <v>17</v>
      </c>
      <c r="J52" s="17" t="s">
        <v>248</v>
      </c>
      <c r="K52">
        <v>17</v>
      </c>
      <c r="L52" s="18">
        <v>2040.82</v>
      </c>
      <c r="M52" s="18"/>
      <c r="N52" s="18">
        <f t="shared" si="1"/>
        <v>2408.1675999999998</v>
      </c>
      <c r="O52" s="18">
        <f>+L52*18%</f>
        <v>367.3476</v>
      </c>
      <c r="P52" s="18">
        <v>367.3476</v>
      </c>
      <c r="S52" s="19">
        <f t="shared" si="2"/>
        <v>367.3476</v>
      </c>
      <c r="U52" t="s">
        <v>192</v>
      </c>
      <c r="AA52" s="27" t="s">
        <v>273</v>
      </c>
    </row>
    <row r="53" spans="1:27">
      <c r="A53">
        <f t="shared" si="3"/>
        <v>49</v>
      </c>
      <c r="B53" t="s">
        <v>203</v>
      </c>
      <c r="C53" s="33" t="s">
        <v>204</v>
      </c>
      <c r="E53" s="20" t="s">
        <v>45</v>
      </c>
      <c r="F53" t="s">
        <v>319</v>
      </c>
      <c r="H53" s="17" t="s">
        <v>248</v>
      </c>
      <c r="I53">
        <v>18</v>
      </c>
      <c r="J53" s="17" t="s">
        <v>248</v>
      </c>
      <c r="K53">
        <v>18</v>
      </c>
      <c r="L53" s="18">
        <v>21333.33</v>
      </c>
      <c r="M53" s="18"/>
      <c r="N53" s="18">
        <f t="shared" si="1"/>
        <v>25173.329400000002</v>
      </c>
      <c r="O53" s="18">
        <f>+L53*18%</f>
        <v>3839.9994000000002</v>
      </c>
      <c r="P53" s="18">
        <v>3839.9994000000002</v>
      </c>
      <c r="S53" s="19">
        <f t="shared" si="2"/>
        <v>3839.9994000000002</v>
      </c>
      <c r="U53" t="s">
        <v>315</v>
      </c>
      <c r="AA53" s="27" t="s">
        <v>273</v>
      </c>
    </row>
    <row r="54" spans="1:27">
      <c r="A54">
        <f t="shared" si="3"/>
        <v>50</v>
      </c>
      <c r="B54" t="s">
        <v>320</v>
      </c>
      <c r="C54" s="33" t="s">
        <v>321</v>
      </c>
      <c r="E54" s="20" t="s">
        <v>45</v>
      </c>
      <c r="F54" t="s">
        <v>322</v>
      </c>
      <c r="H54" s="17" t="s">
        <v>248</v>
      </c>
      <c r="I54">
        <v>23</v>
      </c>
      <c r="J54" s="17" t="s">
        <v>248</v>
      </c>
      <c r="K54">
        <v>23</v>
      </c>
      <c r="L54" s="18">
        <v>66666.67</v>
      </c>
      <c r="M54" s="18"/>
      <c r="N54" s="18">
        <f t="shared" si="1"/>
        <v>78666.670599999998</v>
      </c>
      <c r="O54" s="18">
        <f>+L54*18%</f>
        <v>12000.000599999999</v>
      </c>
      <c r="P54" s="18">
        <v>12000.000599999999</v>
      </c>
      <c r="S54" s="19">
        <f t="shared" si="2"/>
        <v>12000.000599999999</v>
      </c>
      <c r="U54" t="s">
        <v>315</v>
      </c>
      <c r="AA54" s="27" t="s">
        <v>273</v>
      </c>
    </row>
    <row r="55" spans="1:27">
      <c r="A55">
        <f t="shared" si="3"/>
        <v>51</v>
      </c>
      <c r="B55" t="s">
        <v>203</v>
      </c>
      <c r="C55" s="33" t="s">
        <v>204</v>
      </c>
      <c r="E55" s="20" t="s">
        <v>45</v>
      </c>
      <c r="F55" t="s">
        <v>323</v>
      </c>
      <c r="H55" s="17" t="s">
        <v>248</v>
      </c>
      <c r="I55">
        <v>29</v>
      </c>
      <c r="J55" s="17" t="s">
        <v>248</v>
      </c>
      <c r="K55">
        <v>29</v>
      </c>
      <c r="L55" s="18">
        <v>10000</v>
      </c>
      <c r="M55" s="18"/>
      <c r="N55" s="18">
        <f t="shared" si="1"/>
        <v>11800</v>
      </c>
      <c r="O55" s="18">
        <f>+L55*18%</f>
        <v>1800</v>
      </c>
      <c r="P55" s="18">
        <v>1800</v>
      </c>
      <c r="S55" s="19">
        <f t="shared" si="2"/>
        <v>1800</v>
      </c>
      <c r="U55" t="s">
        <v>315</v>
      </c>
      <c r="AA55" s="27" t="s">
        <v>273</v>
      </c>
    </row>
    <row r="56" spans="1:27">
      <c r="A56">
        <f t="shared" si="3"/>
        <v>52</v>
      </c>
      <c r="B56" s="33">
        <v>101136792</v>
      </c>
      <c r="C56" s="33" t="s">
        <v>324</v>
      </c>
      <c r="D56" s="33"/>
      <c r="E56" s="34" t="s">
        <v>325</v>
      </c>
      <c r="F56" s="33" t="s">
        <v>326</v>
      </c>
      <c r="H56" s="17" t="s">
        <v>248</v>
      </c>
      <c r="I56">
        <v>31</v>
      </c>
      <c r="J56" s="17" t="s">
        <v>248</v>
      </c>
      <c r="K56">
        <v>31</v>
      </c>
      <c r="L56" s="18">
        <v>503.38</v>
      </c>
      <c r="M56" s="18"/>
      <c r="N56" s="18">
        <f t="shared" si="1"/>
        <v>503.38</v>
      </c>
      <c r="S56" s="19">
        <f t="shared" si="2"/>
        <v>0</v>
      </c>
      <c r="AA56" s="27" t="s">
        <v>273</v>
      </c>
    </row>
    <row r="57" spans="1:27">
      <c r="A57">
        <f t="shared" si="3"/>
        <v>53</v>
      </c>
      <c r="B57" s="33">
        <v>101136792</v>
      </c>
      <c r="C57" s="33" t="s">
        <v>324</v>
      </c>
      <c r="D57" s="33"/>
      <c r="E57" s="34" t="s">
        <v>325</v>
      </c>
      <c r="F57" s="33" t="s">
        <v>327</v>
      </c>
      <c r="H57" s="17" t="s">
        <v>248</v>
      </c>
      <c r="I57">
        <v>31</v>
      </c>
      <c r="J57" s="17" t="s">
        <v>248</v>
      </c>
      <c r="K57">
        <v>31</v>
      </c>
      <c r="L57" s="18">
        <v>989.82</v>
      </c>
      <c r="M57" s="18"/>
      <c r="N57" s="18">
        <f t="shared" si="1"/>
        <v>989.82</v>
      </c>
      <c r="AA57" s="27" t="s">
        <v>273</v>
      </c>
    </row>
    <row r="58" spans="1:27">
      <c r="A58">
        <f t="shared" si="3"/>
        <v>54</v>
      </c>
      <c r="B58" s="33">
        <v>101136792</v>
      </c>
      <c r="C58" s="33" t="s">
        <v>324</v>
      </c>
      <c r="D58" s="33"/>
      <c r="E58" s="34" t="s">
        <v>325</v>
      </c>
      <c r="F58" s="33" t="s">
        <v>328</v>
      </c>
      <c r="H58" s="17" t="s">
        <v>248</v>
      </c>
      <c r="I58">
        <v>31</v>
      </c>
      <c r="J58" s="17" t="s">
        <v>248</v>
      </c>
      <c r="K58">
        <v>31</v>
      </c>
      <c r="L58" s="18">
        <v>1396.59</v>
      </c>
      <c r="M58" s="18"/>
      <c r="N58" s="18">
        <f t="shared" si="1"/>
        <v>1396.59</v>
      </c>
      <c r="AA58" s="27" t="s">
        <v>273</v>
      </c>
    </row>
    <row r="59" spans="1:27">
      <c r="A59">
        <f t="shared" si="3"/>
        <v>55</v>
      </c>
      <c r="B59" s="33"/>
      <c r="C59" s="33"/>
      <c r="D59" s="33"/>
      <c r="E59" s="34"/>
      <c r="F59" s="33"/>
      <c r="H59" s="17" t="s">
        <v>248</v>
      </c>
      <c r="J59" s="17" t="s">
        <v>248</v>
      </c>
      <c r="L59" s="18"/>
      <c r="M59" s="18"/>
      <c r="N59" s="18">
        <f t="shared" si="1"/>
        <v>0</v>
      </c>
      <c r="AA59" s="27"/>
    </row>
    <row r="60" spans="1:27">
      <c r="A60">
        <f t="shared" si="3"/>
        <v>56</v>
      </c>
      <c r="B60" s="33"/>
      <c r="C60" s="33"/>
      <c r="D60" s="33"/>
      <c r="E60" s="34"/>
      <c r="F60" s="33"/>
      <c r="H60" s="17" t="s">
        <v>248</v>
      </c>
      <c r="J60" s="17" t="s">
        <v>248</v>
      </c>
      <c r="L60" s="18"/>
      <c r="M60" s="18"/>
      <c r="N60" s="18">
        <f t="shared" si="1"/>
        <v>0</v>
      </c>
      <c r="AA60" s="27"/>
    </row>
    <row r="61" spans="1:27">
      <c r="A61">
        <f t="shared" si="3"/>
        <v>57</v>
      </c>
      <c r="B61" s="33"/>
      <c r="C61" s="33"/>
      <c r="D61" s="33"/>
      <c r="E61" s="34"/>
      <c r="F61" s="33"/>
      <c r="H61" s="17" t="s">
        <v>248</v>
      </c>
      <c r="J61" s="17" t="s">
        <v>248</v>
      </c>
      <c r="L61" s="18"/>
      <c r="M61" s="18"/>
      <c r="N61" s="18">
        <f t="shared" si="1"/>
        <v>0</v>
      </c>
      <c r="AA61" s="27"/>
    </row>
    <row r="62" spans="1:27">
      <c r="A62">
        <f t="shared" si="3"/>
        <v>58</v>
      </c>
      <c r="B62" s="33"/>
      <c r="C62" s="33"/>
      <c r="D62" s="33"/>
      <c r="E62" s="34"/>
      <c r="F62" s="33"/>
      <c r="H62" s="17" t="s">
        <v>248</v>
      </c>
      <c r="J62" s="17" t="s">
        <v>248</v>
      </c>
      <c r="L62" s="18"/>
      <c r="M62" s="18"/>
      <c r="N62" s="18">
        <f t="shared" si="1"/>
        <v>0</v>
      </c>
      <c r="AA62" s="27"/>
    </row>
    <row r="63" spans="1:27">
      <c r="A63">
        <f t="shared" si="3"/>
        <v>59</v>
      </c>
      <c r="B63" s="33"/>
      <c r="C63" s="33"/>
      <c r="D63" s="33"/>
      <c r="E63" s="34"/>
      <c r="F63" s="33"/>
      <c r="H63" s="17" t="s">
        <v>248</v>
      </c>
      <c r="J63" s="17" t="s">
        <v>248</v>
      </c>
      <c r="L63" s="18"/>
      <c r="M63" s="18"/>
      <c r="N63" s="18">
        <f t="shared" si="1"/>
        <v>0</v>
      </c>
      <c r="AA63" s="27"/>
    </row>
    <row r="64" spans="1:27">
      <c r="A64">
        <f t="shared" si="3"/>
        <v>60</v>
      </c>
      <c r="B64" s="33"/>
      <c r="C64" s="33"/>
      <c r="D64" s="33"/>
      <c r="E64" s="34"/>
      <c r="F64" s="33"/>
      <c r="H64" s="17" t="s">
        <v>248</v>
      </c>
      <c r="J64" s="17" t="s">
        <v>248</v>
      </c>
      <c r="L64" s="18"/>
      <c r="M64" s="18"/>
      <c r="N64" s="18">
        <f t="shared" si="1"/>
        <v>0</v>
      </c>
      <c r="AA64" s="27"/>
    </row>
    <row r="65" spans="1:27">
      <c r="A65">
        <f t="shared" si="3"/>
        <v>61</v>
      </c>
      <c r="B65" s="33"/>
      <c r="C65" s="33"/>
      <c r="D65" s="33"/>
      <c r="E65" s="34"/>
      <c r="F65" s="33"/>
      <c r="H65" s="17" t="s">
        <v>248</v>
      </c>
      <c r="J65" s="17" t="s">
        <v>248</v>
      </c>
      <c r="L65" s="18"/>
      <c r="M65" s="18"/>
      <c r="N65" s="18">
        <f t="shared" si="1"/>
        <v>0</v>
      </c>
      <c r="AA65" s="27"/>
    </row>
    <row r="66" spans="1:27">
      <c r="A66">
        <f t="shared" si="3"/>
        <v>62</v>
      </c>
      <c r="B66" s="33"/>
      <c r="C66" s="33"/>
      <c r="D66" s="33"/>
      <c r="E66" s="34"/>
      <c r="F66" s="33"/>
      <c r="H66" s="17" t="s">
        <v>248</v>
      </c>
      <c r="J66" s="17" t="s">
        <v>248</v>
      </c>
      <c r="L66" s="18"/>
      <c r="M66" s="18"/>
      <c r="N66" s="18">
        <f t="shared" si="1"/>
        <v>54907.140199999994</v>
      </c>
      <c r="O66" s="18">
        <f>SUM(O6:O58)</f>
        <v>54907.140199999994</v>
      </c>
      <c r="AA66" s="27"/>
    </row>
    <row r="67" spans="1:27">
      <c r="A67">
        <f t="shared" si="3"/>
        <v>63</v>
      </c>
      <c r="B67" s="33"/>
      <c r="C67" s="33"/>
      <c r="D67" s="33"/>
      <c r="E67" s="34"/>
      <c r="F67" s="33"/>
      <c r="H67" s="17" t="s">
        <v>248</v>
      </c>
      <c r="J67" s="17" t="s">
        <v>248</v>
      </c>
      <c r="L67" s="18"/>
      <c r="M67" s="18"/>
      <c r="N67" s="18">
        <f t="shared" si="1"/>
        <v>42919.140199999994</v>
      </c>
      <c r="O67" s="18">
        <f>+O66-O20</f>
        <v>42919.140199999994</v>
      </c>
      <c r="AA67" s="27"/>
    </row>
    <row r="68" spans="1:27">
      <c r="A68">
        <f t="shared" si="3"/>
        <v>64</v>
      </c>
      <c r="B68" s="33"/>
      <c r="C68" s="33"/>
      <c r="D68" s="33"/>
      <c r="E68" s="34"/>
      <c r="F68" s="33"/>
      <c r="H68" s="17" t="s">
        <v>248</v>
      </c>
      <c r="J68" s="17" t="s">
        <v>248</v>
      </c>
      <c r="L68" s="18"/>
      <c r="M68" s="18"/>
      <c r="N68" s="18">
        <f t="shared" si="1"/>
        <v>0</v>
      </c>
      <c r="AA68" s="27"/>
    </row>
    <row r="69" spans="1:27">
      <c r="A69">
        <f t="shared" si="3"/>
        <v>65</v>
      </c>
      <c r="B69" s="33"/>
      <c r="C69" s="33"/>
      <c r="D69" s="33"/>
      <c r="E69" s="34"/>
      <c r="F69" s="33"/>
      <c r="H69" s="17" t="s">
        <v>248</v>
      </c>
      <c r="J69" s="17" t="s">
        <v>248</v>
      </c>
      <c r="L69" s="18"/>
      <c r="M69" s="18"/>
      <c r="N69" s="18">
        <f>+L69+O69+Z69</f>
        <v>54907.140200000002</v>
      </c>
      <c r="O69" s="18">
        <v>54907.140200000002</v>
      </c>
      <c r="AA69" s="27"/>
    </row>
    <row r="70" spans="1:27">
      <c r="A70">
        <f t="shared" si="3"/>
        <v>66</v>
      </c>
      <c r="B70" s="33"/>
      <c r="C70" s="33"/>
      <c r="D70" s="33"/>
      <c r="E70" s="34"/>
      <c r="F70" s="33"/>
      <c r="H70" s="17" t="s">
        <v>248</v>
      </c>
      <c r="J70" s="17" t="s">
        <v>248</v>
      </c>
      <c r="L70" s="18"/>
      <c r="M70" s="18"/>
      <c r="N70" s="18">
        <f>+L70+O70+Z70</f>
        <v>0</v>
      </c>
      <c r="AA70" s="27"/>
    </row>
    <row r="71" spans="1:27">
      <c r="A71">
        <f>+A70+1</f>
        <v>67</v>
      </c>
      <c r="B71" s="33"/>
      <c r="C71" s="33"/>
      <c r="D71" s="33"/>
      <c r="E71" s="34"/>
      <c r="F71" s="33"/>
      <c r="H71" s="17" t="s">
        <v>248</v>
      </c>
      <c r="J71" s="17" t="s">
        <v>248</v>
      </c>
      <c r="L71" s="18"/>
      <c r="M71" s="18"/>
      <c r="N71" s="18">
        <f>+L71+O71+Z71</f>
        <v>0</v>
      </c>
      <c r="AA71" s="27"/>
    </row>
    <row r="72" spans="1:27">
      <c r="A72">
        <f>+A71+1</f>
        <v>68</v>
      </c>
      <c r="B72" s="33"/>
      <c r="C72" s="33"/>
      <c r="D72" s="33"/>
      <c r="E72" s="34"/>
      <c r="F72" s="33"/>
      <c r="H72" s="17" t="s">
        <v>248</v>
      </c>
      <c r="J72" s="17" t="s">
        <v>248</v>
      </c>
      <c r="L72" s="18"/>
      <c r="M72" s="18"/>
      <c r="N72" s="18">
        <f>+L72+O72+Z72</f>
        <v>0</v>
      </c>
      <c r="AA72" s="27"/>
    </row>
    <row r="73" spans="1:27">
      <c r="B73" s="33"/>
      <c r="C73" s="33"/>
      <c r="D73" s="33"/>
      <c r="E73" s="34"/>
      <c r="F73" s="33"/>
      <c r="H73" s="17"/>
      <c r="J73" s="17"/>
      <c r="L73" s="18"/>
      <c r="M73" s="18"/>
      <c r="N73" s="18"/>
      <c r="O73" s="18">
        <v>32204.088</v>
      </c>
      <c r="AA73" s="27"/>
    </row>
    <row r="74" spans="1:27">
      <c r="B74" s="33"/>
      <c r="C74" s="33"/>
      <c r="D74" s="33"/>
      <c r="E74" s="34"/>
      <c r="F74" s="33"/>
      <c r="H74" s="17"/>
      <c r="J74" s="17"/>
      <c r="L74" s="18"/>
      <c r="M74" s="18"/>
      <c r="N74" s="18"/>
      <c r="O74" s="18">
        <v>87480</v>
      </c>
      <c r="AA74" s="27"/>
    </row>
    <row r="75" spans="1:27">
      <c r="B75" s="33"/>
      <c r="C75" s="33"/>
      <c r="D75" s="33"/>
      <c r="E75" s="34"/>
      <c r="F75" s="33"/>
      <c r="H75" s="17"/>
      <c r="J75" s="17"/>
      <c r="L75" s="18"/>
      <c r="M75" s="18"/>
      <c r="N75" s="18"/>
      <c r="O75" s="18">
        <v>21600</v>
      </c>
      <c r="AA75" s="27"/>
    </row>
    <row r="76" spans="1:27">
      <c r="B76" s="33"/>
      <c r="C76" s="33"/>
      <c r="D76" s="33"/>
      <c r="E76" s="34"/>
      <c r="F76" s="33"/>
      <c r="H76" s="17"/>
      <c r="J76" s="17"/>
      <c r="L76" s="18"/>
      <c r="M76" s="18"/>
      <c r="N76" s="18"/>
      <c r="O76" s="18">
        <v>28868.594399999998</v>
      </c>
      <c r="AA76" s="27"/>
    </row>
    <row r="77" spans="1:27">
      <c r="B77" s="33"/>
      <c r="C77" s="33"/>
      <c r="D77" s="33"/>
      <c r="E77" s="34"/>
      <c r="F77" s="33"/>
      <c r="H77" s="17"/>
      <c r="J77" s="17"/>
      <c r="L77" s="18"/>
      <c r="M77" s="18"/>
      <c r="N77" s="18"/>
      <c r="O77" s="18">
        <v>4093.74</v>
      </c>
      <c r="AA77" s="27"/>
    </row>
    <row r="78" spans="1:27">
      <c r="B78" s="33"/>
      <c r="C78" s="33"/>
      <c r="D78" s="33"/>
      <c r="E78" s="34"/>
      <c r="F78" s="33"/>
      <c r="H78" s="17"/>
      <c r="J78" s="17"/>
      <c r="L78" s="18"/>
      <c r="M78" s="18"/>
      <c r="N78" s="18"/>
      <c r="AA78" s="27"/>
    </row>
    <row r="79" spans="1:27">
      <c r="B79" s="33"/>
      <c r="C79" s="33"/>
      <c r="D79" s="33"/>
      <c r="E79" s="34"/>
      <c r="F79" s="33"/>
      <c r="H79" s="17"/>
      <c r="J79" s="17"/>
      <c r="L79" s="18"/>
      <c r="M79" s="18"/>
      <c r="N79" s="18"/>
      <c r="O79" s="18">
        <f>SUM(O73:O78)</f>
        <v>174246.42239999998</v>
      </c>
      <c r="AA79" s="27"/>
    </row>
    <row r="80" spans="1:27">
      <c r="B80" s="33"/>
      <c r="C80" s="33"/>
      <c r="D80" s="33"/>
      <c r="E80" s="34"/>
      <c r="F80" s="33"/>
      <c r="H80" s="17"/>
      <c r="J80" s="17"/>
      <c r="L80" s="18"/>
      <c r="M80" s="18"/>
      <c r="N80" s="18"/>
      <c r="O80" s="18">
        <f>-O69</f>
        <v>-54907.140200000002</v>
      </c>
      <c r="AA80" s="27"/>
    </row>
    <row r="81" spans="2:27">
      <c r="B81" s="33"/>
      <c r="C81" s="33"/>
      <c r="D81" s="33"/>
      <c r="E81" s="34"/>
      <c r="F81" s="33"/>
      <c r="H81" s="17"/>
      <c r="J81" s="17"/>
      <c r="L81" s="18"/>
      <c r="M81" s="18"/>
      <c r="N81" s="18"/>
      <c r="O81" s="18">
        <f>+O79+O80</f>
        <v>119339.28219999999</v>
      </c>
      <c r="AA81" s="27"/>
    </row>
    <row r="82" spans="2:27">
      <c r="B82" s="33"/>
      <c r="C82" s="33"/>
      <c r="D82" s="33"/>
      <c r="E82" s="34"/>
      <c r="F82" s="33"/>
      <c r="H82" s="17"/>
      <c r="J82" s="17"/>
      <c r="L82" s="18"/>
      <c r="M82" s="18"/>
      <c r="N82" s="18"/>
      <c r="AA82" s="27"/>
    </row>
    <row r="83" spans="2:27">
      <c r="B83" s="33"/>
      <c r="C83" s="33"/>
      <c r="D83" s="33"/>
      <c r="E83" s="34"/>
      <c r="F83" s="33"/>
      <c r="H83" s="17"/>
      <c r="J83" s="17"/>
      <c r="L83" s="18"/>
      <c r="M83" s="18"/>
      <c r="N83" s="18"/>
      <c r="AA83" s="27"/>
    </row>
    <row r="84" spans="2:27">
      <c r="B84" s="33"/>
      <c r="C84" s="33"/>
      <c r="D84" s="33"/>
      <c r="E84" s="34"/>
      <c r="F84" s="33"/>
      <c r="H84" s="17"/>
      <c r="J84" s="17"/>
      <c r="L84" s="18"/>
      <c r="M84" s="18"/>
      <c r="N84" s="18"/>
      <c r="AA84" s="27"/>
    </row>
    <row r="85" spans="2:27">
      <c r="B85" s="33"/>
      <c r="C85" s="33"/>
      <c r="D85" s="33"/>
      <c r="E85" s="34"/>
      <c r="F85" s="33"/>
      <c r="H85" s="17"/>
      <c r="J85" s="17"/>
      <c r="L85" s="18"/>
      <c r="M85" s="18"/>
      <c r="N85" s="18"/>
      <c r="AA85" s="27"/>
    </row>
    <row r="86" spans="2:27">
      <c r="B86" s="33"/>
      <c r="C86" s="33"/>
      <c r="D86" s="33"/>
      <c r="E86" s="34"/>
      <c r="F86" s="33"/>
      <c r="H86" s="17"/>
      <c r="J86" s="17"/>
      <c r="L86" s="18"/>
      <c r="M86" s="18"/>
      <c r="N86" s="18"/>
      <c r="AA86" s="27"/>
    </row>
    <row r="87" spans="2:27">
      <c r="B87" s="33"/>
      <c r="C87" s="33"/>
      <c r="D87" s="33"/>
      <c r="E87" s="34"/>
      <c r="F87" s="33"/>
      <c r="H87" s="17"/>
      <c r="J87" s="17"/>
      <c r="L87" s="18"/>
      <c r="M87" s="18"/>
      <c r="N87" s="18"/>
      <c r="AA87" s="27"/>
    </row>
    <row r="88" spans="2:27">
      <c r="B88" s="33"/>
      <c r="C88" s="33"/>
      <c r="D88" s="33"/>
      <c r="E88" s="34"/>
      <c r="F88" s="33"/>
      <c r="H88" s="17"/>
      <c r="J88" s="17"/>
      <c r="L88" s="18"/>
      <c r="M88" s="18"/>
      <c r="N88" s="18"/>
      <c r="AA88" s="27"/>
    </row>
    <row r="89" spans="2:27">
      <c r="B89" s="33"/>
      <c r="C89" s="33"/>
      <c r="D89" s="33"/>
      <c r="E89" s="34"/>
      <c r="F89" s="33"/>
      <c r="H89" s="17"/>
      <c r="J89" s="17"/>
      <c r="L89" s="18"/>
      <c r="M89" s="18"/>
      <c r="N89" s="18"/>
      <c r="AA89" s="27"/>
    </row>
    <row r="90" spans="2:27">
      <c r="B90" s="33"/>
      <c r="C90" s="33"/>
      <c r="D90" s="33"/>
      <c r="E90" s="34"/>
      <c r="F90" s="33"/>
      <c r="H90" s="17"/>
      <c r="J90" s="17"/>
      <c r="L90" s="18"/>
      <c r="M90" s="18"/>
      <c r="N90" s="18"/>
      <c r="AA90" s="27"/>
    </row>
    <row r="91" spans="2:27">
      <c r="B91" s="33"/>
      <c r="C91" s="33"/>
      <c r="D91" s="33"/>
      <c r="E91" s="34"/>
      <c r="F91" s="33"/>
      <c r="H91" s="17"/>
      <c r="J91" s="17"/>
      <c r="L91" s="18"/>
      <c r="M91" s="18"/>
      <c r="N91" s="18"/>
      <c r="AA91" s="27"/>
    </row>
    <row r="92" spans="2:27">
      <c r="B92" s="33"/>
      <c r="C92" s="33"/>
      <c r="D92" s="33"/>
      <c r="E92" s="34"/>
      <c r="F92" s="33"/>
      <c r="H92" s="17"/>
      <c r="J92" s="17"/>
      <c r="L92" s="18"/>
      <c r="M92" s="18"/>
      <c r="N92" s="18"/>
      <c r="AA92" s="27"/>
    </row>
    <row r="93" spans="2:27">
      <c r="B93" s="33"/>
      <c r="C93" s="33"/>
      <c r="D93" s="33"/>
      <c r="E93" s="34"/>
      <c r="F93" s="33"/>
      <c r="H93" s="17"/>
      <c r="J93" s="17"/>
      <c r="L93" s="18"/>
      <c r="M93" s="18"/>
      <c r="N93" s="18"/>
      <c r="AA93" s="27"/>
    </row>
    <row r="94" spans="2:27">
      <c r="B94" s="33"/>
      <c r="C94" s="33"/>
      <c r="D94" s="33"/>
      <c r="E94" s="34"/>
      <c r="F94" s="33"/>
      <c r="H94" s="17"/>
      <c r="J94" s="17"/>
      <c r="L94" s="18"/>
      <c r="M94" s="18"/>
      <c r="N94" s="18"/>
      <c r="AA94" s="27"/>
    </row>
    <row r="95" spans="2:27">
      <c r="B95" s="33"/>
      <c r="C95" s="33"/>
      <c r="D95" s="33"/>
      <c r="E95" s="34"/>
      <c r="F95" s="33"/>
      <c r="H95" s="17"/>
      <c r="J95" s="17"/>
      <c r="L95" s="18"/>
      <c r="M95" s="18"/>
      <c r="N95" s="18"/>
      <c r="AA95" s="27"/>
    </row>
    <row r="96" spans="2:27">
      <c r="B96" s="33"/>
      <c r="C96" s="33"/>
      <c r="D96" s="33"/>
      <c r="E96" s="34"/>
      <c r="F96" s="33"/>
      <c r="H96" s="17"/>
      <c r="J96" s="17"/>
      <c r="L96" s="18"/>
      <c r="M96" s="18"/>
      <c r="N96" s="18"/>
      <c r="AA96" s="27"/>
    </row>
    <row r="97" spans="2:27">
      <c r="B97" s="33"/>
      <c r="C97" s="33"/>
      <c r="D97" s="33"/>
      <c r="E97" s="34"/>
      <c r="F97" s="33"/>
      <c r="H97" s="17"/>
      <c r="J97" s="17"/>
      <c r="L97" s="18"/>
      <c r="M97" s="18"/>
      <c r="N97" s="18"/>
      <c r="AA97" s="27"/>
    </row>
    <row r="98" spans="2:27">
      <c r="B98" s="33"/>
      <c r="C98" s="33"/>
      <c r="D98" s="33"/>
      <c r="E98" s="34"/>
      <c r="F98" s="33"/>
      <c r="H98" s="17"/>
      <c r="J98" s="17"/>
      <c r="L98" s="18"/>
      <c r="M98" s="18"/>
      <c r="N98" s="18"/>
      <c r="AA98" s="27"/>
    </row>
    <row r="99" spans="2:27">
      <c r="B99" s="33"/>
      <c r="C99" s="33"/>
      <c r="D99" s="33"/>
      <c r="E99" s="34"/>
      <c r="F99" s="33"/>
      <c r="H99" s="17"/>
      <c r="J99" s="17"/>
      <c r="L99" s="18"/>
      <c r="M99" s="18"/>
      <c r="N99" s="18"/>
      <c r="AA99" s="27"/>
    </row>
    <row r="100" spans="2:27">
      <c r="B100" s="33"/>
      <c r="C100" s="33"/>
      <c r="D100" s="33"/>
      <c r="E100" s="34"/>
      <c r="F100" s="33"/>
      <c r="H100" s="17"/>
      <c r="J100" s="17"/>
      <c r="L100" s="18"/>
      <c r="M100" s="18"/>
      <c r="N100" s="18"/>
      <c r="AA100" s="27"/>
    </row>
    <row r="101" spans="2:27">
      <c r="E101" s="20"/>
      <c r="H101" s="17"/>
      <c r="J101" s="17"/>
      <c r="L101" s="18"/>
      <c r="M101" s="18"/>
      <c r="N101" s="18"/>
      <c r="AA101" s="27"/>
    </row>
    <row r="102" spans="2:27">
      <c r="E102" s="20"/>
      <c r="H102" s="17"/>
      <c r="J102" s="17"/>
      <c r="L102" s="18"/>
      <c r="M102" s="18"/>
      <c r="N102" s="18"/>
      <c r="AA102" s="27"/>
    </row>
    <row r="103" spans="2:27">
      <c r="E103" s="20"/>
      <c r="H103" s="17"/>
      <c r="J103" s="17"/>
      <c r="L103" s="18"/>
      <c r="M103" s="18"/>
      <c r="N103" s="18"/>
      <c r="AA103" s="27"/>
    </row>
    <row r="104" spans="2:27">
      <c r="E104" s="20"/>
      <c r="H104" s="17"/>
      <c r="J104" s="17"/>
      <c r="L104" s="18"/>
      <c r="M104" s="18"/>
      <c r="N104" s="18"/>
      <c r="AA104" s="27"/>
    </row>
    <row r="105" spans="2:27">
      <c r="E105" s="20"/>
      <c r="H105" s="17"/>
      <c r="J105" s="17"/>
      <c r="L105" s="18"/>
      <c r="M105" s="18"/>
      <c r="N105" s="18"/>
      <c r="AA105" s="27"/>
    </row>
    <row r="106" spans="2:27">
      <c r="E106" s="20"/>
      <c r="H106" s="17"/>
      <c r="J106" s="17"/>
      <c r="L106" s="18"/>
      <c r="M106" s="18"/>
      <c r="N106" s="18"/>
      <c r="AA106" s="27"/>
    </row>
    <row r="107" spans="2:27">
      <c r="E107" s="20"/>
      <c r="H107" s="17"/>
      <c r="J107" s="17"/>
      <c r="L107" s="18"/>
      <c r="M107" s="18"/>
      <c r="N107" s="18"/>
      <c r="AA107" s="27"/>
    </row>
    <row r="108" spans="2:27">
      <c r="E108" s="20"/>
      <c r="H108" s="17"/>
      <c r="J108" s="17"/>
      <c r="L108" s="18"/>
      <c r="M108" s="18"/>
      <c r="N108" s="18"/>
      <c r="AA108" s="27"/>
    </row>
    <row r="109" spans="2:27">
      <c r="E109" s="20"/>
      <c r="H109" s="17"/>
      <c r="J109" s="17"/>
      <c r="L109" s="18"/>
      <c r="M109" s="18"/>
      <c r="N109" s="18"/>
      <c r="AA109" s="27"/>
    </row>
    <row r="110" spans="2:27">
      <c r="E110" s="20"/>
      <c r="H110" s="17"/>
      <c r="J110" s="17"/>
      <c r="L110" s="18"/>
      <c r="M110" s="18"/>
      <c r="N110" s="18"/>
      <c r="AA110" s="27"/>
    </row>
    <row r="111" spans="2:27">
      <c r="E111" s="20"/>
      <c r="H111" s="17"/>
      <c r="J111" s="17"/>
      <c r="L111" s="18"/>
      <c r="M111" s="18"/>
      <c r="N111" s="18"/>
      <c r="AA111" s="27"/>
    </row>
    <row r="112" spans="2:27">
      <c r="E112" s="20"/>
      <c r="H112" s="17"/>
      <c r="J112" s="17"/>
      <c r="L112" s="18"/>
      <c r="M112" s="18"/>
      <c r="N112" s="18"/>
      <c r="AA112" s="27"/>
    </row>
    <row r="113" spans="5:27">
      <c r="E113" s="20"/>
      <c r="H113" s="17"/>
      <c r="J113" s="17"/>
      <c r="L113" s="18"/>
      <c r="M113" s="18"/>
      <c r="N113" s="18"/>
      <c r="AA113" s="27"/>
    </row>
    <row r="114" spans="5:27">
      <c r="E114" s="20"/>
      <c r="H114" s="17"/>
      <c r="J114" s="17"/>
      <c r="L114" s="18"/>
      <c r="M114" s="18"/>
      <c r="N114" s="18"/>
      <c r="AA114" s="27"/>
    </row>
    <row r="115" spans="5:27">
      <c r="E115" s="20"/>
      <c r="H115" s="17"/>
      <c r="J115" s="17"/>
      <c r="L115" s="18"/>
      <c r="M115" s="18"/>
      <c r="N115" s="18"/>
      <c r="AA115" s="27"/>
    </row>
    <row r="116" spans="5:27">
      <c r="E116" s="20"/>
      <c r="H116" s="17"/>
      <c r="J116" s="17"/>
      <c r="L116" s="18"/>
      <c r="M116" s="18"/>
      <c r="N116" s="18"/>
      <c r="AA116" s="27"/>
    </row>
    <row r="117" spans="5:27">
      <c r="E117" s="20"/>
      <c r="H117" s="17"/>
      <c r="J117" s="17"/>
      <c r="L117" s="18"/>
      <c r="M117" s="18"/>
      <c r="N117" s="18"/>
      <c r="AA117" s="27"/>
    </row>
    <row r="118" spans="5:27">
      <c r="E118" s="20"/>
      <c r="H118" s="17"/>
      <c r="J118" s="17"/>
      <c r="L118" s="18"/>
      <c r="M118" s="18"/>
      <c r="N118" s="18"/>
      <c r="AA118" s="27"/>
    </row>
    <row r="119" spans="5:27">
      <c r="E119" s="20"/>
      <c r="H119" s="17"/>
      <c r="J119" s="17"/>
      <c r="L119" s="18"/>
      <c r="M119" s="18"/>
      <c r="N119" s="18"/>
      <c r="AA119" s="27"/>
    </row>
    <row r="120" spans="5:27">
      <c r="E120" s="20"/>
      <c r="H120" s="17"/>
      <c r="J120" s="17"/>
      <c r="L120" s="18"/>
      <c r="M120" s="18"/>
      <c r="N120" s="18"/>
      <c r="AA120" s="27"/>
    </row>
    <row r="121" spans="5:27">
      <c r="E121" s="20"/>
      <c r="H121" s="17"/>
      <c r="J121" s="17"/>
      <c r="L121" s="18"/>
      <c r="M121" s="18"/>
      <c r="N121" s="18"/>
      <c r="AA121" s="27"/>
    </row>
    <row r="122" spans="5:27">
      <c r="E122" s="20"/>
      <c r="H122" s="17"/>
      <c r="J122" s="17"/>
      <c r="L122" s="18"/>
      <c r="M122" s="18"/>
      <c r="N122" s="18"/>
      <c r="AA122" s="27"/>
    </row>
    <row r="123" spans="5:27">
      <c r="E123" s="20"/>
      <c r="H123" s="17"/>
      <c r="J123" s="17"/>
      <c r="L123" s="18"/>
      <c r="M123" s="18"/>
      <c r="N123" s="18"/>
      <c r="AA123" s="27"/>
    </row>
    <row r="124" spans="5:27">
      <c r="E124" s="20"/>
      <c r="H124" s="17"/>
      <c r="J124" s="17"/>
      <c r="L124" s="18"/>
      <c r="M124" s="18"/>
      <c r="N124" s="18"/>
      <c r="AA124" s="27"/>
    </row>
    <row r="125" spans="5:27">
      <c r="E125" s="20"/>
      <c r="H125" s="17"/>
      <c r="J125" s="17"/>
      <c r="L125" s="18"/>
      <c r="M125" s="18"/>
      <c r="N125" s="18"/>
      <c r="AA125" s="27"/>
    </row>
    <row r="126" spans="5:27">
      <c r="E126" s="20"/>
      <c r="H126" s="17"/>
      <c r="J126" s="17"/>
      <c r="L126" s="18"/>
      <c r="M126" s="18"/>
      <c r="N126" s="18"/>
      <c r="AA126" s="27"/>
    </row>
    <row r="127" spans="5:27">
      <c r="E127" s="20"/>
      <c r="H127" s="17"/>
      <c r="J127" s="17"/>
      <c r="L127" s="18"/>
      <c r="M127" s="18"/>
      <c r="N127" s="18"/>
      <c r="AA127" s="27"/>
    </row>
    <row r="128" spans="5:27">
      <c r="E128" s="20"/>
      <c r="H128" s="17"/>
      <c r="J128" s="17"/>
      <c r="L128" s="18"/>
      <c r="M128" s="18"/>
      <c r="N128" s="18"/>
      <c r="AA128" s="27"/>
    </row>
    <row r="129" spans="5:27">
      <c r="E129" s="20"/>
      <c r="H129" s="17"/>
      <c r="J129" s="17"/>
      <c r="L129" s="18"/>
      <c r="M129" s="18"/>
      <c r="N129" s="18"/>
      <c r="AA129" s="27"/>
    </row>
    <row r="130" spans="5:27">
      <c r="E130" s="20"/>
      <c r="H130" s="17"/>
      <c r="J130" s="17"/>
      <c r="L130" s="18"/>
      <c r="M130" s="18"/>
      <c r="N130" s="18"/>
      <c r="AA130" s="27"/>
    </row>
    <row r="131" spans="5:27">
      <c r="E131" s="20"/>
      <c r="H131" s="17"/>
      <c r="J131" s="17"/>
      <c r="L131" s="18"/>
      <c r="M131" s="18"/>
      <c r="N131" s="18"/>
      <c r="AA131" s="27"/>
    </row>
    <row r="132" spans="5:27">
      <c r="E132" s="20"/>
      <c r="H132" s="17"/>
      <c r="J132" s="17"/>
      <c r="L132" s="18"/>
      <c r="M132" s="18"/>
      <c r="N132" s="18"/>
      <c r="AA132" s="27"/>
    </row>
    <row r="133" spans="5:27">
      <c r="E133" s="20"/>
      <c r="H133" s="17"/>
      <c r="J133" s="17"/>
      <c r="L133" s="18"/>
      <c r="M133" s="18"/>
      <c r="N133" s="18"/>
      <c r="AA133" s="27"/>
    </row>
    <row r="134" spans="5:27">
      <c r="E134" s="20"/>
      <c r="H134" s="17"/>
      <c r="J134" s="17"/>
      <c r="L134" s="18"/>
      <c r="M134" s="18"/>
      <c r="N134" s="18"/>
      <c r="AA134" s="27"/>
    </row>
    <row r="135" spans="5:27">
      <c r="E135" s="20"/>
      <c r="H135" s="17"/>
      <c r="J135" s="17"/>
      <c r="L135" s="18"/>
      <c r="M135" s="18"/>
      <c r="N135" s="18"/>
      <c r="AA135" s="27"/>
    </row>
    <row r="136" spans="5:27">
      <c r="E136" s="20"/>
      <c r="H136" s="17"/>
      <c r="J136" s="17"/>
      <c r="L136" s="18"/>
      <c r="M136" s="18"/>
      <c r="N136" s="18"/>
      <c r="AA136" s="27"/>
    </row>
    <row r="137" spans="5:27">
      <c r="E137" s="20"/>
      <c r="H137" s="17"/>
      <c r="J137" s="17"/>
      <c r="L137" s="18"/>
      <c r="M137" s="18"/>
      <c r="N137" s="18"/>
      <c r="AA137" s="27"/>
    </row>
    <row r="138" spans="5:27">
      <c r="E138" s="20"/>
      <c r="H138" s="17"/>
      <c r="J138" s="17"/>
      <c r="L138" s="18"/>
      <c r="M138" s="18"/>
      <c r="N138" s="18"/>
      <c r="AA138" s="27"/>
    </row>
    <row r="139" spans="5:27">
      <c r="E139" s="20"/>
      <c r="H139" s="17"/>
      <c r="J139" s="17"/>
      <c r="L139" s="18"/>
      <c r="M139" s="18"/>
      <c r="N139" s="18"/>
      <c r="AA139" s="27"/>
    </row>
    <row r="140" spans="5:27">
      <c r="E140" s="20"/>
      <c r="H140" s="17"/>
      <c r="J140" s="17"/>
      <c r="L140" s="18"/>
      <c r="M140" s="18"/>
      <c r="N140" s="18"/>
      <c r="AA140" s="27"/>
    </row>
    <row r="141" spans="5:27">
      <c r="E141" s="20"/>
      <c r="H141" s="17"/>
      <c r="J141" s="17"/>
      <c r="L141" s="18"/>
      <c r="M141" s="18"/>
      <c r="N141" s="18"/>
      <c r="AA141" s="27"/>
    </row>
    <row r="142" spans="5:27">
      <c r="E142" s="20"/>
      <c r="H142" s="17"/>
      <c r="J142" s="17"/>
      <c r="L142" s="18"/>
      <c r="M142" s="18"/>
      <c r="N142" s="18"/>
      <c r="AA142" s="27"/>
    </row>
    <row r="143" spans="5:27">
      <c r="E143" s="20"/>
      <c r="H143" s="17"/>
      <c r="J143" s="17"/>
      <c r="L143" s="18"/>
      <c r="M143" s="18"/>
      <c r="N143" s="18"/>
      <c r="AA143" s="27"/>
    </row>
    <row r="144" spans="5:27">
      <c r="E144" s="20"/>
      <c r="H144" s="17"/>
      <c r="J144" s="17"/>
      <c r="L144" s="18"/>
      <c r="M144" s="18"/>
      <c r="N144" s="18"/>
      <c r="AA144" s="27"/>
    </row>
    <row r="145" spans="5:27">
      <c r="E145" s="20"/>
      <c r="H145" s="17"/>
      <c r="J145" s="17"/>
      <c r="L145" s="18"/>
      <c r="M145" s="18"/>
      <c r="N145" s="18"/>
      <c r="AA145" s="27"/>
    </row>
    <row r="146" spans="5:27">
      <c r="E146" s="20"/>
      <c r="H146" s="17"/>
      <c r="J146" s="17"/>
      <c r="L146" s="18"/>
      <c r="M146" s="18"/>
      <c r="N146" s="18"/>
      <c r="AA146" s="27"/>
    </row>
    <row r="147" spans="5:27">
      <c r="E147" s="20"/>
      <c r="H147" s="17"/>
      <c r="J147" s="17"/>
      <c r="L147" s="18"/>
      <c r="M147" s="18"/>
      <c r="N147" s="18"/>
      <c r="AA147" s="27"/>
    </row>
    <row r="148" spans="5:27">
      <c r="E148" s="20"/>
      <c r="H148" s="17"/>
      <c r="J148" s="17"/>
      <c r="L148" s="18"/>
      <c r="M148" s="18"/>
      <c r="N148" s="18"/>
      <c r="AA148" s="27"/>
    </row>
    <row r="149" spans="5:27">
      <c r="E149" s="20"/>
      <c r="H149" s="17"/>
      <c r="J149" s="17"/>
      <c r="L149" s="18"/>
      <c r="M149" s="18"/>
      <c r="N149" s="18"/>
      <c r="AA149" s="27"/>
    </row>
    <row r="150" spans="5:27">
      <c r="E150" s="20"/>
      <c r="H150" s="17"/>
      <c r="J150" s="17"/>
      <c r="L150" s="18"/>
      <c r="M150" s="18"/>
      <c r="N150" s="18"/>
      <c r="AA150" s="27"/>
    </row>
    <row r="151" spans="5:27">
      <c r="E151" s="20"/>
      <c r="H151" s="17"/>
      <c r="J151" s="17"/>
      <c r="L151" s="18"/>
      <c r="M151" s="18"/>
      <c r="N151" s="18"/>
      <c r="AA151" s="27"/>
    </row>
    <row r="152" spans="5:27">
      <c r="E152" s="20"/>
      <c r="H152" s="17"/>
      <c r="J152" s="17"/>
      <c r="L152" s="18"/>
      <c r="M152" s="18"/>
      <c r="N152" s="18"/>
      <c r="AA152" s="27"/>
    </row>
    <row r="153" spans="5:27">
      <c r="E153" s="20"/>
      <c r="H153" s="17"/>
      <c r="J153" s="17"/>
      <c r="L153" s="18"/>
      <c r="M153" s="18"/>
      <c r="N153" s="18"/>
      <c r="AA153" s="27"/>
    </row>
    <row r="154" spans="5:27">
      <c r="E154" s="20"/>
      <c r="H154" s="17"/>
      <c r="J154" s="17"/>
      <c r="L154" s="18"/>
      <c r="M154" s="18"/>
      <c r="N154" s="18"/>
      <c r="AA154" s="27"/>
    </row>
    <row r="155" spans="5:27">
      <c r="E155" s="20"/>
      <c r="H155" s="17"/>
      <c r="J155" s="17"/>
      <c r="L155" s="18"/>
      <c r="M155" s="18"/>
      <c r="N155" s="18"/>
      <c r="AA155" s="27"/>
    </row>
    <row r="156" spans="5:27">
      <c r="E156" s="20"/>
      <c r="H156" s="17"/>
      <c r="J156" s="17"/>
      <c r="L156" s="18"/>
      <c r="M156" s="18"/>
      <c r="N156" s="18"/>
      <c r="AA156" s="27"/>
    </row>
    <row r="157" spans="5:27">
      <c r="E157" s="20"/>
      <c r="H157" s="17"/>
      <c r="J157" s="17"/>
      <c r="L157" s="18"/>
      <c r="M157" s="18"/>
      <c r="N157" s="18"/>
      <c r="AA157" s="27"/>
    </row>
    <row r="158" spans="5:27">
      <c r="E158" s="20"/>
      <c r="H158" s="17"/>
      <c r="J158" s="17"/>
      <c r="L158" s="18"/>
      <c r="M158" s="18"/>
      <c r="N158" s="18"/>
      <c r="AA158" s="27"/>
    </row>
    <row r="159" spans="5:27">
      <c r="E159" s="20"/>
      <c r="H159" s="17"/>
      <c r="J159" s="17"/>
      <c r="L159" s="18"/>
      <c r="M159" s="18"/>
      <c r="N159" s="18"/>
      <c r="AA159" s="27"/>
    </row>
    <row r="160" spans="5:27">
      <c r="E160" s="20"/>
      <c r="H160" s="17"/>
      <c r="J160" s="17"/>
      <c r="L160" s="18"/>
      <c r="M160" s="18"/>
      <c r="N160" s="18"/>
      <c r="AA160" s="27"/>
    </row>
    <row r="161" spans="5:27">
      <c r="E161" s="20"/>
      <c r="H161" s="17"/>
      <c r="J161" s="17"/>
      <c r="L161" s="18"/>
      <c r="M161" s="18"/>
      <c r="N161" s="18"/>
      <c r="AA161" s="27"/>
    </row>
    <row r="162" spans="5:27">
      <c r="E162" s="20"/>
      <c r="H162" s="17"/>
      <c r="J162" s="17"/>
      <c r="L162" s="18"/>
      <c r="M162" s="18"/>
      <c r="N162" s="18"/>
      <c r="AA162" s="27"/>
    </row>
    <row r="163" spans="5:27">
      <c r="E163" s="20"/>
      <c r="H163" s="17"/>
      <c r="J163" s="17"/>
      <c r="L163" s="18"/>
      <c r="M163" s="18"/>
      <c r="N163" s="18"/>
      <c r="AA163" s="27"/>
    </row>
    <row r="164" spans="5:27">
      <c r="E164" s="20"/>
      <c r="H164" s="17"/>
      <c r="J164" s="17"/>
      <c r="L164" s="18"/>
      <c r="M164" s="18"/>
      <c r="N164" s="18"/>
      <c r="AA164" s="27"/>
    </row>
    <row r="165" spans="5:27">
      <c r="E165" s="20"/>
      <c r="H165" s="17"/>
      <c r="J165" s="17"/>
      <c r="L165" s="18"/>
      <c r="M165" s="18"/>
      <c r="N165" s="18"/>
      <c r="AA165" s="27"/>
    </row>
    <row r="166" spans="5:27">
      <c r="E166" s="20"/>
      <c r="H166" s="17"/>
      <c r="J166" s="17"/>
      <c r="L166" s="18"/>
      <c r="M166" s="18"/>
      <c r="N166" s="18"/>
      <c r="AA166" s="27"/>
    </row>
    <row r="167" spans="5:27">
      <c r="E167" s="20"/>
      <c r="H167" s="17"/>
      <c r="J167" s="17"/>
      <c r="L167" s="18"/>
      <c r="M167" s="18"/>
      <c r="N167" s="18"/>
      <c r="AA167" s="27"/>
    </row>
    <row r="168" spans="5:27">
      <c r="E168" s="20"/>
      <c r="H168" s="17"/>
      <c r="J168" s="17"/>
      <c r="L168" s="18"/>
      <c r="M168" s="18"/>
      <c r="N168" s="18"/>
      <c r="AA168" s="27"/>
    </row>
    <row r="169" spans="5:27">
      <c r="E169" s="20"/>
      <c r="H169" s="17"/>
      <c r="J169" s="17"/>
      <c r="L169" s="18"/>
      <c r="M169" s="18"/>
      <c r="N169" s="18"/>
      <c r="AA169" s="27"/>
    </row>
    <row r="170" spans="5:27">
      <c r="E170" s="20"/>
      <c r="H170" s="17"/>
      <c r="J170" s="17"/>
      <c r="L170" s="18"/>
      <c r="M170" s="18"/>
      <c r="N170" s="18"/>
      <c r="AA170" s="27"/>
    </row>
    <row r="171" spans="5:27">
      <c r="E171" s="20"/>
      <c r="H171" s="17"/>
      <c r="J171" s="17"/>
      <c r="L171" s="18"/>
      <c r="M171" s="18"/>
      <c r="N171" s="18"/>
      <c r="AA171" s="27"/>
    </row>
    <row r="172" spans="5:27">
      <c r="E172" s="20"/>
      <c r="H172" s="17"/>
      <c r="J172" s="17"/>
      <c r="L172" s="18"/>
      <c r="M172" s="18"/>
      <c r="N172" s="18"/>
      <c r="AA172" s="27"/>
    </row>
    <row r="173" spans="5:27">
      <c r="E173" s="20"/>
      <c r="H173" s="17"/>
      <c r="J173" s="17"/>
      <c r="L173" s="18"/>
      <c r="M173" s="18"/>
      <c r="N173" s="18"/>
      <c r="AA173" s="27"/>
    </row>
    <row r="174" spans="5:27">
      <c r="E174" s="20"/>
      <c r="H174" s="17"/>
      <c r="J174" s="17"/>
      <c r="L174" s="18"/>
      <c r="M174" s="18"/>
      <c r="N174" s="18"/>
      <c r="AA174" s="27"/>
    </row>
    <row r="175" spans="5:27">
      <c r="E175" s="20"/>
      <c r="H175" s="17"/>
      <c r="J175" s="17"/>
      <c r="L175" s="18"/>
      <c r="M175" s="18"/>
      <c r="N175" s="18"/>
      <c r="AA175" s="27"/>
    </row>
    <row r="176" spans="5:27">
      <c r="E176" s="20"/>
      <c r="H176" s="17"/>
      <c r="J176" s="17"/>
      <c r="L176" s="18"/>
      <c r="M176" s="18"/>
      <c r="N176" s="18"/>
      <c r="AA176" s="27"/>
    </row>
    <row r="177" spans="5:27">
      <c r="E177" s="20"/>
      <c r="H177" s="17"/>
      <c r="J177" s="17"/>
      <c r="L177" s="18"/>
      <c r="M177" s="18"/>
      <c r="N177" s="18"/>
      <c r="AA177" s="27"/>
    </row>
    <row r="178" spans="5:27">
      <c r="E178" s="20"/>
      <c r="H178" s="17"/>
      <c r="J178" s="17"/>
      <c r="L178" s="18"/>
      <c r="M178" s="18"/>
      <c r="N178" s="18"/>
      <c r="AA178" s="27"/>
    </row>
    <row r="179" spans="5:27">
      <c r="E179" s="20"/>
      <c r="H179" s="17"/>
      <c r="J179" s="17"/>
      <c r="L179" s="18"/>
      <c r="M179" s="18"/>
      <c r="N179" s="18"/>
      <c r="AA179" s="27"/>
    </row>
    <row r="180" spans="5:27">
      <c r="E180" s="20"/>
      <c r="H180" s="17"/>
      <c r="J180" s="17"/>
      <c r="L180" s="18"/>
      <c r="M180" s="18"/>
      <c r="N180" s="18"/>
      <c r="AA180" s="27"/>
    </row>
    <row r="181" spans="5:27">
      <c r="E181" s="20"/>
      <c r="H181" s="17"/>
      <c r="J181" s="17"/>
      <c r="L181" s="18"/>
      <c r="M181" s="18"/>
      <c r="N181" s="18"/>
      <c r="AA181" s="27"/>
    </row>
    <row r="182" spans="5:27">
      <c r="E182" s="20"/>
      <c r="H182" s="17"/>
      <c r="J182" s="17"/>
      <c r="L182" s="18"/>
      <c r="M182" s="18"/>
      <c r="N182" s="18"/>
      <c r="AA182" s="27"/>
    </row>
    <row r="183" spans="5:27">
      <c r="E183" s="20"/>
      <c r="H183" s="17"/>
      <c r="J183" s="17"/>
      <c r="L183" s="18"/>
      <c r="M183" s="18"/>
      <c r="N183" s="18"/>
      <c r="AA183" s="27"/>
    </row>
    <row r="184" spans="5:27">
      <c r="E184" s="20"/>
      <c r="H184" s="17"/>
      <c r="J184" s="17"/>
      <c r="L184" s="18"/>
      <c r="M184" s="18"/>
      <c r="N184" s="18"/>
      <c r="AA184" s="27"/>
    </row>
    <row r="185" spans="5:27">
      <c r="E185" s="20"/>
      <c r="H185" s="17"/>
      <c r="J185" s="17"/>
      <c r="L185" s="18"/>
      <c r="M185" s="18"/>
      <c r="N185" s="18"/>
      <c r="AA185" s="27"/>
    </row>
    <row r="186" spans="5:27">
      <c r="E186" s="20"/>
      <c r="H186" s="17"/>
      <c r="J186" s="17"/>
      <c r="L186" s="18"/>
      <c r="M186" s="18"/>
      <c r="N186" s="18"/>
      <c r="AA186" s="27"/>
    </row>
    <row r="187" spans="5:27">
      <c r="E187" s="20"/>
      <c r="H187" s="17"/>
      <c r="J187" s="17"/>
      <c r="L187" s="18"/>
      <c r="M187" s="18"/>
      <c r="N187" s="18"/>
      <c r="AA187" s="27"/>
    </row>
    <row r="188" spans="5:27">
      <c r="E188" s="20"/>
      <c r="H188" s="17"/>
      <c r="J188" s="17"/>
      <c r="L188" s="18"/>
      <c r="M188" s="18"/>
      <c r="N188" s="18"/>
      <c r="AA188" s="27"/>
    </row>
    <row r="189" spans="5:27">
      <c r="E189" s="20"/>
      <c r="H189" s="17"/>
      <c r="J189" s="17"/>
      <c r="L189" s="18"/>
      <c r="M189" s="18"/>
      <c r="N189" s="18"/>
      <c r="AA189" s="27"/>
    </row>
    <row r="190" spans="5:27">
      <c r="E190" s="20"/>
      <c r="H190" s="17"/>
      <c r="J190" s="17"/>
      <c r="L190" s="18"/>
      <c r="M190" s="18"/>
      <c r="N190" s="18"/>
      <c r="AA190" s="27"/>
    </row>
    <row r="191" spans="5:27">
      <c r="E191" s="20"/>
      <c r="H191" s="17"/>
      <c r="J191" s="17"/>
      <c r="L191" s="18"/>
      <c r="M191" s="18"/>
      <c r="N191" s="18"/>
      <c r="AA191" s="27"/>
    </row>
    <row r="192" spans="5:27">
      <c r="E192" s="20"/>
      <c r="H192" s="17"/>
      <c r="J192" s="17"/>
      <c r="L192" s="18"/>
      <c r="M192" s="18"/>
      <c r="N192" s="18"/>
      <c r="AA192" s="27"/>
    </row>
    <row r="193" spans="5:27">
      <c r="E193" s="20"/>
      <c r="H193" s="17"/>
      <c r="J193" s="17"/>
      <c r="L193" s="18"/>
      <c r="M193" s="18"/>
      <c r="N193" s="18"/>
      <c r="AA193" s="27"/>
    </row>
    <row r="194" spans="5:27">
      <c r="E194" s="20"/>
      <c r="H194" s="17"/>
      <c r="J194" s="17"/>
      <c r="L194" s="18"/>
      <c r="M194" s="18"/>
      <c r="N194" s="18"/>
      <c r="AA194" s="27"/>
    </row>
    <row r="195" spans="5:27">
      <c r="E195" s="20"/>
      <c r="H195" s="17"/>
      <c r="J195" s="17"/>
      <c r="L195" s="18"/>
      <c r="M195" s="18"/>
      <c r="N195" s="18"/>
      <c r="AA195" s="27"/>
    </row>
    <row r="196" spans="5:27">
      <c r="E196" s="20"/>
      <c r="H196" s="17"/>
      <c r="J196" s="17"/>
      <c r="L196" s="18"/>
      <c r="M196" s="18"/>
      <c r="N196" s="18"/>
      <c r="AA196" s="27"/>
    </row>
    <row r="197" spans="5:27">
      <c r="E197" s="20"/>
      <c r="H197" s="17"/>
      <c r="J197" s="17"/>
      <c r="L197" s="18"/>
      <c r="M197" s="18"/>
      <c r="N197" s="18"/>
      <c r="AA197" s="27"/>
    </row>
    <row r="198" spans="5:27">
      <c r="E198" s="20"/>
      <c r="H198" s="17"/>
      <c r="J198" s="17"/>
      <c r="L198" s="18"/>
      <c r="M198" s="18"/>
      <c r="N198" s="18"/>
      <c r="AA198" s="27"/>
    </row>
    <row r="199" spans="5:27">
      <c r="E199" s="20"/>
      <c r="H199" s="17"/>
      <c r="J199" s="17"/>
      <c r="L199" s="18"/>
      <c r="M199" s="18"/>
      <c r="N199" s="18"/>
      <c r="AA199" s="27"/>
    </row>
    <row r="200" spans="5:27">
      <c r="E200" s="20"/>
      <c r="H200" s="17"/>
      <c r="J200" s="17"/>
      <c r="L200" s="18"/>
      <c r="M200" s="18"/>
      <c r="N200" s="18"/>
      <c r="AA200" s="27"/>
    </row>
    <row r="201" spans="5:27">
      <c r="E201" s="20"/>
      <c r="H201" s="17"/>
      <c r="J201" s="17"/>
      <c r="L201" s="18"/>
      <c r="M201" s="18"/>
      <c r="N201" s="18"/>
      <c r="AA201" s="27"/>
    </row>
    <row r="202" spans="5:27">
      <c r="E202" s="20"/>
      <c r="H202" s="17"/>
      <c r="J202" s="17"/>
      <c r="L202" s="18"/>
      <c r="M202" s="18"/>
      <c r="N202" s="18"/>
      <c r="AA202" s="27"/>
    </row>
    <row r="203" spans="5:27">
      <c r="E203" s="20"/>
      <c r="H203" s="17"/>
      <c r="J203" s="17"/>
      <c r="L203" s="18"/>
      <c r="M203" s="18"/>
      <c r="N203" s="18"/>
      <c r="AA203" s="27"/>
    </row>
    <row r="204" spans="5:27">
      <c r="E204" s="20"/>
      <c r="H204" s="17"/>
      <c r="J204" s="17"/>
      <c r="L204" s="18"/>
      <c r="M204" s="18"/>
      <c r="N204" s="18"/>
      <c r="AA204" s="27"/>
    </row>
    <row r="205" spans="5:27">
      <c r="E205" s="20"/>
      <c r="H205" s="17"/>
      <c r="J205" s="17"/>
      <c r="L205" s="18"/>
      <c r="M205" s="18"/>
      <c r="N205" s="18"/>
      <c r="AA205" s="27"/>
    </row>
    <row r="206" spans="5:27">
      <c r="E206" s="20"/>
      <c r="H206" s="17"/>
      <c r="J206" s="17"/>
      <c r="L206" s="18"/>
      <c r="M206" s="18"/>
      <c r="N206" s="18"/>
      <c r="AA206" s="27"/>
    </row>
    <row r="207" spans="5:27">
      <c r="E207" s="20"/>
      <c r="H207" s="17"/>
      <c r="J207" s="17"/>
      <c r="L207" s="18"/>
      <c r="M207" s="18"/>
      <c r="N207" s="18"/>
      <c r="AA207" s="27"/>
    </row>
    <row r="208" spans="5:27">
      <c r="E208" s="20"/>
      <c r="H208" s="17"/>
      <c r="J208" s="17"/>
      <c r="L208" s="18"/>
      <c r="M208" s="18"/>
      <c r="N208" s="18"/>
      <c r="AA208" s="27"/>
    </row>
    <row r="209" spans="5:27">
      <c r="E209" s="20"/>
      <c r="H209" s="17"/>
      <c r="J209" s="17"/>
      <c r="L209" s="18"/>
      <c r="M209" s="18"/>
      <c r="N209" s="18"/>
      <c r="AA209" s="27"/>
    </row>
    <row r="210" spans="5:27">
      <c r="E210" s="20"/>
      <c r="H210" s="17"/>
      <c r="J210" s="17"/>
      <c r="L210" s="18"/>
      <c r="M210" s="18"/>
      <c r="N210" s="18"/>
      <c r="AA210" s="27"/>
    </row>
    <row r="211" spans="5:27">
      <c r="E211" s="20"/>
      <c r="H211" s="17"/>
      <c r="J211" s="17"/>
      <c r="L211" s="18"/>
      <c r="M211" s="18"/>
      <c r="N211" s="18"/>
      <c r="AA211" s="27"/>
    </row>
    <row r="212" spans="5:27">
      <c r="E212" s="20"/>
      <c r="H212" s="17"/>
      <c r="J212" s="17"/>
      <c r="L212" s="18"/>
      <c r="M212" s="18"/>
      <c r="N212" s="18"/>
      <c r="AA212" s="27"/>
    </row>
    <row r="213" spans="5:27">
      <c r="E213" s="20"/>
      <c r="H213" s="17"/>
      <c r="J213" s="17"/>
      <c r="L213" s="18"/>
      <c r="M213" s="18"/>
      <c r="N213" s="18"/>
      <c r="AA213" s="27"/>
    </row>
    <row r="214" spans="5:27">
      <c r="E214" s="20"/>
      <c r="H214" s="17"/>
      <c r="J214" s="17"/>
      <c r="L214" s="18"/>
      <c r="M214" s="18"/>
      <c r="N214" s="18"/>
      <c r="AA214" s="27"/>
    </row>
    <row r="215" spans="5:27">
      <c r="E215" s="20"/>
      <c r="H215" s="17"/>
      <c r="J215" s="17"/>
      <c r="L215" s="18"/>
      <c r="M215" s="18"/>
      <c r="N215" s="18"/>
      <c r="AA215" s="27"/>
    </row>
    <row r="216" spans="5:27">
      <c r="E216" s="20"/>
      <c r="H216" s="17"/>
      <c r="J216" s="17"/>
      <c r="L216" s="18"/>
      <c r="M216" s="18"/>
      <c r="N216" s="18"/>
      <c r="AA216" s="27"/>
    </row>
    <row r="217" spans="5:27">
      <c r="E217" s="20"/>
      <c r="H217" s="17"/>
      <c r="J217" s="17"/>
      <c r="L217" s="18"/>
      <c r="M217" s="18"/>
      <c r="N217" s="18"/>
      <c r="AA217" s="27"/>
    </row>
    <row r="218" spans="5:27">
      <c r="E218" s="20"/>
      <c r="H218" s="17"/>
      <c r="J218" s="17"/>
      <c r="L218" s="18"/>
      <c r="M218" s="18"/>
      <c r="N218" s="18"/>
      <c r="AA218" s="27"/>
    </row>
    <row r="219" spans="5:27">
      <c r="E219" s="20"/>
      <c r="H219" s="17"/>
      <c r="J219" s="17"/>
      <c r="L219" s="18"/>
      <c r="M219" s="18"/>
      <c r="N219" s="18"/>
      <c r="AA219" s="27"/>
    </row>
    <row r="220" spans="5:27">
      <c r="E220" s="20"/>
      <c r="H220" s="17"/>
      <c r="J220" s="17"/>
      <c r="L220" s="18"/>
      <c r="M220" s="18"/>
      <c r="N220" s="18"/>
      <c r="AA220" s="27"/>
    </row>
    <row r="221" spans="5:27">
      <c r="E221" s="20"/>
      <c r="H221" s="17"/>
      <c r="J221" s="17"/>
      <c r="L221" s="18"/>
      <c r="M221" s="18"/>
      <c r="N221" s="18"/>
      <c r="AA221" s="27"/>
    </row>
    <row r="222" spans="5:27">
      <c r="E222" s="20"/>
      <c r="H222" s="17"/>
      <c r="J222" s="17"/>
      <c r="L222" s="18"/>
      <c r="M222" s="18"/>
      <c r="N222" s="18"/>
      <c r="AA222" s="27"/>
    </row>
    <row r="223" spans="5:27">
      <c r="E223" s="20"/>
      <c r="H223" s="17"/>
      <c r="J223" s="17"/>
      <c r="L223" s="18"/>
      <c r="M223" s="18"/>
      <c r="N223" s="18"/>
      <c r="AA223" s="27"/>
    </row>
    <row r="224" spans="5:27">
      <c r="E224" s="20"/>
      <c r="H224" s="17"/>
      <c r="J224" s="17"/>
      <c r="L224" s="18"/>
      <c r="M224" s="18"/>
      <c r="N224" s="18"/>
      <c r="AA224" s="27"/>
    </row>
    <row r="225" spans="5:27">
      <c r="E225" s="20"/>
      <c r="H225" s="17"/>
      <c r="J225" s="17"/>
      <c r="L225" s="18"/>
      <c r="M225" s="18"/>
      <c r="N225" s="18"/>
      <c r="AA225" s="27"/>
    </row>
    <row r="226" spans="5:27">
      <c r="E226" s="20"/>
      <c r="H226" s="17"/>
      <c r="J226" s="17"/>
      <c r="L226" s="18"/>
      <c r="M226" s="18"/>
      <c r="N226" s="18"/>
      <c r="AA226" s="27"/>
    </row>
    <row r="227" spans="5:27">
      <c r="E227" s="20"/>
      <c r="H227" s="17"/>
      <c r="J227" s="17"/>
      <c r="L227" s="18"/>
      <c r="M227" s="18"/>
      <c r="N227" s="18"/>
      <c r="AA227" s="27"/>
    </row>
    <row r="228" spans="5:27">
      <c r="E228" s="20"/>
      <c r="H228" s="17"/>
      <c r="J228" s="17"/>
      <c r="L228" s="18"/>
      <c r="M228" s="18"/>
      <c r="N228" s="18"/>
      <c r="AA228" s="27"/>
    </row>
    <row r="229" spans="5:27">
      <c r="E229" s="20"/>
      <c r="H229" s="17"/>
      <c r="J229" s="17"/>
      <c r="L229" s="18"/>
      <c r="M229" s="18"/>
      <c r="N229" s="18"/>
      <c r="AA229" s="27"/>
    </row>
    <row r="230" spans="5:27">
      <c r="E230" s="20"/>
      <c r="H230" s="17"/>
      <c r="J230" s="17"/>
      <c r="L230" s="18"/>
      <c r="M230" s="18"/>
      <c r="N230" s="18"/>
      <c r="AA230" s="27"/>
    </row>
    <row r="231" spans="5:27">
      <c r="E231" s="20"/>
      <c r="H231" s="17"/>
      <c r="J231" s="17"/>
      <c r="L231" s="18"/>
      <c r="M231" s="18"/>
      <c r="N231" s="18"/>
      <c r="AA231" s="27"/>
    </row>
    <row r="232" spans="5:27">
      <c r="E232" s="20"/>
      <c r="H232" s="17"/>
      <c r="J232" s="17"/>
      <c r="L232" s="18"/>
      <c r="M232" s="18"/>
      <c r="N232" s="18"/>
      <c r="AA232" s="27"/>
    </row>
    <row r="233" spans="5:27">
      <c r="E233" s="20"/>
      <c r="H233" s="17"/>
      <c r="J233" s="17"/>
      <c r="L233" s="18"/>
      <c r="M233" s="18"/>
      <c r="N233" s="18"/>
      <c r="AA233" s="27"/>
    </row>
    <row r="234" spans="5:27">
      <c r="E234" s="20"/>
      <c r="H234" s="17"/>
      <c r="J234" s="17"/>
      <c r="L234" s="18"/>
      <c r="M234" s="18"/>
      <c r="N234" s="18"/>
      <c r="AA234" s="27"/>
    </row>
    <row r="235" spans="5:27">
      <c r="E235" s="20"/>
      <c r="H235" s="17"/>
      <c r="J235" s="17"/>
      <c r="L235" s="18"/>
      <c r="M235" s="18"/>
      <c r="N235" s="18"/>
      <c r="AA235" s="27"/>
    </row>
    <row r="236" spans="5:27">
      <c r="E236" s="20"/>
      <c r="H236" s="17"/>
      <c r="J236" s="17"/>
      <c r="L236" s="18"/>
      <c r="M236" s="18"/>
      <c r="N236" s="18"/>
      <c r="AA236" s="27"/>
    </row>
    <row r="237" spans="5:27">
      <c r="E237" s="20"/>
      <c r="H237" s="17"/>
      <c r="J237" s="17"/>
      <c r="L237" s="18"/>
      <c r="M237" s="18"/>
      <c r="N237" s="18"/>
      <c r="AA237" s="27"/>
    </row>
    <row r="238" spans="5:27">
      <c r="E238" s="20"/>
      <c r="H238" s="17"/>
      <c r="J238" s="17"/>
      <c r="L238" s="18"/>
      <c r="M238" s="18"/>
      <c r="N238" s="18"/>
      <c r="AA238" s="27"/>
    </row>
    <row r="239" spans="5:27">
      <c r="E239" s="20"/>
      <c r="H239" s="17"/>
      <c r="J239" s="17"/>
      <c r="L239" s="18"/>
      <c r="M239" s="18"/>
      <c r="N239" s="18"/>
      <c r="AA239" s="27"/>
    </row>
    <row r="240" spans="5:27">
      <c r="E240" s="20"/>
      <c r="H240" s="17"/>
      <c r="J240" s="17"/>
      <c r="L240" s="18"/>
      <c r="M240" s="18"/>
      <c r="N240" s="18"/>
      <c r="AA240" s="27"/>
    </row>
    <row r="241" spans="5:27">
      <c r="E241" s="20"/>
      <c r="H241" s="17"/>
      <c r="J241" s="17"/>
      <c r="L241" s="18"/>
      <c r="M241" s="18"/>
      <c r="N241" s="18"/>
      <c r="AA241" s="27"/>
    </row>
    <row r="242" spans="5:27">
      <c r="E242" s="20"/>
      <c r="H242" s="17"/>
      <c r="J242" s="17"/>
      <c r="L242" s="18"/>
      <c r="M242" s="18"/>
      <c r="N242" s="18"/>
      <c r="AA242" s="27"/>
    </row>
    <row r="243" spans="5:27">
      <c r="E243" s="20"/>
      <c r="H243" s="17"/>
      <c r="J243" s="17"/>
      <c r="L243" s="18"/>
      <c r="M243" s="18"/>
      <c r="N243" s="18"/>
      <c r="AA243" s="27"/>
    </row>
    <row r="244" spans="5:27">
      <c r="E244" s="20"/>
      <c r="H244" s="17"/>
      <c r="J244" s="17"/>
      <c r="L244" s="18"/>
      <c r="M244" s="18"/>
      <c r="N244" s="18"/>
      <c r="AA244" s="27"/>
    </row>
    <row r="245" spans="5:27">
      <c r="E245" s="20"/>
      <c r="H245" s="17"/>
      <c r="J245" s="17"/>
      <c r="L245" s="18"/>
      <c r="M245" s="18"/>
      <c r="N245" s="18"/>
      <c r="AA245" s="27"/>
    </row>
    <row r="246" spans="5:27">
      <c r="E246" s="20"/>
      <c r="H246" s="17"/>
      <c r="J246" s="17"/>
      <c r="L246" s="18"/>
      <c r="M246" s="18"/>
      <c r="N246" s="18"/>
      <c r="AA246" s="27"/>
    </row>
    <row r="247" spans="5:27">
      <c r="E247" s="20"/>
      <c r="H247" s="17"/>
      <c r="J247" s="17"/>
      <c r="L247" s="18"/>
      <c r="M247" s="18"/>
      <c r="N247" s="18"/>
      <c r="AA247" s="27"/>
    </row>
    <row r="248" spans="5:27">
      <c r="E248" s="20"/>
      <c r="H248" s="17"/>
      <c r="J248" s="17"/>
      <c r="L248" s="18"/>
      <c r="M248" s="18"/>
      <c r="N248" s="18"/>
      <c r="AA248" s="27"/>
    </row>
    <row r="249" spans="5:27">
      <c r="E249" s="20"/>
      <c r="H249" s="17"/>
      <c r="J249" s="17"/>
      <c r="L249" s="18"/>
      <c r="M249" s="18"/>
      <c r="N249" s="18"/>
      <c r="AA249" s="27"/>
    </row>
    <row r="250" spans="5:27">
      <c r="E250" s="20"/>
      <c r="H250" s="17"/>
      <c r="J250" s="17"/>
      <c r="L250" s="18"/>
      <c r="M250" s="18"/>
      <c r="N250" s="18"/>
      <c r="AA250" s="27"/>
    </row>
    <row r="251" spans="5:27">
      <c r="E251" s="20"/>
      <c r="H251" s="17"/>
      <c r="J251" s="17"/>
      <c r="L251" s="18"/>
      <c r="M251" s="18"/>
      <c r="N251" s="18"/>
      <c r="AA251" s="27"/>
    </row>
    <row r="252" spans="5:27">
      <c r="E252" s="20"/>
      <c r="H252" s="17"/>
      <c r="J252" s="17"/>
      <c r="L252" s="18"/>
      <c r="M252" s="18"/>
      <c r="N252" s="18"/>
      <c r="AA252" s="27"/>
    </row>
    <row r="253" spans="5:27">
      <c r="E253" s="20"/>
      <c r="H253" s="17"/>
      <c r="J253" s="17"/>
      <c r="L253" s="18"/>
      <c r="M253" s="18"/>
      <c r="N253" s="18"/>
      <c r="AA253" s="27"/>
    </row>
    <row r="254" spans="5:27">
      <c r="E254" s="20"/>
      <c r="H254" s="17"/>
      <c r="J254" s="17"/>
      <c r="L254" s="18"/>
      <c r="M254" s="18"/>
      <c r="N254" s="18"/>
      <c r="AA254" s="27"/>
    </row>
    <row r="255" spans="5:27">
      <c r="E255" s="20"/>
      <c r="H255" s="17"/>
      <c r="J255" s="17"/>
      <c r="L255" s="18"/>
      <c r="M255" s="18"/>
      <c r="N255" s="18"/>
      <c r="AA255" s="27"/>
    </row>
    <row r="256" spans="5:27">
      <c r="E256" s="20"/>
      <c r="H256" s="17"/>
      <c r="J256" s="17"/>
      <c r="L256" s="18"/>
      <c r="M256" s="18"/>
      <c r="N256" s="18"/>
      <c r="AA256" s="27"/>
    </row>
    <row r="257" spans="5:27">
      <c r="E257" s="20"/>
      <c r="H257" s="17"/>
      <c r="J257" s="17"/>
      <c r="L257" s="18"/>
      <c r="M257" s="18"/>
      <c r="N257" s="18"/>
      <c r="AA257" s="27"/>
    </row>
    <row r="258" spans="5:27">
      <c r="E258" s="20"/>
      <c r="H258" s="17"/>
      <c r="J258" s="17"/>
      <c r="L258" s="18"/>
      <c r="M258" s="18"/>
      <c r="N258" s="18"/>
      <c r="AA258" s="27"/>
    </row>
    <row r="259" spans="5:27">
      <c r="E259" s="20"/>
      <c r="H259" s="17"/>
      <c r="J259" s="17"/>
      <c r="L259" s="18"/>
      <c r="M259" s="18"/>
      <c r="N259" s="18"/>
      <c r="AA259" s="27"/>
    </row>
    <row r="260" spans="5:27">
      <c r="E260" s="20"/>
      <c r="H260" s="17"/>
      <c r="J260" s="17"/>
      <c r="L260" s="18"/>
      <c r="M260" s="18"/>
      <c r="N260" s="18"/>
      <c r="AA260" s="27"/>
    </row>
    <row r="261" spans="5:27">
      <c r="E261" s="20"/>
      <c r="H261" s="17"/>
      <c r="J261" s="17"/>
      <c r="L261" s="18"/>
      <c r="M261" s="18"/>
      <c r="N261" s="18"/>
      <c r="AA261" s="27"/>
    </row>
    <row r="262" spans="5:27">
      <c r="E262" s="20"/>
      <c r="H262" s="17"/>
      <c r="J262" s="17"/>
      <c r="L262" s="18"/>
      <c r="M262" s="18"/>
      <c r="N262" s="18"/>
      <c r="AA262" s="27"/>
    </row>
    <row r="263" spans="5:27">
      <c r="E263" s="20"/>
      <c r="H263" s="17"/>
      <c r="J263" s="17"/>
      <c r="L263" s="18"/>
      <c r="M263" s="18"/>
      <c r="N263" s="18"/>
      <c r="AA263" s="27"/>
    </row>
    <row r="264" spans="5:27">
      <c r="E264" s="20"/>
      <c r="H264" s="17"/>
      <c r="J264" s="17"/>
      <c r="L264" s="18"/>
      <c r="M264" s="18"/>
      <c r="N264" s="18"/>
      <c r="AA264" s="27"/>
    </row>
    <row r="265" spans="5:27">
      <c r="E265" s="20"/>
      <c r="H265" s="17"/>
      <c r="J265" s="17"/>
      <c r="L265" s="18"/>
      <c r="M265" s="18"/>
      <c r="N265" s="18"/>
      <c r="AA265" s="27"/>
    </row>
    <row r="266" spans="5:27">
      <c r="E266" s="20"/>
      <c r="H266" s="17"/>
      <c r="J266" s="17"/>
      <c r="L266" s="18"/>
      <c r="M266" s="18"/>
      <c r="N266" s="18"/>
      <c r="AA266" s="27"/>
    </row>
    <row r="267" spans="5:27">
      <c r="E267" s="20"/>
      <c r="H267" s="17"/>
      <c r="J267" s="17"/>
      <c r="L267" s="18"/>
      <c r="M267" s="18"/>
      <c r="N267" s="18"/>
      <c r="AA267" s="27"/>
    </row>
    <row r="268" spans="5:27">
      <c r="E268" s="20"/>
      <c r="H268" s="17"/>
      <c r="J268" s="17"/>
      <c r="L268" s="18"/>
      <c r="M268" s="18"/>
      <c r="N268" s="18"/>
      <c r="AA268" s="27"/>
    </row>
    <row r="269" spans="5:27">
      <c r="E269" s="20"/>
      <c r="H269" s="17"/>
      <c r="J269" s="17"/>
      <c r="L269" s="18"/>
      <c r="M269" s="18"/>
      <c r="N269" s="18"/>
      <c r="AA269" s="27"/>
    </row>
    <row r="270" spans="5:27">
      <c r="E270" s="20"/>
      <c r="H270" s="17"/>
      <c r="J270" s="17"/>
      <c r="L270" s="18"/>
      <c r="M270" s="18"/>
      <c r="N270" s="18"/>
      <c r="AA270" s="27"/>
    </row>
    <row r="271" spans="5:27">
      <c r="E271" s="20"/>
      <c r="H271" s="17"/>
      <c r="J271" s="17"/>
      <c r="L271" s="18"/>
      <c r="M271" s="18"/>
      <c r="N271" s="18"/>
      <c r="AA271" s="27"/>
    </row>
    <row r="272" spans="5:27">
      <c r="E272" s="20"/>
      <c r="H272" s="17"/>
      <c r="J272" s="17"/>
      <c r="L272" s="18"/>
      <c r="M272" s="18"/>
      <c r="N272" s="18"/>
      <c r="AA272" s="27"/>
    </row>
    <row r="273" spans="5:27">
      <c r="E273" s="20"/>
      <c r="H273" s="17"/>
      <c r="J273" s="17"/>
      <c r="L273" s="18"/>
      <c r="M273" s="18"/>
      <c r="N273" s="18"/>
      <c r="AA273" s="27"/>
    </row>
    <row r="274" spans="5:27">
      <c r="E274" s="20"/>
      <c r="H274" s="17"/>
      <c r="J274" s="17"/>
      <c r="L274" s="18"/>
      <c r="M274" s="18"/>
      <c r="N274" s="18"/>
      <c r="AA274" s="27"/>
    </row>
    <row r="275" spans="5:27">
      <c r="E275" s="20"/>
      <c r="H275" s="17"/>
      <c r="J275" s="17"/>
      <c r="L275" s="18"/>
      <c r="M275" s="18"/>
      <c r="N275" s="18"/>
      <c r="AA275" s="27"/>
    </row>
    <row r="276" spans="5:27">
      <c r="E276" s="20"/>
      <c r="H276" s="17"/>
      <c r="J276" s="17"/>
      <c r="L276" s="18"/>
      <c r="M276" s="18"/>
      <c r="N276" s="18"/>
      <c r="AA276" s="27"/>
    </row>
    <row r="277" spans="5:27">
      <c r="E277" s="20"/>
      <c r="H277" s="17"/>
      <c r="J277" s="17"/>
      <c r="L277" s="18"/>
      <c r="M277" s="18"/>
      <c r="N277" s="18"/>
      <c r="AA277" s="27"/>
    </row>
    <row r="278" spans="5:27">
      <c r="E278" s="20"/>
      <c r="H278" s="17"/>
      <c r="J278" s="17"/>
      <c r="L278" s="18"/>
      <c r="M278" s="18"/>
      <c r="N278" s="18"/>
      <c r="AA278" s="27"/>
    </row>
    <row r="279" spans="5:27">
      <c r="E279" s="20"/>
      <c r="H279" s="17"/>
      <c r="J279" s="17"/>
      <c r="L279" s="18"/>
      <c r="M279" s="18"/>
      <c r="N279" s="18"/>
      <c r="AA279" s="27"/>
    </row>
    <row r="280" spans="5:27">
      <c r="E280" s="20"/>
      <c r="H280" s="17"/>
      <c r="J280" s="17"/>
      <c r="L280" s="18"/>
      <c r="M280" s="18"/>
      <c r="N280" s="18"/>
      <c r="AA280" s="27"/>
    </row>
    <row r="281" spans="5:27">
      <c r="E281" s="20"/>
      <c r="H281" s="17"/>
      <c r="J281" s="17"/>
      <c r="L281" s="18"/>
      <c r="M281" s="18"/>
      <c r="N281" s="18"/>
      <c r="AA281" s="27"/>
    </row>
    <row r="282" spans="5:27">
      <c r="E282" s="20"/>
      <c r="H282" s="17"/>
      <c r="J282" s="17"/>
      <c r="L282" s="18"/>
      <c r="M282" s="18"/>
      <c r="N282" s="18"/>
      <c r="AA282" s="27"/>
    </row>
    <row r="283" spans="5:27">
      <c r="E283" s="20"/>
      <c r="H283" s="17"/>
      <c r="J283" s="17"/>
      <c r="L283" s="18"/>
      <c r="M283" s="18"/>
      <c r="N283" s="18"/>
      <c r="AA283" s="27"/>
    </row>
    <row r="284" spans="5:27">
      <c r="E284" s="20"/>
      <c r="H284" s="17"/>
      <c r="J284" s="17"/>
      <c r="L284" s="18"/>
      <c r="M284" s="18"/>
      <c r="N284" s="18"/>
      <c r="AA284" s="27"/>
    </row>
    <row r="285" spans="5:27">
      <c r="E285" s="20"/>
      <c r="H285" s="17"/>
      <c r="J285" s="17"/>
      <c r="L285" s="18"/>
      <c r="M285" s="18"/>
      <c r="N285" s="18"/>
      <c r="AA285" s="27"/>
    </row>
    <row r="286" spans="5:27">
      <c r="E286" s="20"/>
      <c r="H286" s="17"/>
      <c r="J286" s="17"/>
      <c r="L286" s="18"/>
      <c r="M286" s="18"/>
      <c r="N286" s="18"/>
      <c r="AA286" s="27"/>
    </row>
    <row r="287" spans="5:27">
      <c r="E287" s="20"/>
      <c r="H287" s="17"/>
      <c r="J287" s="17"/>
      <c r="L287" s="18"/>
      <c r="M287" s="18"/>
      <c r="N287" s="18"/>
      <c r="AA287" s="27"/>
    </row>
    <row r="288" spans="5:27">
      <c r="E288" s="20"/>
      <c r="H288" s="17"/>
      <c r="J288" s="17"/>
      <c r="L288" s="18"/>
      <c r="M288" s="18"/>
      <c r="N288" s="18"/>
      <c r="AA288" s="27"/>
    </row>
    <row r="289" spans="5:27">
      <c r="E289" s="20"/>
      <c r="H289" s="17"/>
      <c r="J289" s="17"/>
      <c r="L289" s="18"/>
      <c r="M289" s="18"/>
      <c r="N289" s="18"/>
      <c r="AA289" s="27"/>
    </row>
    <row r="290" spans="5:27">
      <c r="E290" s="20"/>
      <c r="H290" s="17"/>
      <c r="J290" s="17"/>
      <c r="L290" s="18"/>
      <c r="M290" s="18"/>
      <c r="N290" s="18"/>
      <c r="AA290" s="27"/>
    </row>
    <row r="291" spans="5:27">
      <c r="E291" s="20"/>
      <c r="H291" s="17"/>
      <c r="J291" s="17"/>
      <c r="L291" s="18"/>
      <c r="M291" s="18"/>
      <c r="N291" s="18"/>
      <c r="AA291" s="27"/>
    </row>
    <row r="292" spans="5:27">
      <c r="E292" s="20"/>
      <c r="H292" s="17"/>
      <c r="J292" s="17"/>
      <c r="L292" s="18"/>
      <c r="M292" s="18"/>
      <c r="N292" s="18"/>
      <c r="AA292" s="27"/>
    </row>
    <row r="293" spans="5:27">
      <c r="E293" s="20"/>
      <c r="H293" s="17"/>
      <c r="J293" s="17"/>
      <c r="L293" s="18"/>
      <c r="M293" s="18"/>
      <c r="N293" s="18"/>
      <c r="AA293" s="27"/>
    </row>
    <row r="294" spans="5:27">
      <c r="E294" s="20"/>
      <c r="H294" s="17"/>
      <c r="J294" s="17"/>
      <c r="L294" s="18"/>
      <c r="M294" s="18"/>
      <c r="N294" s="18"/>
      <c r="AA294" s="27"/>
    </row>
    <row r="295" spans="5:27">
      <c r="E295" s="20"/>
      <c r="H295" s="17"/>
      <c r="J295" s="17"/>
      <c r="L295" s="18"/>
      <c r="M295" s="18"/>
      <c r="N295" s="18"/>
      <c r="AA295" s="27"/>
    </row>
    <row r="296" spans="5:27">
      <c r="E296" s="20"/>
      <c r="H296" s="17"/>
      <c r="J296" s="17"/>
      <c r="L296" s="18"/>
      <c r="M296" s="18"/>
      <c r="N296" s="18"/>
      <c r="AA296" s="27"/>
    </row>
    <row r="297" spans="5:27">
      <c r="E297" s="20"/>
      <c r="H297" s="17"/>
      <c r="J297" s="17"/>
      <c r="L297" s="18"/>
      <c r="M297" s="18"/>
      <c r="N297" s="18"/>
      <c r="AA297" s="27"/>
    </row>
    <row r="298" spans="5:27">
      <c r="E298" s="20"/>
      <c r="H298" s="17"/>
      <c r="J298" s="17"/>
      <c r="L298" s="18"/>
      <c r="M298" s="18"/>
      <c r="N298" s="18"/>
      <c r="AA298" s="27"/>
    </row>
    <row r="299" spans="5:27">
      <c r="E299" s="20"/>
      <c r="H299" s="17"/>
      <c r="J299" s="17"/>
      <c r="L299" s="18"/>
      <c r="M299" s="18"/>
      <c r="N299" s="18"/>
      <c r="AA299" s="27"/>
    </row>
    <row r="300" spans="5:27">
      <c r="E300" s="20"/>
      <c r="H300" s="17"/>
      <c r="J300" s="17"/>
      <c r="L300" s="18"/>
      <c r="M300" s="18"/>
      <c r="N300" s="18"/>
      <c r="AA300" s="27"/>
    </row>
    <row r="301" spans="5:27">
      <c r="E301" s="20"/>
      <c r="H301" s="17"/>
      <c r="J301" s="17"/>
      <c r="L301" s="18"/>
      <c r="M301" s="18"/>
      <c r="N301" s="18"/>
      <c r="AA301" s="27"/>
    </row>
    <row r="302" spans="5:27">
      <c r="E302" s="20"/>
      <c r="H302" s="17"/>
      <c r="J302" s="17"/>
      <c r="L302" s="18"/>
      <c r="M302" s="18"/>
      <c r="N302" s="18"/>
      <c r="AA302" s="27"/>
    </row>
    <row r="303" spans="5:27">
      <c r="E303" s="20"/>
      <c r="H303" s="17"/>
      <c r="J303" s="17"/>
      <c r="L303" s="18"/>
      <c r="M303" s="18"/>
      <c r="N303" s="18"/>
      <c r="AA303" s="27"/>
    </row>
    <row r="304" spans="5:27">
      <c r="E304" s="20"/>
      <c r="H304" s="17"/>
      <c r="J304" s="17"/>
      <c r="L304" s="18"/>
      <c r="M304" s="18"/>
      <c r="N304" s="18"/>
      <c r="AA304" s="27"/>
    </row>
    <row r="305" spans="5:27">
      <c r="E305" s="20"/>
      <c r="H305" s="17"/>
      <c r="J305" s="17"/>
      <c r="L305" s="18"/>
      <c r="M305" s="18"/>
      <c r="N305" s="18"/>
      <c r="AA305" s="27"/>
    </row>
    <row r="306" spans="5:27">
      <c r="E306" s="20"/>
      <c r="H306" s="17"/>
      <c r="J306" s="17"/>
      <c r="L306" s="18"/>
      <c r="M306" s="18"/>
      <c r="N306" s="18"/>
      <c r="AA306" s="27"/>
    </row>
    <row r="307" spans="5:27">
      <c r="E307" s="20"/>
      <c r="H307" s="17"/>
      <c r="J307" s="17"/>
      <c r="L307" s="18"/>
      <c r="M307" s="18"/>
      <c r="N307" s="18"/>
      <c r="AA307" s="27"/>
    </row>
    <row r="308" spans="5:27">
      <c r="E308" s="20"/>
      <c r="H308" s="17"/>
      <c r="J308" s="17"/>
      <c r="L308" s="18"/>
      <c r="M308" s="18"/>
      <c r="N308" s="18"/>
      <c r="AA308" s="27"/>
    </row>
    <row r="309" spans="5:27">
      <c r="E309" s="20"/>
      <c r="H309" s="17"/>
      <c r="J309" s="17"/>
      <c r="L309" s="18"/>
      <c r="M309" s="18"/>
      <c r="N309" s="18"/>
      <c r="AA309" s="27"/>
    </row>
    <row r="310" spans="5:27">
      <c r="E310" s="20"/>
      <c r="H310" s="17"/>
      <c r="J310" s="17"/>
      <c r="L310" s="18"/>
      <c r="M310" s="18"/>
      <c r="N310" s="18"/>
      <c r="AA310" s="27"/>
    </row>
    <row r="311" spans="5:27">
      <c r="E311" s="20"/>
      <c r="H311" s="17"/>
      <c r="J311" s="17"/>
      <c r="L311" s="18"/>
      <c r="M311" s="18"/>
      <c r="N311" s="18"/>
      <c r="AA311" s="27"/>
    </row>
    <row r="312" spans="5:27">
      <c r="E312" s="20"/>
      <c r="H312" s="17"/>
      <c r="J312" s="17"/>
      <c r="L312" s="18"/>
      <c r="M312" s="18"/>
      <c r="N312" s="18"/>
      <c r="AA312" s="27"/>
    </row>
    <row r="313" spans="5:27">
      <c r="E313" s="20"/>
      <c r="H313" s="17"/>
      <c r="J313" s="17"/>
      <c r="L313" s="18"/>
      <c r="M313" s="18"/>
      <c r="N313" s="18"/>
      <c r="AA313" s="27"/>
    </row>
    <row r="314" spans="5:27">
      <c r="E314" s="20"/>
      <c r="H314" s="17"/>
      <c r="J314" s="17"/>
      <c r="L314" s="18"/>
      <c r="M314" s="18"/>
      <c r="N314" s="18"/>
      <c r="AA314" s="27"/>
    </row>
    <row r="315" spans="5:27">
      <c r="E315" s="20"/>
      <c r="H315" s="17"/>
      <c r="J315" s="17"/>
      <c r="L315" s="18"/>
      <c r="M315" s="18"/>
      <c r="N315" s="18"/>
      <c r="AA315" s="27"/>
    </row>
    <row r="316" spans="5:27">
      <c r="E316" s="20"/>
      <c r="H316" s="17"/>
      <c r="J316" s="17"/>
      <c r="L316" s="18"/>
      <c r="M316" s="18"/>
      <c r="N316" s="18"/>
      <c r="AA316" s="27"/>
    </row>
    <row r="317" spans="5:27">
      <c r="E317" s="20"/>
      <c r="H317" s="17"/>
      <c r="J317" s="17"/>
      <c r="L317" s="18"/>
      <c r="M317" s="18"/>
      <c r="N317" s="18"/>
      <c r="AA317" s="27"/>
    </row>
    <row r="318" spans="5:27">
      <c r="E318" s="20"/>
      <c r="H318" s="17"/>
      <c r="J318" s="17"/>
      <c r="L318" s="18"/>
      <c r="M318" s="18"/>
      <c r="N318" s="18"/>
      <c r="AA318" s="27"/>
    </row>
    <row r="319" spans="5:27">
      <c r="E319" s="20"/>
      <c r="H319" s="17"/>
      <c r="J319" s="17"/>
      <c r="L319" s="18"/>
      <c r="M319" s="18"/>
      <c r="N319" s="18"/>
      <c r="AA319" s="27"/>
    </row>
    <row r="320" spans="5:27">
      <c r="E320" s="20"/>
      <c r="H320" s="17"/>
      <c r="J320" s="17"/>
      <c r="L320" s="18"/>
      <c r="M320" s="18"/>
      <c r="N320" s="18"/>
      <c r="AA320" s="27"/>
    </row>
    <row r="321" spans="5:27">
      <c r="E321" s="20"/>
      <c r="H321" s="17"/>
      <c r="J321" s="17"/>
      <c r="L321" s="18"/>
      <c r="M321" s="18"/>
      <c r="N321" s="18"/>
      <c r="AA321" s="27"/>
    </row>
    <row r="322" spans="5:27">
      <c r="E322" s="20"/>
      <c r="H322" s="17"/>
      <c r="J322" s="17"/>
      <c r="L322" s="18"/>
      <c r="M322" s="18"/>
      <c r="N322" s="18"/>
      <c r="AA322" s="27"/>
    </row>
    <row r="323" spans="5:27">
      <c r="E323" s="20"/>
      <c r="H323" s="17"/>
      <c r="J323" s="17"/>
      <c r="L323" s="18"/>
      <c r="M323" s="18"/>
      <c r="N323" s="18"/>
      <c r="AA323" s="27"/>
    </row>
    <row r="324" spans="5:27">
      <c r="E324" s="20"/>
      <c r="H324" s="17"/>
      <c r="J324" s="17"/>
      <c r="L324" s="18"/>
      <c r="M324" s="18"/>
      <c r="N324" s="18"/>
      <c r="AA324" s="27"/>
    </row>
    <row r="325" spans="5:27">
      <c r="E325" s="20"/>
      <c r="H325" s="17"/>
      <c r="J325" s="17"/>
      <c r="L325" s="18"/>
      <c r="M325" s="18"/>
      <c r="N325" s="18"/>
      <c r="AA325" s="27"/>
    </row>
    <row r="326" spans="5:27">
      <c r="E326" s="20"/>
      <c r="H326" s="17"/>
      <c r="J326" s="17"/>
      <c r="L326" s="18"/>
      <c r="M326" s="18"/>
      <c r="N326" s="18"/>
      <c r="AA326" s="27"/>
    </row>
    <row r="327" spans="5:27">
      <c r="E327" s="20"/>
      <c r="H327" s="17"/>
      <c r="J327" s="17"/>
      <c r="L327" s="18"/>
      <c r="M327" s="18"/>
      <c r="N327" s="18"/>
      <c r="AA327" s="27"/>
    </row>
    <row r="328" spans="5:27">
      <c r="E328" s="20"/>
      <c r="H328" s="17"/>
      <c r="J328" s="17"/>
      <c r="L328" s="18"/>
      <c r="M328" s="18"/>
      <c r="N328" s="18"/>
      <c r="AA328" s="27"/>
    </row>
    <row r="329" spans="5:27">
      <c r="E329" s="20"/>
      <c r="H329" s="17"/>
      <c r="J329" s="17"/>
      <c r="L329" s="18"/>
      <c r="M329" s="18"/>
      <c r="N329" s="18"/>
      <c r="AA329" s="27"/>
    </row>
    <row r="330" spans="5:27">
      <c r="E330" s="20"/>
      <c r="H330" s="17"/>
      <c r="J330" s="17"/>
      <c r="L330" s="18"/>
      <c r="M330" s="18"/>
      <c r="N330" s="18"/>
      <c r="AA330" s="27"/>
    </row>
    <row r="331" spans="5:27">
      <c r="E331" s="20"/>
      <c r="H331" s="17"/>
      <c r="J331" s="17"/>
      <c r="L331" s="18"/>
      <c r="M331" s="18"/>
      <c r="N331" s="18"/>
      <c r="AA331" s="27"/>
    </row>
    <row r="332" spans="5:27">
      <c r="E332" s="20"/>
      <c r="H332" s="17"/>
      <c r="J332" s="17"/>
      <c r="L332" s="18"/>
      <c r="M332" s="18"/>
      <c r="N332" s="18"/>
      <c r="AA332" s="27"/>
    </row>
    <row r="333" spans="5:27">
      <c r="E333" s="20"/>
      <c r="H333" s="17"/>
      <c r="J333" s="17"/>
      <c r="L333" s="18"/>
      <c r="M333" s="18"/>
      <c r="N333" s="18"/>
      <c r="AA333" s="27"/>
    </row>
    <row r="334" spans="5:27">
      <c r="E334" s="20"/>
      <c r="H334" s="17"/>
      <c r="J334" s="17"/>
      <c r="L334" s="18"/>
      <c r="M334" s="18"/>
      <c r="N334" s="18"/>
      <c r="AA334" s="27"/>
    </row>
    <row r="335" spans="5:27">
      <c r="E335" s="20"/>
      <c r="H335" s="17"/>
      <c r="J335" s="17"/>
      <c r="L335" s="18"/>
      <c r="M335" s="18"/>
      <c r="N335" s="18"/>
      <c r="AA335" s="27"/>
    </row>
    <row r="336" spans="5:27">
      <c r="E336" s="20"/>
      <c r="H336" s="17"/>
      <c r="J336" s="17"/>
      <c r="L336" s="18"/>
      <c r="M336" s="18"/>
      <c r="N336" s="18"/>
      <c r="AA336" s="27"/>
    </row>
    <row r="337" spans="5:27">
      <c r="E337" s="20"/>
      <c r="H337" s="17"/>
      <c r="J337" s="17"/>
      <c r="L337" s="18"/>
      <c r="M337" s="18"/>
      <c r="N337" s="18"/>
      <c r="AA337" s="27"/>
    </row>
    <row r="338" spans="5:27">
      <c r="E338" s="20"/>
      <c r="H338" s="17"/>
      <c r="J338" s="17"/>
      <c r="L338" s="18"/>
      <c r="M338" s="18"/>
      <c r="N338" s="18"/>
      <c r="AA338" s="27"/>
    </row>
    <row r="339" spans="5:27">
      <c r="E339" s="20"/>
      <c r="H339" s="17"/>
      <c r="J339" s="17"/>
      <c r="L339" s="18"/>
      <c r="M339" s="18"/>
      <c r="N339" s="18"/>
      <c r="AA339" s="27"/>
    </row>
    <row r="340" spans="5:27">
      <c r="E340" s="20"/>
      <c r="H340" s="17"/>
      <c r="J340" s="17"/>
      <c r="L340" s="18"/>
      <c r="M340" s="18"/>
      <c r="N340" s="18"/>
      <c r="AA340" s="27"/>
    </row>
    <row r="341" spans="5:27">
      <c r="E341" s="20"/>
      <c r="H341" s="17"/>
      <c r="J341" s="17"/>
      <c r="L341" s="18"/>
      <c r="M341" s="18"/>
      <c r="N341" s="18"/>
      <c r="AA341" s="27"/>
    </row>
    <row r="342" spans="5:27">
      <c r="E342" s="20"/>
      <c r="H342" s="17"/>
      <c r="J342" s="17"/>
      <c r="L342" s="18"/>
      <c r="M342" s="18"/>
      <c r="N342" s="18"/>
      <c r="AA342" s="27"/>
    </row>
    <row r="343" spans="5:27">
      <c r="E343" s="20"/>
      <c r="H343" s="17"/>
      <c r="J343" s="17"/>
      <c r="L343" s="18"/>
      <c r="M343" s="18"/>
      <c r="N343" s="18"/>
      <c r="AA343" s="27"/>
    </row>
    <row r="344" spans="5:27">
      <c r="E344" s="20"/>
      <c r="H344" s="17"/>
      <c r="J344" s="17"/>
      <c r="L344" s="18"/>
      <c r="M344" s="18"/>
      <c r="N344" s="18"/>
      <c r="AA344" s="27"/>
    </row>
    <row r="345" spans="5:27">
      <c r="E345" s="20"/>
      <c r="H345" s="17"/>
      <c r="J345" s="17"/>
      <c r="L345" s="18"/>
      <c r="M345" s="18"/>
      <c r="N345" s="18"/>
      <c r="AA345" s="27"/>
    </row>
    <row r="346" spans="5:27">
      <c r="E346" s="20"/>
      <c r="H346" s="17"/>
      <c r="J346" s="17"/>
      <c r="L346" s="18"/>
      <c r="M346" s="18"/>
      <c r="N346" s="18"/>
      <c r="AA346" s="27"/>
    </row>
    <row r="347" spans="5:27">
      <c r="E347" s="20"/>
      <c r="H347" s="17"/>
      <c r="J347" s="17"/>
      <c r="L347" s="18"/>
      <c r="M347" s="18"/>
      <c r="N347" s="18"/>
      <c r="AA347" s="27"/>
    </row>
    <row r="348" spans="5:27">
      <c r="E348" s="20"/>
      <c r="H348" s="17"/>
      <c r="J348" s="17"/>
      <c r="L348" s="18"/>
      <c r="M348" s="18"/>
      <c r="N348" s="18"/>
      <c r="AA348" s="27"/>
    </row>
    <row r="349" spans="5:27">
      <c r="E349" s="20"/>
      <c r="H349" s="17"/>
      <c r="J349" s="17"/>
      <c r="L349" s="18"/>
      <c r="M349" s="18"/>
      <c r="N349" s="18"/>
      <c r="AA349" s="27"/>
    </row>
    <row r="350" spans="5:27">
      <c r="E350" s="20"/>
      <c r="H350" s="17"/>
      <c r="J350" s="17"/>
      <c r="L350" s="18"/>
      <c r="M350" s="18"/>
      <c r="N350" s="18"/>
      <c r="AA350" s="27"/>
    </row>
    <row r="351" spans="5:27">
      <c r="E351" s="20"/>
      <c r="H351" s="17"/>
      <c r="J351" s="17"/>
      <c r="L351" s="18"/>
      <c r="M351" s="18"/>
      <c r="N351" s="18"/>
      <c r="AA351" s="27"/>
    </row>
    <row r="352" spans="5:27">
      <c r="E352" s="20"/>
      <c r="H352" s="17"/>
      <c r="J352" s="17"/>
      <c r="L352" s="18"/>
      <c r="M352" s="18"/>
      <c r="N352" s="18"/>
      <c r="AA352" s="27"/>
    </row>
    <row r="353" spans="5:27">
      <c r="E353" s="20"/>
      <c r="H353" s="17"/>
      <c r="J353" s="17"/>
      <c r="L353" s="18"/>
      <c r="M353" s="18"/>
      <c r="N353" s="18"/>
      <c r="AA353" s="27"/>
    </row>
    <row r="354" spans="5:27">
      <c r="E354" s="20"/>
      <c r="H354" s="17"/>
      <c r="J354" s="17"/>
      <c r="L354" s="18"/>
      <c r="M354" s="18"/>
      <c r="N354" s="18"/>
      <c r="AA354" s="27"/>
    </row>
    <row r="355" spans="5:27">
      <c r="E355" s="20"/>
      <c r="H355" s="17"/>
      <c r="J355" s="17"/>
      <c r="L355" s="18"/>
      <c r="M355" s="18"/>
      <c r="N355" s="18"/>
      <c r="AA355" s="27"/>
    </row>
    <row r="356" spans="5:27">
      <c r="E356" s="20"/>
      <c r="H356" s="17"/>
      <c r="J356" s="17"/>
      <c r="L356" s="18"/>
      <c r="M356" s="18"/>
      <c r="N356" s="18"/>
      <c r="AA356" s="27"/>
    </row>
    <row r="357" spans="5:27">
      <c r="E357" s="20"/>
      <c r="H357" s="17"/>
      <c r="J357" s="17"/>
      <c r="L357" s="18"/>
      <c r="M357" s="18"/>
      <c r="N357" s="18"/>
      <c r="AA357" s="27"/>
    </row>
    <row r="358" spans="5:27">
      <c r="E358" s="20"/>
      <c r="H358" s="17"/>
      <c r="J358" s="17"/>
      <c r="L358" s="18"/>
      <c r="M358" s="18"/>
      <c r="N358" s="18"/>
      <c r="AA358" s="27"/>
    </row>
    <row r="359" spans="5:27">
      <c r="E359" s="20"/>
      <c r="H359" s="17"/>
      <c r="J359" s="17"/>
      <c r="L359" s="18"/>
      <c r="M359" s="18"/>
      <c r="N359" s="18"/>
      <c r="AA359" s="27"/>
    </row>
    <row r="360" spans="5:27">
      <c r="E360" s="20"/>
      <c r="H360" s="17"/>
      <c r="J360" s="17"/>
      <c r="L360" s="18"/>
      <c r="M360" s="18"/>
      <c r="N360" s="18"/>
      <c r="AA360" s="27"/>
    </row>
    <row r="361" spans="5:27">
      <c r="E361" s="20"/>
      <c r="H361" s="17"/>
      <c r="J361" s="17"/>
      <c r="L361" s="18"/>
      <c r="M361" s="18"/>
      <c r="N361" s="18"/>
      <c r="AA361" s="27"/>
    </row>
    <row r="362" spans="5:27">
      <c r="E362" s="20"/>
      <c r="H362" s="17"/>
      <c r="J362" s="17"/>
      <c r="L362" s="18"/>
      <c r="M362" s="18"/>
      <c r="N362" s="18"/>
      <c r="AA362" s="27"/>
    </row>
    <row r="363" spans="5:27">
      <c r="E363" s="20"/>
      <c r="H363" s="17"/>
      <c r="J363" s="17"/>
      <c r="L363" s="18"/>
      <c r="M363" s="18"/>
      <c r="N363" s="18"/>
      <c r="AA363" s="27"/>
    </row>
    <row r="364" spans="5:27">
      <c r="E364" s="20"/>
      <c r="H364" s="17"/>
      <c r="J364" s="17"/>
      <c r="L364" s="18"/>
      <c r="M364" s="18"/>
      <c r="N364" s="18"/>
      <c r="AA364" s="27"/>
    </row>
    <row r="365" spans="5:27">
      <c r="E365" s="20"/>
      <c r="H365" s="17"/>
      <c r="J365" s="17"/>
      <c r="L365" s="18"/>
      <c r="M365" s="18"/>
      <c r="N365" s="18"/>
      <c r="AA365" s="27"/>
    </row>
    <row r="366" spans="5:27">
      <c r="E366" s="20"/>
      <c r="H366" s="17"/>
      <c r="J366" s="17"/>
      <c r="L366" s="18"/>
      <c r="M366" s="18"/>
      <c r="N366" s="18"/>
      <c r="AA366" s="27"/>
    </row>
    <row r="367" spans="5:27">
      <c r="E367" s="20"/>
      <c r="H367" s="17"/>
      <c r="J367" s="17"/>
      <c r="L367" s="18"/>
      <c r="M367" s="18"/>
      <c r="N367" s="18"/>
      <c r="AA367" s="27"/>
    </row>
    <row r="368" spans="5:27">
      <c r="E368" s="20"/>
      <c r="H368" s="17"/>
      <c r="J368" s="17"/>
      <c r="L368" s="18"/>
      <c r="M368" s="18"/>
      <c r="N368" s="18"/>
      <c r="AA368" s="27"/>
    </row>
    <row r="369" spans="5:27">
      <c r="E369" s="20"/>
      <c r="H369" s="17"/>
      <c r="J369" s="17"/>
      <c r="L369" s="18"/>
      <c r="M369" s="18"/>
      <c r="N369" s="18"/>
      <c r="AA369" s="27"/>
    </row>
    <row r="370" spans="5:27">
      <c r="E370" s="20"/>
      <c r="H370" s="17"/>
      <c r="J370" s="17"/>
      <c r="L370" s="18"/>
      <c r="M370" s="18"/>
      <c r="N370" s="18"/>
      <c r="AA370" s="27"/>
    </row>
    <row r="371" spans="5:27">
      <c r="E371" s="20"/>
      <c r="H371" s="17"/>
      <c r="J371" s="17"/>
      <c r="L371" s="18"/>
      <c r="M371" s="18"/>
      <c r="N371" s="18"/>
      <c r="AA371" s="27"/>
    </row>
    <row r="372" spans="5:27">
      <c r="E372" s="20"/>
      <c r="H372" s="17"/>
      <c r="J372" s="17"/>
      <c r="L372" s="18"/>
      <c r="M372" s="18"/>
      <c r="N372" s="18"/>
      <c r="AA372" s="27"/>
    </row>
    <row r="373" spans="5:27">
      <c r="E373" s="20"/>
      <c r="H373" s="17"/>
      <c r="J373" s="17"/>
      <c r="L373" s="18"/>
      <c r="M373" s="18"/>
      <c r="N373" s="18"/>
      <c r="AA373" s="27"/>
    </row>
    <row r="374" spans="5:27">
      <c r="E374" s="20"/>
      <c r="H374" s="17"/>
      <c r="J374" s="17"/>
      <c r="L374" s="18"/>
      <c r="M374" s="18"/>
      <c r="N374" s="18"/>
      <c r="AA374" s="27"/>
    </row>
    <row r="375" spans="5:27">
      <c r="E375" s="20"/>
      <c r="H375" s="17"/>
      <c r="J375" s="17"/>
      <c r="L375" s="18"/>
      <c r="M375" s="18"/>
      <c r="N375" s="18"/>
      <c r="AA375" s="27"/>
    </row>
    <row r="376" spans="5:27">
      <c r="E376" s="20"/>
      <c r="H376" s="17"/>
      <c r="J376" s="17"/>
      <c r="L376" s="18"/>
      <c r="M376" s="18"/>
      <c r="N376" s="18"/>
      <c r="AA376" s="27"/>
    </row>
    <row r="377" spans="5:27">
      <c r="E377" s="20"/>
      <c r="H377" s="17"/>
      <c r="J377" s="17"/>
      <c r="L377" s="18"/>
      <c r="M377" s="18"/>
      <c r="N377" s="18"/>
      <c r="AA377" s="27"/>
    </row>
    <row r="378" spans="5:27">
      <c r="E378" s="20"/>
      <c r="H378" s="17"/>
      <c r="J378" s="17"/>
      <c r="L378" s="18"/>
      <c r="M378" s="18"/>
      <c r="N378" s="18"/>
      <c r="AA378" s="27"/>
    </row>
    <row r="379" spans="5:27">
      <c r="E379" s="20"/>
      <c r="H379" s="17"/>
      <c r="J379" s="17"/>
      <c r="L379" s="18"/>
      <c r="M379" s="18"/>
      <c r="N379" s="18"/>
      <c r="AA379" s="27"/>
    </row>
    <row r="380" spans="5:27">
      <c r="E380" s="20"/>
      <c r="H380" s="17"/>
      <c r="J380" s="17"/>
      <c r="L380" s="18"/>
      <c r="M380" s="18"/>
      <c r="N380" s="18"/>
      <c r="AA380" s="27"/>
    </row>
    <row r="381" spans="5:27">
      <c r="E381" s="20"/>
      <c r="H381" s="17"/>
      <c r="J381" s="17"/>
      <c r="L381" s="18"/>
      <c r="M381" s="18"/>
      <c r="N381" s="18"/>
      <c r="AA381" s="27"/>
    </row>
    <row r="382" spans="5:27">
      <c r="E382" s="20"/>
      <c r="H382" s="17"/>
      <c r="J382" s="17"/>
      <c r="L382" s="18"/>
      <c r="M382" s="18"/>
      <c r="N382" s="18"/>
      <c r="AA382" s="27"/>
    </row>
    <row r="383" spans="5:27">
      <c r="E383" s="20"/>
      <c r="H383" s="17"/>
      <c r="J383" s="17"/>
      <c r="L383" s="18"/>
      <c r="M383" s="18"/>
      <c r="N383" s="18"/>
      <c r="AA383" s="27"/>
    </row>
    <row r="384" spans="5:27">
      <c r="E384" s="20"/>
      <c r="H384" s="17"/>
      <c r="J384" s="17"/>
      <c r="L384" s="18"/>
      <c r="M384" s="18"/>
      <c r="N384" s="18"/>
      <c r="AA384" s="27"/>
    </row>
    <row r="385" spans="5:27">
      <c r="E385" s="20"/>
      <c r="H385" s="17"/>
      <c r="J385" s="17"/>
      <c r="L385" s="18"/>
      <c r="M385" s="18"/>
      <c r="N385" s="18"/>
      <c r="AA385" s="27"/>
    </row>
    <row r="386" spans="5:27">
      <c r="E386" s="20"/>
      <c r="H386" s="17"/>
      <c r="J386" s="17"/>
      <c r="L386" s="18"/>
      <c r="M386" s="18"/>
      <c r="N386" s="18"/>
      <c r="AA386" s="27"/>
    </row>
    <row r="387" spans="5:27">
      <c r="E387" s="20"/>
      <c r="H387" s="17"/>
      <c r="J387" s="17"/>
      <c r="L387" s="18"/>
      <c r="M387" s="18"/>
      <c r="N387" s="18"/>
      <c r="AA387" s="27"/>
    </row>
    <row r="388" spans="5:27">
      <c r="E388" s="20"/>
      <c r="H388" s="17"/>
      <c r="J388" s="17"/>
      <c r="L388" s="18"/>
      <c r="M388" s="18"/>
      <c r="N388" s="18"/>
      <c r="AA388" s="27"/>
    </row>
    <row r="389" spans="5:27">
      <c r="E389" s="20"/>
      <c r="H389" s="17"/>
      <c r="J389" s="17"/>
      <c r="L389" s="18"/>
      <c r="M389" s="18"/>
      <c r="N389" s="18"/>
      <c r="AA389" s="27"/>
    </row>
    <row r="390" spans="5:27">
      <c r="E390" s="20"/>
      <c r="H390" s="17"/>
      <c r="J390" s="17"/>
      <c r="L390" s="18"/>
      <c r="M390" s="18"/>
      <c r="N390" s="18"/>
      <c r="AA390" s="27"/>
    </row>
    <row r="391" spans="5:27">
      <c r="E391" s="20"/>
      <c r="H391" s="17"/>
      <c r="J391" s="17"/>
      <c r="L391" s="18"/>
      <c r="M391" s="18"/>
      <c r="N391" s="18"/>
      <c r="AA391" s="27"/>
    </row>
    <row r="392" spans="5:27">
      <c r="E392" s="20"/>
      <c r="H392" s="17"/>
      <c r="J392" s="17"/>
      <c r="L392" s="18"/>
      <c r="M392" s="18"/>
      <c r="N392" s="18"/>
      <c r="AA392" s="27"/>
    </row>
    <row r="393" spans="5:27">
      <c r="E393" s="20"/>
      <c r="H393" s="17"/>
      <c r="J393" s="17"/>
      <c r="L393" s="18"/>
      <c r="M393" s="18"/>
      <c r="N393" s="18"/>
      <c r="AA393" s="27"/>
    </row>
    <row r="394" spans="5:27">
      <c r="E394" s="20"/>
      <c r="H394" s="17"/>
      <c r="J394" s="17"/>
      <c r="L394" s="18"/>
      <c r="M394" s="18"/>
      <c r="N394" s="18"/>
      <c r="AA394" s="27"/>
    </row>
    <row r="395" spans="5:27">
      <c r="E395" s="20"/>
      <c r="H395" s="17"/>
      <c r="J395" s="17"/>
      <c r="L395" s="18"/>
      <c r="M395" s="18"/>
      <c r="N395" s="18"/>
      <c r="AA395" s="27"/>
    </row>
    <row r="396" spans="5:27">
      <c r="E396" s="20"/>
      <c r="H396" s="17"/>
      <c r="J396" s="17"/>
      <c r="L396" s="18"/>
      <c r="M396" s="18"/>
      <c r="N396" s="18"/>
      <c r="AA396" s="27"/>
    </row>
    <row r="397" spans="5:27">
      <c r="E397" s="20"/>
      <c r="H397" s="17"/>
      <c r="J397" s="17"/>
      <c r="L397" s="18"/>
      <c r="M397" s="18"/>
      <c r="N397" s="18"/>
      <c r="AA397" s="27"/>
    </row>
    <row r="398" spans="5:27">
      <c r="E398" s="20"/>
      <c r="H398" s="17"/>
      <c r="J398" s="17"/>
      <c r="L398" s="18"/>
      <c r="M398" s="18"/>
      <c r="N398" s="18"/>
      <c r="AA398" s="27"/>
    </row>
    <row r="399" spans="5:27">
      <c r="E399" s="20"/>
      <c r="H399" s="17"/>
      <c r="J399" s="17"/>
      <c r="L399" s="18"/>
      <c r="M399" s="18"/>
      <c r="N399" s="18"/>
      <c r="AA399" s="27"/>
    </row>
    <row r="400" spans="5:27">
      <c r="E400" s="20"/>
      <c r="H400" s="17"/>
      <c r="J400" s="17"/>
      <c r="L400" s="18"/>
      <c r="M400" s="18"/>
      <c r="N400" s="18"/>
      <c r="AA400" s="27"/>
    </row>
    <row r="401" spans="5:27">
      <c r="E401" s="20"/>
      <c r="H401" s="17"/>
      <c r="J401" s="17"/>
      <c r="L401" s="18"/>
      <c r="M401" s="18"/>
      <c r="N401" s="18"/>
      <c r="AA401" s="27"/>
    </row>
    <row r="402" spans="5:27">
      <c r="E402" s="20"/>
      <c r="H402" s="17"/>
      <c r="J402" s="17"/>
      <c r="L402" s="18"/>
      <c r="M402" s="18"/>
      <c r="N402" s="18"/>
      <c r="AA402" s="27"/>
    </row>
    <row r="403" spans="5:27">
      <c r="E403" s="20"/>
      <c r="H403" s="17"/>
      <c r="J403" s="17"/>
      <c r="L403" s="18"/>
      <c r="M403" s="18"/>
      <c r="N403" s="18"/>
      <c r="AA403" s="27"/>
    </row>
    <row r="404" spans="5:27">
      <c r="E404" s="20"/>
      <c r="H404" s="17"/>
      <c r="J404" s="17"/>
      <c r="L404" s="18"/>
      <c r="M404" s="18"/>
      <c r="N404" s="18"/>
      <c r="AA404" s="27"/>
    </row>
    <row r="405" spans="5:27">
      <c r="E405" s="20"/>
      <c r="H405" s="17"/>
      <c r="J405" s="17"/>
      <c r="L405" s="18"/>
      <c r="M405" s="18"/>
      <c r="N405" s="18"/>
      <c r="AA405" s="27"/>
    </row>
    <row r="406" spans="5:27">
      <c r="E406" s="20"/>
      <c r="H406" s="17"/>
      <c r="J406" s="17"/>
      <c r="L406" s="18"/>
      <c r="M406" s="18"/>
      <c r="N406" s="18"/>
      <c r="AA406" s="27"/>
    </row>
    <row r="407" spans="5:27">
      <c r="E407" s="20"/>
      <c r="H407" s="17"/>
      <c r="J407" s="17"/>
      <c r="L407" s="18"/>
      <c r="M407" s="18"/>
      <c r="N407" s="18"/>
      <c r="AA407" s="27"/>
    </row>
    <row r="408" spans="5:27">
      <c r="E408" s="20"/>
      <c r="H408" s="17"/>
      <c r="J408" s="17"/>
      <c r="L408" s="18"/>
      <c r="M408" s="18"/>
      <c r="N408" s="18"/>
      <c r="AA408" s="27"/>
    </row>
    <row r="409" spans="5:27">
      <c r="E409" s="20"/>
      <c r="H409" s="17"/>
      <c r="J409" s="17"/>
      <c r="L409" s="18"/>
      <c r="M409" s="18"/>
      <c r="N409" s="18"/>
      <c r="AA409" s="27"/>
    </row>
    <row r="410" spans="5:27">
      <c r="E410" s="20"/>
      <c r="H410" s="17"/>
      <c r="J410" s="17"/>
      <c r="L410" s="18"/>
      <c r="M410" s="18"/>
      <c r="N410" s="18"/>
      <c r="AA410" s="27"/>
    </row>
    <row r="411" spans="5:27">
      <c r="E411" s="20"/>
      <c r="H411" s="17"/>
      <c r="J411" s="17"/>
      <c r="L411" s="18"/>
      <c r="M411" s="18"/>
      <c r="N411" s="18"/>
      <c r="AA411" s="27"/>
    </row>
    <row r="412" spans="5:27">
      <c r="E412" s="20"/>
      <c r="H412" s="17"/>
      <c r="J412" s="17"/>
      <c r="L412" s="18"/>
      <c r="M412" s="18"/>
      <c r="N412" s="18"/>
      <c r="AA412" s="27"/>
    </row>
    <row r="413" spans="5:27">
      <c r="E413" s="20"/>
      <c r="H413" s="17"/>
      <c r="J413" s="17"/>
      <c r="L413" s="18"/>
      <c r="M413" s="18"/>
      <c r="N413" s="18"/>
      <c r="AA413" s="27"/>
    </row>
    <row r="414" spans="5:27">
      <c r="E414" s="20"/>
      <c r="H414" s="17"/>
      <c r="J414" s="17"/>
      <c r="L414" s="18"/>
      <c r="M414" s="18"/>
      <c r="N414" s="18"/>
      <c r="AA414" s="27"/>
    </row>
    <row r="415" spans="5:27">
      <c r="E415" s="20"/>
      <c r="H415" s="17"/>
      <c r="J415" s="17"/>
      <c r="L415" s="18"/>
      <c r="M415" s="18"/>
      <c r="N415" s="18"/>
      <c r="AA415" s="27"/>
    </row>
    <row r="416" spans="5:27">
      <c r="E416" s="20"/>
      <c r="H416" s="17"/>
      <c r="J416" s="17"/>
      <c r="L416" s="18"/>
      <c r="M416" s="18"/>
      <c r="N416" s="18"/>
      <c r="AA416" s="27"/>
    </row>
    <row r="417" spans="5:27">
      <c r="E417" s="20"/>
      <c r="H417" s="17"/>
      <c r="J417" s="17"/>
      <c r="L417" s="18"/>
      <c r="M417" s="18"/>
      <c r="N417" s="18"/>
      <c r="AA417" s="27"/>
    </row>
    <row r="418" spans="5:27">
      <c r="E418" s="20"/>
      <c r="H418" s="17"/>
      <c r="J418" s="17"/>
      <c r="L418" s="18"/>
      <c r="M418" s="18"/>
      <c r="N418" s="18"/>
      <c r="AA418" s="27"/>
    </row>
    <row r="419" spans="5:27">
      <c r="E419" s="20"/>
      <c r="H419" s="17"/>
      <c r="J419" s="17"/>
      <c r="L419" s="18"/>
      <c r="M419" s="18"/>
      <c r="N419" s="18"/>
      <c r="AA419" s="27"/>
    </row>
    <row r="420" spans="5:27">
      <c r="E420" s="20"/>
      <c r="H420" s="17"/>
      <c r="J420" s="17"/>
      <c r="L420" s="18"/>
      <c r="M420" s="18"/>
      <c r="N420" s="18"/>
      <c r="AA420" s="27"/>
    </row>
    <row r="421" spans="5:27">
      <c r="E421" s="20"/>
      <c r="H421" s="17"/>
      <c r="J421" s="17"/>
      <c r="L421" s="18"/>
      <c r="M421" s="18"/>
      <c r="N421" s="18"/>
      <c r="AA421" s="27"/>
    </row>
    <row r="422" spans="5:27">
      <c r="E422" s="20"/>
      <c r="H422" s="17"/>
      <c r="J422" s="17"/>
      <c r="L422" s="18"/>
      <c r="M422" s="18"/>
      <c r="N422" s="18"/>
      <c r="AA422" s="27"/>
    </row>
    <row r="423" spans="5:27">
      <c r="E423" s="20"/>
      <c r="H423" s="17"/>
      <c r="J423" s="17"/>
      <c r="L423" s="18"/>
      <c r="M423" s="18"/>
      <c r="N423" s="18"/>
      <c r="AA423" s="27"/>
    </row>
    <row r="424" spans="5:27">
      <c r="E424" s="20"/>
      <c r="H424" s="17"/>
      <c r="J424" s="17"/>
      <c r="L424" s="18"/>
      <c r="M424" s="18"/>
      <c r="N424" s="18"/>
      <c r="AA424" s="27"/>
    </row>
    <row r="425" spans="5:27">
      <c r="E425" s="20"/>
      <c r="H425" s="17"/>
      <c r="J425" s="17"/>
      <c r="L425" s="18"/>
      <c r="M425" s="18"/>
      <c r="N425" s="18"/>
      <c r="AA425" s="27"/>
    </row>
    <row r="426" spans="5:27">
      <c r="E426" s="20"/>
      <c r="H426" s="17"/>
      <c r="J426" s="17"/>
      <c r="L426" s="18"/>
      <c r="M426" s="18"/>
      <c r="N426" s="18"/>
      <c r="AA426" s="27"/>
    </row>
    <row r="427" spans="5:27">
      <c r="E427" s="20"/>
      <c r="H427" s="17"/>
      <c r="J427" s="17"/>
      <c r="L427" s="18"/>
      <c r="M427" s="18"/>
      <c r="N427" s="18"/>
      <c r="AA427" s="27"/>
    </row>
    <row r="428" spans="5:27">
      <c r="E428" s="20"/>
      <c r="H428" s="17"/>
      <c r="J428" s="17"/>
      <c r="L428" s="18"/>
      <c r="M428" s="18"/>
      <c r="N428" s="18"/>
      <c r="AA428" s="27"/>
    </row>
    <row r="429" spans="5:27">
      <c r="E429" s="20"/>
      <c r="H429" s="17"/>
      <c r="J429" s="17"/>
      <c r="L429" s="18"/>
      <c r="M429" s="18"/>
      <c r="N429" s="18"/>
      <c r="AA429" s="27"/>
    </row>
    <row r="430" spans="5:27">
      <c r="E430" s="20"/>
      <c r="H430" s="17"/>
      <c r="J430" s="17"/>
      <c r="L430" s="18"/>
      <c r="M430" s="18"/>
      <c r="N430" s="18"/>
      <c r="AA430" s="27"/>
    </row>
    <row r="431" spans="5:27">
      <c r="E431" s="20"/>
      <c r="H431" s="17"/>
      <c r="J431" s="17"/>
      <c r="L431" s="18"/>
      <c r="M431" s="18"/>
      <c r="N431" s="18"/>
      <c r="AA431" s="27"/>
    </row>
    <row r="432" spans="5:27">
      <c r="E432" s="20"/>
      <c r="H432" s="17"/>
      <c r="J432" s="17"/>
      <c r="L432" s="18"/>
      <c r="M432" s="18"/>
      <c r="N432" s="18"/>
      <c r="AA432" s="27"/>
    </row>
    <row r="433" spans="5:27">
      <c r="E433" s="20"/>
      <c r="H433" s="17"/>
      <c r="J433" s="17"/>
      <c r="L433" s="18"/>
      <c r="M433" s="18"/>
      <c r="N433" s="18"/>
      <c r="AA433" s="27"/>
    </row>
    <row r="434" spans="5:27">
      <c r="E434" s="20"/>
      <c r="H434" s="17"/>
      <c r="J434" s="17"/>
      <c r="L434" s="18"/>
      <c r="M434" s="18"/>
      <c r="N434" s="18"/>
      <c r="AA434" s="27"/>
    </row>
    <row r="435" spans="5:27">
      <c r="E435" s="20"/>
      <c r="H435" s="17"/>
      <c r="J435" s="17"/>
      <c r="L435" s="18"/>
      <c r="M435" s="18"/>
      <c r="N435" s="18"/>
      <c r="AA435" s="27"/>
    </row>
    <row r="436" spans="5:27">
      <c r="E436" s="20"/>
      <c r="H436" s="17"/>
      <c r="J436" s="17"/>
      <c r="L436" s="18"/>
      <c r="M436" s="18"/>
      <c r="N436" s="18"/>
      <c r="AA436" s="27"/>
    </row>
    <row r="437" spans="5:27">
      <c r="E437" s="20"/>
      <c r="H437" s="17"/>
      <c r="J437" s="17"/>
      <c r="L437" s="18"/>
      <c r="M437" s="18"/>
      <c r="N437" s="18"/>
      <c r="AA437" s="27"/>
    </row>
    <row r="438" spans="5:27">
      <c r="E438" s="20"/>
      <c r="H438" s="17"/>
      <c r="J438" s="17"/>
      <c r="L438" s="18"/>
      <c r="M438" s="18"/>
      <c r="N438" s="18"/>
      <c r="AA438" s="27"/>
    </row>
    <row r="439" spans="5:27">
      <c r="E439" s="20"/>
      <c r="H439" s="17"/>
      <c r="J439" s="17"/>
      <c r="L439" s="18"/>
      <c r="M439" s="18"/>
      <c r="N439" s="18"/>
      <c r="AA439" s="27"/>
    </row>
    <row r="440" spans="5:27">
      <c r="E440" s="20"/>
      <c r="H440" s="17"/>
      <c r="J440" s="17"/>
      <c r="L440" s="18"/>
      <c r="M440" s="18"/>
      <c r="N440" s="18"/>
      <c r="AA440" s="27"/>
    </row>
    <row r="441" spans="5:27">
      <c r="E441" s="20"/>
      <c r="H441" s="17"/>
      <c r="J441" s="17"/>
      <c r="L441" s="18"/>
      <c r="M441" s="18"/>
      <c r="N441" s="18"/>
      <c r="AA441" s="27"/>
    </row>
    <row r="442" spans="5:27">
      <c r="E442" s="20"/>
      <c r="H442" s="17"/>
      <c r="J442" s="17"/>
      <c r="L442" s="18"/>
      <c r="M442" s="18"/>
      <c r="N442" s="18"/>
      <c r="AA442" s="27"/>
    </row>
    <row r="443" spans="5:27">
      <c r="E443" s="20"/>
      <c r="H443" s="17"/>
      <c r="J443" s="17"/>
      <c r="L443" s="18"/>
      <c r="M443" s="18"/>
      <c r="N443" s="18"/>
      <c r="AA443" s="27"/>
    </row>
    <row r="444" spans="5:27">
      <c r="E444" s="20"/>
      <c r="H444" s="17"/>
      <c r="J444" s="17"/>
      <c r="L444" s="18"/>
      <c r="M444" s="18"/>
      <c r="N444" s="18"/>
      <c r="AA444" s="27"/>
    </row>
    <row r="445" spans="5:27">
      <c r="E445" s="20"/>
      <c r="H445" s="17"/>
      <c r="J445" s="17"/>
      <c r="L445" s="18"/>
      <c r="M445" s="18"/>
      <c r="N445" s="18"/>
      <c r="AA445" s="27"/>
    </row>
    <row r="446" spans="5:27">
      <c r="E446" s="20"/>
      <c r="H446" s="17"/>
      <c r="J446" s="17"/>
      <c r="L446" s="18"/>
      <c r="M446" s="18"/>
      <c r="N446" s="18"/>
      <c r="AA446" s="27"/>
    </row>
    <row r="447" spans="5:27">
      <c r="E447" s="20"/>
      <c r="H447" s="17"/>
      <c r="J447" s="17"/>
      <c r="L447" s="18"/>
      <c r="M447" s="18"/>
      <c r="N447" s="18"/>
      <c r="AA447" s="27"/>
    </row>
    <row r="448" spans="5:27">
      <c r="E448" s="20"/>
      <c r="H448" s="17"/>
      <c r="J448" s="17"/>
      <c r="L448" s="18"/>
      <c r="M448" s="18"/>
      <c r="N448" s="18"/>
      <c r="AA448" s="27"/>
    </row>
    <row r="449" spans="5:27">
      <c r="E449" s="20"/>
      <c r="H449" s="17"/>
      <c r="J449" s="17"/>
      <c r="L449" s="18"/>
      <c r="M449" s="18"/>
      <c r="N449" s="18"/>
      <c r="AA449" s="27"/>
    </row>
    <row r="450" spans="5:27">
      <c r="E450" s="20"/>
      <c r="H450" s="17"/>
      <c r="J450" s="17"/>
      <c r="L450" s="18"/>
      <c r="M450" s="18"/>
      <c r="N450" s="18"/>
      <c r="AA450" s="27"/>
    </row>
    <row r="451" spans="5:27">
      <c r="E451" s="20"/>
      <c r="H451" s="17"/>
      <c r="J451" s="17"/>
      <c r="L451" s="18"/>
      <c r="M451" s="18"/>
      <c r="N451" s="18"/>
      <c r="AA451" s="27"/>
    </row>
    <row r="452" spans="5:27">
      <c r="E452" s="20"/>
      <c r="H452" s="17"/>
      <c r="J452" s="17"/>
      <c r="L452" s="18"/>
      <c r="M452" s="18"/>
      <c r="N452" s="18"/>
      <c r="AA452" s="27"/>
    </row>
    <row r="453" spans="5:27">
      <c r="E453" s="20"/>
      <c r="H453" s="17"/>
      <c r="J453" s="17"/>
      <c r="L453" s="18"/>
      <c r="M453" s="18"/>
      <c r="N453" s="18"/>
      <c r="AA453" s="27"/>
    </row>
    <row r="454" spans="5:27">
      <c r="E454" s="20"/>
      <c r="H454" s="17"/>
      <c r="J454" s="17"/>
      <c r="L454" s="18"/>
      <c r="M454" s="18"/>
      <c r="N454" s="18"/>
      <c r="AA454" s="27"/>
    </row>
    <row r="455" spans="5:27">
      <c r="E455" s="20"/>
      <c r="H455" s="17"/>
      <c r="J455" s="17"/>
      <c r="L455" s="18"/>
      <c r="M455" s="18"/>
      <c r="N455" s="18"/>
      <c r="AA455" s="27"/>
    </row>
    <row r="456" spans="5:27">
      <c r="E456" s="20"/>
      <c r="H456" s="17"/>
      <c r="J456" s="17"/>
      <c r="L456" s="18"/>
      <c r="M456" s="18"/>
      <c r="N456" s="18"/>
      <c r="AA456" s="27"/>
    </row>
    <row r="457" spans="5:27">
      <c r="E457" s="20"/>
      <c r="H457" s="17"/>
      <c r="J457" s="17"/>
      <c r="L457" s="18"/>
      <c r="M457" s="18"/>
      <c r="N457" s="18"/>
      <c r="AA457" s="27"/>
    </row>
    <row r="458" spans="5:27">
      <c r="E458" s="20"/>
      <c r="H458" s="17"/>
      <c r="J458" s="17"/>
      <c r="L458" s="18"/>
      <c r="M458" s="18"/>
      <c r="N458" s="18"/>
      <c r="AA458" s="27"/>
    </row>
    <row r="459" spans="5:27">
      <c r="E459" s="20"/>
      <c r="H459" s="17"/>
      <c r="J459" s="17"/>
      <c r="L459" s="18"/>
      <c r="M459" s="18"/>
      <c r="N459" s="18"/>
      <c r="AA459" s="27"/>
    </row>
    <row r="460" spans="5:27">
      <c r="E460" s="20"/>
      <c r="H460" s="17"/>
      <c r="J460" s="17"/>
      <c r="L460" s="18"/>
      <c r="M460" s="18"/>
      <c r="N460" s="18"/>
      <c r="AA460" s="27"/>
    </row>
    <row r="461" spans="5:27">
      <c r="E461" s="20"/>
      <c r="H461" s="17"/>
      <c r="J461" s="17"/>
      <c r="L461" s="18"/>
      <c r="M461" s="18"/>
      <c r="N461" s="18"/>
      <c r="AA461" s="27"/>
    </row>
    <row r="462" spans="5:27">
      <c r="E462" s="20"/>
      <c r="H462" s="17"/>
      <c r="J462" s="17"/>
      <c r="L462" s="18"/>
      <c r="M462" s="18"/>
      <c r="N462" s="18"/>
      <c r="AA462" s="27"/>
    </row>
    <row r="463" spans="5:27">
      <c r="E463" s="20"/>
      <c r="H463" s="17"/>
      <c r="J463" s="17"/>
      <c r="L463" s="18"/>
      <c r="M463" s="18"/>
      <c r="N463" s="18"/>
      <c r="AA463" s="27"/>
    </row>
    <row r="464" spans="5:27">
      <c r="E464" s="20"/>
      <c r="H464" s="17"/>
      <c r="J464" s="17"/>
      <c r="L464" s="18"/>
      <c r="M464" s="18"/>
      <c r="N464" s="18"/>
      <c r="AA464" s="27"/>
    </row>
    <row r="465" spans="5:27">
      <c r="E465" s="20"/>
      <c r="H465" s="17"/>
      <c r="J465" s="17"/>
      <c r="L465" s="18"/>
      <c r="M465" s="18"/>
      <c r="N465" s="18"/>
      <c r="AA465" s="27"/>
    </row>
    <row r="466" spans="5:27">
      <c r="E466" s="20"/>
      <c r="H466" s="17"/>
      <c r="J466" s="17"/>
      <c r="L466" s="18"/>
      <c r="M466" s="18"/>
      <c r="N466" s="18"/>
      <c r="AA466" s="27"/>
    </row>
    <row r="467" spans="5:27">
      <c r="E467" s="20"/>
      <c r="H467" s="17"/>
      <c r="J467" s="17"/>
      <c r="L467" s="18"/>
      <c r="M467" s="18"/>
      <c r="N467" s="18"/>
      <c r="AA467" s="27"/>
    </row>
    <row r="468" spans="5:27">
      <c r="E468" s="20"/>
      <c r="H468" s="17"/>
      <c r="J468" s="17"/>
      <c r="L468" s="18"/>
      <c r="M468" s="18"/>
      <c r="N468" s="18"/>
      <c r="AA468" s="27"/>
    </row>
    <row r="469" spans="5:27">
      <c r="E469" s="20"/>
      <c r="H469" s="17"/>
      <c r="J469" s="17"/>
      <c r="L469" s="18"/>
      <c r="M469" s="18"/>
      <c r="N469" s="18"/>
      <c r="AA469" s="27"/>
    </row>
    <row r="470" spans="5:27">
      <c r="E470" s="20"/>
      <c r="H470" s="17"/>
      <c r="J470" s="17"/>
      <c r="L470" s="18"/>
      <c r="M470" s="18"/>
      <c r="N470" s="18"/>
      <c r="AA470" s="27"/>
    </row>
    <row r="471" spans="5:27">
      <c r="E471" s="20"/>
      <c r="H471" s="17"/>
      <c r="J471" s="17"/>
      <c r="L471" s="18"/>
      <c r="M471" s="18"/>
      <c r="N471" s="18"/>
      <c r="AA471" s="27"/>
    </row>
    <row r="472" spans="5:27">
      <c r="E472" s="20"/>
      <c r="H472" s="17"/>
      <c r="J472" s="17"/>
      <c r="L472" s="18"/>
      <c r="M472" s="18"/>
      <c r="N472" s="18"/>
      <c r="AA472" s="27"/>
    </row>
    <row r="473" spans="5:27">
      <c r="E473" s="20"/>
      <c r="H473" s="17"/>
      <c r="J473" s="17"/>
      <c r="L473" s="18"/>
      <c r="M473" s="18"/>
      <c r="N473" s="18"/>
      <c r="AA473" s="27"/>
    </row>
    <row r="474" spans="5:27">
      <c r="E474" s="20"/>
      <c r="H474" s="17"/>
      <c r="J474" s="17"/>
      <c r="L474" s="18"/>
      <c r="M474" s="18"/>
      <c r="N474" s="18"/>
      <c r="AA474" s="27"/>
    </row>
    <row r="475" spans="5:27">
      <c r="E475" s="20"/>
      <c r="H475" s="17"/>
      <c r="J475" s="17"/>
      <c r="L475" s="18"/>
      <c r="M475" s="18"/>
      <c r="N475" s="18"/>
      <c r="AA475" s="27"/>
    </row>
    <row r="476" spans="5:27">
      <c r="E476" s="20"/>
      <c r="H476" s="17"/>
      <c r="J476" s="17"/>
      <c r="L476" s="18"/>
      <c r="M476" s="18"/>
      <c r="N476" s="18"/>
      <c r="AA476" s="27"/>
    </row>
    <row r="477" spans="5:27">
      <c r="E477" s="20"/>
      <c r="H477" s="17"/>
      <c r="J477" s="17"/>
      <c r="L477" s="18"/>
      <c r="M477" s="18"/>
      <c r="N477" s="18"/>
      <c r="AA477" s="27"/>
    </row>
    <row r="478" spans="5:27">
      <c r="E478" s="20"/>
      <c r="H478" s="17"/>
      <c r="J478" s="17"/>
      <c r="L478" s="18"/>
      <c r="M478" s="18"/>
      <c r="N478" s="18"/>
      <c r="AA478" s="27"/>
    </row>
    <row r="479" spans="5:27">
      <c r="E479" s="20"/>
      <c r="H479" s="17"/>
      <c r="J479" s="17"/>
      <c r="L479" s="18"/>
      <c r="M479" s="18"/>
      <c r="N479" s="18"/>
      <c r="AA479" s="27"/>
    </row>
    <row r="480" spans="5:27">
      <c r="E480" s="20"/>
      <c r="H480" s="17"/>
      <c r="J480" s="17"/>
      <c r="L480" s="18"/>
      <c r="M480" s="18"/>
      <c r="N480" s="18"/>
      <c r="AA480" s="27"/>
    </row>
    <row r="481" spans="5:27">
      <c r="E481" s="20"/>
      <c r="H481" s="17"/>
      <c r="J481" s="17"/>
      <c r="L481" s="18"/>
      <c r="M481" s="18"/>
      <c r="N481" s="18"/>
      <c r="AA481" s="27"/>
    </row>
    <row r="482" spans="5:27">
      <c r="E482" s="20"/>
      <c r="H482" s="17"/>
      <c r="J482" s="17"/>
      <c r="L482" s="18"/>
      <c r="M482" s="18"/>
      <c r="N482" s="18"/>
      <c r="AA482" s="27"/>
    </row>
    <row r="483" spans="5:27">
      <c r="E483" s="20"/>
      <c r="H483" s="17"/>
      <c r="J483" s="17"/>
      <c r="L483" s="18"/>
      <c r="M483" s="18"/>
      <c r="N483" s="18"/>
      <c r="AA483" s="27"/>
    </row>
    <row r="484" spans="5:27">
      <c r="E484" s="20"/>
      <c r="H484" s="17"/>
      <c r="J484" s="17"/>
      <c r="L484" s="18"/>
      <c r="M484" s="18"/>
      <c r="N484" s="18"/>
      <c r="AA484" s="27"/>
    </row>
    <row r="485" spans="5:27">
      <c r="E485" s="20"/>
      <c r="H485" s="17"/>
      <c r="J485" s="17"/>
      <c r="L485" s="18"/>
      <c r="M485" s="18"/>
      <c r="N485" s="18"/>
      <c r="AA485" s="27"/>
    </row>
    <row r="486" spans="5:27">
      <c r="E486" s="20"/>
      <c r="H486" s="17"/>
      <c r="J486" s="17"/>
      <c r="L486" s="18"/>
      <c r="M486" s="18"/>
      <c r="N486" s="18"/>
      <c r="AA486" s="27"/>
    </row>
    <row r="487" spans="5:27">
      <c r="E487" s="20"/>
      <c r="H487" s="17"/>
      <c r="J487" s="17"/>
      <c r="L487" s="18"/>
      <c r="M487" s="18"/>
      <c r="N487" s="18"/>
      <c r="AA487" s="27"/>
    </row>
    <row r="488" spans="5:27">
      <c r="E488" s="20"/>
      <c r="H488" s="17"/>
      <c r="J488" s="17"/>
      <c r="L488" s="18"/>
      <c r="M488" s="18"/>
      <c r="N488" s="18"/>
      <c r="AA488" s="27"/>
    </row>
    <row r="489" spans="5:27">
      <c r="E489" s="20"/>
      <c r="H489" s="17"/>
      <c r="J489" s="17"/>
      <c r="L489" s="18"/>
      <c r="M489" s="18"/>
      <c r="N489" s="18"/>
      <c r="AA489" s="27"/>
    </row>
    <row r="490" spans="5:27">
      <c r="E490" s="20"/>
      <c r="H490" s="17"/>
      <c r="J490" s="17"/>
      <c r="L490" s="18"/>
      <c r="M490" s="18"/>
      <c r="N490" s="18"/>
      <c r="AA490" s="27"/>
    </row>
    <row r="491" spans="5:27">
      <c r="E491" s="20"/>
      <c r="H491" s="17"/>
      <c r="J491" s="17"/>
      <c r="L491" s="18"/>
      <c r="M491" s="18"/>
      <c r="N491" s="18"/>
      <c r="AA491" s="27"/>
    </row>
    <row r="492" spans="5:27">
      <c r="E492" s="20"/>
      <c r="H492" s="17"/>
      <c r="J492" s="17"/>
      <c r="L492" s="18"/>
      <c r="M492" s="18"/>
      <c r="N492" s="18"/>
      <c r="AA492" s="27"/>
    </row>
    <row r="493" spans="5:27">
      <c r="E493" s="20"/>
      <c r="H493" s="17"/>
      <c r="J493" s="17"/>
      <c r="L493" s="18"/>
      <c r="M493" s="18"/>
      <c r="N493" s="18"/>
      <c r="AA493" s="27"/>
    </row>
    <row r="494" spans="5:27">
      <c r="E494" s="20"/>
      <c r="H494" s="17"/>
      <c r="J494" s="17"/>
      <c r="L494" s="18"/>
      <c r="M494" s="18"/>
      <c r="N494" s="18"/>
      <c r="AA494" s="27"/>
    </row>
    <row r="495" spans="5:27">
      <c r="E495" s="20"/>
      <c r="H495" s="17"/>
      <c r="J495" s="17"/>
      <c r="L495" s="18"/>
      <c r="M495" s="18"/>
      <c r="N495" s="18"/>
      <c r="AA495" s="27"/>
    </row>
    <row r="496" spans="5:27">
      <c r="E496" s="20"/>
      <c r="H496" s="17"/>
      <c r="J496" s="17"/>
      <c r="L496" s="18"/>
      <c r="M496" s="18"/>
      <c r="N496" s="18"/>
      <c r="AA496" s="27"/>
    </row>
    <row r="497" spans="5:27">
      <c r="E497" s="20"/>
      <c r="H497" s="17"/>
      <c r="J497" s="17"/>
      <c r="L497" s="18"/>
      <c r="M497" s="18"/>
      <c r="N497" s="18"/>
      <c r="AA497" s="27"/>
    </row>
    <row r="498" spans="5:27">
      <c r="E498" s="20"/>
      <c r="H498" s="17"/>
      <c r="J498" s="17"/>
      <c r="L498" s="18"/>
      <c r="M498" s="18"/>
      <c r="N498" s="18"/>
      <c r="AA498" s="27"/>
    </row>
    <row r="499" spans="5:27">
      <c r="E499" s="20"/>
      <c r="H499" s="17"/>
      <c r="J499" s="17"/>
      <c r="L499" s="18"/>
      <c r="M499" s="18"/>
      <c r="N499" s="18"/>
      <c r="AA499" s="27"/>
    </row>
    <row r="500" spans="5:27">
      <c r="E500" s="20"/>
      <c r="H500" s="17"/>
      <c r="J500" s="17"/>
      <c r="L500" s="18"/>
      <c r="M500" s="18"/>
      <c r="N500" s="18"/>
      <c r="AA500" s="27"/>
    </row>
    <row r="501" spans="5:27">
      <c r="E501" s="20"/>
      <c r="H501" s="17"/>
      <c r="J501" s="17"/>
      <c r="L501" s="18"/>
      <c r="M501" s="18"/>
      <c r="N501" s="18"/>
      <c r="AA501" s="27"/>
    </row>
    <row r="502" spans="5:27">
      <c r="E502" s="20"/>
      <c r="H502" s="17"/>
      <c r="J502" s="17"/>
      <c r="L502" s="18"/>
      <c r="M502" s="18"/>
      <c r="N502" s="18"/>
      <c r="AA502" s="27"/>
    </row>
    <row r="503" spans="5:27">
      <c r="E503" s="20"/>
      <c r="H503" s="17"/>
      <c r="J503" s="17"/>
      <c r="L503" s="18"/>
      <c r="M503" s="18"/>
      <c r="N503" s="18"/>
      <c r="AA503" s="27"/>
    </row>
    <row r="504" spans="5:27">
      <c r="E504" s="20"/>
      <c r="H504" s="17"/>
      <c r="J504" s="17"/>
      <c r="L504" s="18"/>
      <c r="M504" s="18"/>
      <c r="N504" s="18"/>
      <c r="AA504" s="27"/>
    </row>
    <row r="505" spans="5:27">
      <c r="E505" s="20"/>
      <c r="H505" s="17"/>
      <c r="J505" s="17"/>
      <c r="L505" s="18"/>
      <c r="M505" s="18"/>
      <c r="N505" s="18"/>
      <c r="AA505" s="27"/>
    </row>
    <row r="506" spans="5:27">
      <c r="E506" s="20"/>
      <c r="H506" s="17"/>
      <c r="J506" s="17"/>
      <c r="L506" s="18"/>
      <c r="M506" s="18"/>
      <c r="N506" s="18"/>
      <c r="AA506" s="27"/>
    </row>
    <row r="507" spans="5:27">
      <c r="E507" s="20"/>
      <c r="H507" s="17"/>
      <c r="J507" s="17"/>
      <c r="L507" s="18"/>
      <c r="M507" s="18"/>
      <c r="N507" s="18"/>
      <c r="AA507" s="27"/>
    </row>
    <row r="508" spans="5:27">
      <c r="E508" s="20"/>
      <c r="H508" s="17"/>
      <c r="J508" s="17"/>
      <c r="L508" s="18"/>
      <c r="M508" s="18"/>
      <c r="N508" s="18"/>
      <c r="AA508" s="27"/>
    </row>
    <row r="509" spans="5:27">
      <c r="E509" s="20"/>
      <c r="H509" s="17"/>
      <c r="J509" s="17"/>
      <c r="L509" s="18"/>
      <c r="M509" s="18"/>
      <c r="N509" s="18"/>
      <c r="AA509" s="27"/>
    </row>
    <row r="510" spans="5:27">
      <c r="E510" s="20"/>
      <c r="H510" s="17"/>
      <c r="J510" s="17"/>
      <c r="L510" s="18"/>
      <c r="M510" s="18"/>
      <c r="N510" s="18"/>
      <c r="AA510" s="27"/>
    </row>
    <row r="511" spans="5:27">
      <c r="E511" s="20"/>
      <c r="H511" s="17"/>
      <c r="J511" s="17"/>
      <c r="L511" s="18"/>
      <c r="M511" s="18"/>
      <c r="N511" s="18"/>
      <c r="AA511" s="27"/>
    </row>
    <row r="512" spans="5:27">
      <c r="E512" s="20"/>
      <c r="H512" s="17"/>
      <c r="J512" s="17"/>
      <c r="L512" s="18"/>
      <c r="M512" s="18"/>
      <c r="N512" s="18"/>
      <c r="AA512" s="27"/>
    </row>
    <row r="513" spans="5:27">
      <c r="E513" s="20"/>
      <c r="H513" s="17"/>
      <c r="J513" s="17"/>
      <c r="L513" s="18"/>
      <c r="M513" s="18"/>
      <c r="N513" s="18"/>
      <c r="AA513" s="27"/>
    </row>
    <row r="514" spans="5:27">
      <c r="E514" s="20"/>
      <c r="H514" s="17"/>
      <c r="J514" s="17"/>
      <c r="L514" s="18"/>
      <c r="M514" s="18"/>
      <c r="N514" s="18"/>
      <c r="AA514" s="27"/>
    </row>
    <row r="515" spans="5:27">
      <c r="E515" s="20"/>
      <c r="H515" s="17"/>
      <c r="J515" s="17"/>
      <c r="L515" s="18"/>
      <c r="M515" s="18"/>
      <c r="N515" s="18"/>
      <c r="AA515" s="27"/>
    </row>
    <row r="516" spans="5:27">
      <c r="E516" s="20"/>
      <c r="H516" s="17"/>
      <c r="J516" s="17"/>
      <c r="L516" s="18"/>
      <c r="M516" s="18"/>
      <c r="N516" s="18"/>
      <c r="AA516" s="27"/>
    </row>
    <row r="517" spans="5:27">
      <c r="E517" s="20"/>
      <c r="H517" s="17"/>
      <c r="J517" s="17"/>
      <c r="L517" s="18"/>
      <c r="M517" s="18"/>
      <c r="N517" s="18"/>
      <c r="AA517" s="27"/>
    </row>
    <row r="518" spans="5:27">
      <c r="E518" s="20"/>
      <c r="H518" s="17"/>
      <c r="J518" s="17"/>
      <c r="L518" s="18"/>
      <c r="M518" s="18"/>
      <c r="N518" s="18"/>
      <c r="AA518" s="27"/>
    </row>
    <row r="519" spans="5:27">
      <c r="E519" s="20"/>
      <c r="H519" s="17"/>
      <c r="J519" s="17"/>
      <c r="L519" s="18"/>
      <c r="M519" s="18"/>
      <c r="N519" s="18"/>
      <c r="AA519" s="27"/>
    </row>
    <row r="520" spans="5:27">
      <c r="E520" s="20"/>
      <c r="H520" s="17"/>
      <c r="J520" s="17"/>
      <c r="L520" s="18"/>
      <c r="M520" s="18"/>
      <c r="N520" s="18"/>
      <c r="AA520" s="27"/>
    </row>
    <row r="521" spans="5:27">
      <c r="E521" s="20"/>
      <c r="H521" s="17"/>
      <c r="J521" s="17"/>
      <c r="L521" s="18"/>
      <c r="M521" s="18"/>
      <c r="N521" s="18"/>
      <c r="AA521" s="27"/>
    </row>
    <row r="522" spans="5:27">
      <c r="E522" s="20"/>
      <c r="H522" s="17"/>
      <c r="J522" s="17"/>
      <c r="L522" s="18"/>
      <c r="M522" s="18"/>
      <c r="N522" s="18"/>
      <c r="AA522" s="27"/>
    </row>
    <row r="523" spans="5:27">
      <c r="E523" s="20"/>
      <c r="H523" s="17"/>
      <c r="J523" s="17"/>
      <c r="L523" s="18"/>
      <c r="M523" s="18"/>
      <c r="N523" s="18"/>
      <c r="AA523" s="27"/>
    </row>
    <row r="524" spans="5:27">
      <c r="E524" s="20"/>
      <c r="H524" s="17"/>
      <c r="J524" s="17"/>
      <c r="L524" s="18"/>
      <c r="M524" s="18"/>
      <c r="N524" s="18"/>
      <c r="AA524" s="27"/>
    </row>
    <row r="525" spans="5:27">
      <c r="E525" s="20"/>
      <c r="H525" s="17"/>
      <c r="J525" s="17"/>
      <c r="L525" s="18"/>
      <c r="M525" s="18"/>
      <c r="N525" s="18"/>
      <c r="AA525" s="27"/>
    </row>
    <row r="526" spans="5:27">
      <c r="E526" s="20"/>
      <c r="H526" s="17"/>
      <c r="J526" s="17"/>
      <c r="L526" s="18"/>
      <c r="M526" s="18"/>
      <c r="N526" s="18"/>
      <c r="AA526" s="27"/>
    </row>
    <row r="527" spans="5:27">
      <c r="E527" s="20"/>
      <c r="H527" s="17"/>
      <c r="J527" s="17"/>
      <c r="L527" s="18"/>
      <c r="M527" s="18"/>
      <c r="N527" s="18"/>
      <c r="AA527" s="27"/>
    </row>
    <row r="528" spans="5:27">
      <c r="E528" s="20"/>
      <c r="H528" s="17"/>
      <c r="J528" s="17"/>
      <c r="L528" s="18"/>
      <c r="M528" s="18"/>
      <c r="N528" s="18"/>
      <c r="AA528" s="27"/>
    </row>
    <row r="529" spans="5:27">
      <c r="E529" s="20"/>
      <c r="H529" s="17"/>
      <c r="J529" s="17"/>
      <c r="L529" s="18"/>
      <c r="M529" s="18"/>
      <c r="N529" s="18"/>
      <c r="AA529" s="27"/>
    </row>
    <row r="530" spans="5:27">
      <c r="E530" s="20"/>
      <c r="H530" s="17"/>
      <c r="J530" s="17"/>
      <c r="L530" s="18"/>
      <c r="M530" s="18"/>
      <c r="N530" s="18"/>
      <c r="AA530" s="27"/>
    </row>
    <row r="531" spans="5:27">
      <c r="E531" s="20"/>
      <c r="H531" s="17"/>
      <c r="J531" s="17"/>
      <c r="L531" s="18"/>
      <c r="M531" s="18"/>
      <c r="N531" s="18"/>
      <c r="AA531" s="27"/>
    </row>
    <row r="532" spans="5:27">
      <c r="E532" s="20"/>
      <c r="H532" s="17"/>
      <c r="J532" s="17"/>
      <c r="L532" s="18"/>
      <c r="M532" s="18"/>
      <c r="N532" s="18"/>
      <c r="AA532" s="27"/>
    </row>
    <row r="533" spans="5:27">
      <c r="E533" s="20"/>
      <c r="H533" s="17"/>
      <c r="J533" s="17"/>
      <c r="L533" s="18"/>
      <c r="M533" s="18"/>
      <c r="N533" s="18"/>
      <c r="AA533" s="27"/>
    </row>
    <row r="534" spans="5:27">
      <c r="E534" s="20"/>
      <c r="H534" s="17"/>
      <c r="J534" s="17"/>
      <c r="L534" s="18"/>
      <c r="M534" s="18"/>
      <c r="N534" s="18"/>
      <c r="AA534" s="27"/>
    </row>
    <row r="535" spans="5:27">
      <c r="E535" s="20"/>
      <c r="H535" s="17"/>
      <c r="J535" s="17"/>
      <c r="L535" s="18"/>
      <c r="M535" s="18"/>
      <c r="N535" s="18"/>
      <c r="AA535" s="27"/>
    </row>
    <row r="536" spans="5:27">
      <c r="E536" s="20"/>
      <c r="H536" s="17"/>
      <c r="J536" s="17"/>
      <c r="L536" s="18"/>
      <c r="M536" s="18"/>
      <c r="N536" s="18"/>
      <c r="AA536" s="27"/>
    </row>
    <row r="537" spans="5:27">
      <c r="E537" s="20"/>
      <c r="H537" s="17"/>
      <c r="J537" s="17"/>
      <c r="L537" s="18"/>
      <c r="M537" s="18"/>
      <c r="N537" s="18"/>
      <c r="AA537" s="27"/>
    </row>
    <row r="538" spans="5:27">
      <c r="E538" s="20"/>
      <c r="H538" s="17"/>
      <c r="J538" s="17"/>
      <c r="L538" s="18"/>
      <c r="M538" s="18"/>
      <c r="N538" s="18"/>
      <c r="AA538" s="27"/>
    </row>
    <row r="539" spans="5:27">
      <c r="E539" s="20"/>
      <c r="H539" s="17"/>
      <c r="J539" s="17"/>
      <c r="L539" s="18"/>
      <c r="M539" s="18"/>
      <c r="N539" s="18"/>
      <c r="AA539" s="27"/>
    </row>
    <row r="540" spans="5:27">
      <c r="E540" s="20"/>
      <c r="H540" s="17"/>
      <c r="J540" s="17"/>
      <c r="L540" s="18"/>
      <c r="M540" s="18"/>
      <c r="N540" s="18"/>
      <c r="AA540" s="27"/>
    </row>
    <row r="541" spans="5:27">
      <c r="E541" s="20"/>
      <c r="H541" s="17"/>
      <c r="J541" s="17"/>
      <c r="L541" s="18"/>
      <c r="M541" s="18"/>
      <c r="N541" s="18"/>
      <c r="AA541" s="27"/>
    </row>
    <row r="542" spans="5:27">
      <c r="E542" s="20"/>
      <c r="H542" s="17"/>
      <c r="J542" s="17"/>
      <c r="L542" s="18"/>
      <c r="M542" s="18"/>
      <c r="N542" s="18"/>
      <c r="AA542" s="27"/>
    </row>
    <row r="543" spans="5:27">
      <c r="E543" s="20"/>
      <c r="H543" s="17"/>
      <c r="J543" s="17"/>
      <c r="L543" s="18"/>
      <c r="M543" s="18"/>
      <c r="N543" s="18"/>
      <c r="AA543" s="27"/>
    </row>
    <row r="544" spans="5:27">
      <c r="E544" s="20"/>
      <c r="H544" s="17"/>
      <c r="J544" s="17"/>
      <c r="L544" s="18"/>
      <c r="M544" s="18"/>
      <c r="N544" s="18"/>
      <c r="AA544" s="27"/>
    </row>
    <row r="545" spans="5:27">
      <c r="E545" s="20"/>
      <c r="H545" s="17"/>
      <c r="J545" s="17"/>
      <c r="L545" s="18"/>
      <c r="M545" s="18"/>
      <c r="N545" s="18"/>
      <c r="AA545" s="27"/>
    </row>
    <row r="546" spans="5:27">
      <c r="E546" s="20"/>
      <c r="H546" s="17"/>
      <c r="J546" s="17"/>
      <c r="L546" s="18"/>
      <c r="M546" s="18"/>
      <c r="N546" s="18"/>
      <c r="AA546" s="27"/>
    </row>
    <row r="547" spans="5:27">
      <c r="E547" s="20"/>
      <c r="H547" s="17"/>
      <c r="J547" s="17"/>
      <c r="L547" s="18"/>
      <c r="M547" s="18"/>
      <c r="N547" s="18"/>
      <c r="AA547" s="27"/>
    </row>
    <row r="548" spans="5:27">
      <c r="E548" s="20"/>
      <c r="H548" s="17"/>
      <c r="J548" s="17"/>
      <c r="L548" s="18"/>
      <c r="M548" s="18"/>
      <c r="N548" s="18"/>
      <c r="AA548" s="27"/>
    </row>
    <row r="549" spans="5:27">
      <c r="E549" s="20"/>
      <c r="H549" s="17"/>
      <c r="J549" s="17"/>
      <c r="L549" s="18"/>
      <c r="M549" s="18"/>
      <c r="N549" s="18"/>
      <c r="AA549" s="27"/>
    </row>
    <row r="550" spans="5:27">
      <c r="E550" s="20"/>
      <c r="H550" s="17"/>
      <c r="J550" s="17"/>
      <c r="L550" s="18"/>
      <c r="M550" s="18"/>
      <c r="N550" s="18"/>
      <c r="AA550" s="27"/>
    </row>
    <row r="551" spans="5:27">
      <c r="E551" s="20"/>
      <c r="H551" s="17"/>
      <c r="J551" s="17"/>
      <c r="L551" s="18"/>
      <c r="M551" s="18"/>
      <c r="N551" s="18"/>
      <c r="AA551" s="27"/>
    </row>
    <row r="552" spans="5:27">
      <c r="E552" s="20"/>
      <c r="H552" s="17"/>
      <c r="J552" s="17"/>
      <c r="L552" s="18"/>
      <c r="M552" s="18"/>
      <c r="N552" s="18"/>
      <c r="AA552" s="27"/>
    </row>
    <row r="553" spans="5:27">
      <c r="E553" s="20"/>
      <c r="H553" s="17"/>
      <c r="J553" s="17"/>
      <c r="L553" s="18"/>
      <c r="M553" s="18"/>
      <c r="N553" s="18"/>
      <c r="AA553" s="27"/>
    </row>
    <row r="554" spans="5:27">
      <c r="E554" s="20"/>
      <c r="H554" s="17"/>
      <c r="J554" s="17"/>
      <c r="L554" s="18"/>
      <c r="M554" s="18"/>
      <c r="N554" s="18"/>
      <c r="AA554" s="27"/>
    </row>
    <row r="555" spans="5:27">
      <c r="E555" s="20"/>
      <c r="H555" s="17"/>
      <c r="J555" s="17"/>
      <c r="L555" s="18"/>
      <c r="M555" s="18"/>
      <c r="N555" s="18"/>
      <c r="AA555" s="27"/>
    </row>
    <row r="556" spans="5:27">
      <c r="E556" s="20"/>
      <c r="H556" s="17"/>
      <c r="J556" s="17"/>
      <c r="L556" s="18"/>
      <c r="M556" s="18"/>
      <c r="N556" s="18"/>
      <c r="AA556" s="27"/>
    </row>
    <row r="557" spans="5:27">
      <c r="E557" s="20"/>
      <c r="H557" s="17"/>
      <c r="J557" s="17"/>
      <c r="L557" s="18"/>
      <c r="M557" s="18"/>
      <c r="N557" s="18"/>
      <c r="AA557" s="27"/>
    </row>
    <row r="558" spans="5:27">
      <c r="E558" s="20"/>
      <c r="H558" s="17"/>
      <c r="J558" s="17"/>
      <c r="L558" s="18"/>
      <c r="M558" s="18"/>
      <c r="N558" s="18"/>
      <c r="AA558" s="27"/>
    </row>
    <row r="559" spans="5:27">
      <c r="E559" s="20"/>
      <c r="H559" s="17"/>
      <c r="J559" s="17"/>
      <c r="L559" s="18"/>
      <c r="M559" s="18"/>
      <c r="N559" s="18"/>
      <c r="AA559" s="27"/>
    </row>
    <row r="560" spans="5:27">
      <c r="E560" s="20"/>
      <c r="H560" s="17"/>
      <c r="J560" s="17"/>
      <c r="L560" s="18"/>
      <c r="M560" s="18"/>
      <c r="N560" s="18"/>
      <c r="AA560" s="27"/>
    </row>
    <row r="561" spans="5:27">
      <c r="E561" s="20"/>
      <c r="H561" s="17"/>
      <c r="J561" s="17"/>
      <c r="L561" s="18"/>
      <c r="M561" s="18"/>
      <c r="N561" s="18"/>
      <c r="AA561" s="27"/>
    </row>
    <row r="562" spans="5:27">
      <c r="E562" s="20"/>
      <c r="H562" s="17"/>
      <c r="J562" s="17"/>
      <c r="L562" s="18"/>
      <c r="M562" s="18"/>
      <c r="N562" s="18"/>
      <c r="AA562" s="27"/>
    </row>
    <row r="563" spans="5:27">
      <c r="E563" s="20"/>
      <c r="H563" s="17"/>
      <c r="J563" s="17"/>
      <c r="L563" s="18"/>
      <c r="M563" s="18"/>
      <c r="N563" s="18"/>
      <c r="AA563" s="27"/>
    </row>
    <row r="564" spans="5:27">
      <c r="E564" s="20"/>
      <c r="H564" s="17"/>
      <c r="J564" s="17"/>
      <c r="L564" s="18"/>
      <c r="M564" s="18"/>
      <c r="N564" s="18"/>
      <c r="AA564" s="27"/>
    </row>
    <row r="565" spans="5:27">
      <c r="E565" s="20"/>
      <c r="H565" s="17"/>
      <c r="J565" s="17"/>
      <c r="L565" s="18"/>
      <c r="M565" s="18"/>
      <c r="N565" s="18"/>
      <c r="AA565" s="27"/>
    </row>
    <row r="566" spans="5:27">
      <c r="E566" s="20"/>
      <c r="H566" s="17"/>
      <c r="J566" s="17"/>
      <c r="L566" s="18"/>
      <c r="M566" s="18"/>
      <c r="N566" s="18"/>
      <c r="AA566" s="27"/>
    </row>
    <row r="567" spans="5:27">
      <c r="E567" s="20"/>
      <c r="H567" s="17"/>
      <c r="J567" s="17"/>
      <c r="L567" s="18"/>
      <c r="M567" s="18"/>
      <c r="N567" s="18"/>
      <c r="AA567" s="27"/>
    </row>
    <row r="568" spans="5:27">
      <c r="E568" s="20"/>
      <c r="H568" s="17"/>
      <c r="J568" s="17"/>
      <c r="L568" s="18"/>
      <c r="M568" s="18"/>
      <c r="N568" s="18"/>
      <c r="AA568" s="27"/>
    </row>
    <row r="569" spans="5:27">
      <c r="E569" s="20"/>
      <c r="H569" s="17"/>
      <c r="J569" s="17"/>
      <c r="L569" s="18"/>
      <c r="M569" s="18"/>
      <c r="N569" s="18"/>
      <c r="AA569" s="27"/>
    </row>
    <row r="570" spans="5:27">
      <c r="E570" s="20"/>
      <c r="H570" s="17"/>
      <c r="J570" s="17"/>
      <c r="L570" s="18"/>
      <c r="M570" s="18"/>
      <c r="N570" s="18"/>
      <c r="AA570" s="27"/>
    </row>
    <row r="571" spans="5:27">
      <c r="E571" s="20"/>
      <c r="H571" s="17"/>
      <c r="J571" s="17"/>
      <c r="L571" s="18"/>
      <c r="M571" s="18"/>
      <c r="N571" s="18"/>
      <c r="AA571" s="27"/>
    </row>
    <row r="572" spans="5:27">
      <c r="E572" s="20"/>
      <c r="H572" s="17"/>
      <c r="J572" s="17"/>
      <c r="L572" s="18"/>
      <c r="M572" s="18"/>
      <c r="N572" s="18"/>
      <c r="AA572" s="27"/>
    </row>
    <row r="573" spans="5:27">
      <c r="E573" s="20"/>
      <c r="H573" s="17"/>
      <c r="J573" s="17"/>
      <c r="L573" s="18"/>
      <c r="M573" s="18"/>
      <c r="N573" s="18"/>
      <c r="AA573" s="27"/>
    </row>
    <row r="574" spans="5:27">
      <c r="E574" s="20"/>
      <c r="H574" s="17"/>
      <c r="J574" s="17"/>
      <c r="L574" s="18"/>
      <c r="M574" s="18"/>
      <c r="N574" s="18"/>
      <c r="AA574" s="27"/>
    </row>
    <row r="575" spans="5:27">
      <c r="E575" s="20"/>
      <c r="H575" s="17"/>
      <c r="J575" s="17"/>
      <c r="L575" s="18"/>
      <c r="M575" s="18"/>
      <c r="N575" s="18"/>
      <c r="AA575" s="27"/>
    </row>
    <row r="576" spans="5:27">
      <c r="E576" s="20"/>
      <c r="H576" s="17"/>
      <c r="J576" s="17"/>
      <c r="L576" s="18"/>
      <c r="M576" s="18"/>
      <c r="N576" s="18"/>
      <c r="AA576" s="27"/>
    </row>
    <row r="577" spans="5:27">
      <c r="E577" s="20"/>
      <c r="H577" s="17"/>
      <c r="J577" s="17"/>
      <c r="L577" s="18"/>
      <c r="M577" s="18"/>
      <c r="N577" s="18"/>
      <c r="AA577" s="27"/>
    </row>
    <row r="578" spans="5:27">
      <c r="E578" s="20"/>
      <c r="H578" s="17"/>
      <c r="J578" s="17"/>
      <c r="L578" s="18"/>
      <c r="M578" s="18"/>
      <c r="N578" s="18"/>
      <c r="AA578" s="27"/>
    </row>
    <row r="579" spans="5:27">
      <c r="E579" s="20"/>
      <c r="H579" s="17"/>
      <c r="J579" s="17"/>
      <c r="L579" s="18"/>
      <c r="M579" s="18"/>
      <c r="N579" s="18"/>
      <c r="AA579" s="27"/>
    </row>
    <row r="580" spans="5:27">
      <c r="E580" s="20"/>
      <c r="H580" s="17"/>
      <c r="J580" s="17"/>
      <c r="L580" s="18"/>
      <c r="M580" s="18"/>
      <c r="N580" s="18"/>
      <c r="AA580" s="27"/>
    </row>
    <row r="581" spans="5:27">
      <c r="E581" s="20"/>
      <c r="H581" s="17"/>
      <c r="J581" s="17"/>
      <c r="L581" s="18"/>
      <c r="M581" s="18"/>
      <c r="N581" s="18"/>
      <c r="AA581" s="27"/>
    </row>
    <row r="582" spans="5:27">
      <c r="E582" s="20"/>
      <c r="H582" s="17"/>
      <c r="J582" s="17"/>
      <c r="L582" s="18"/>
      <c r="M582" s="18"/>
      <c r="N582" s="18"/>
      <c r="AA582" s="27"/>
    </row>
    <row r="583" spans="5:27">
      <c r="E583" s="20"/>
      <c r="H583" s="17"/>
      <c r="J583" s="17"/>
      <c r="L583" s="18"/>
      <c r="M583" s="18"/>
      <c r="N583" s="18"/>
      <c r="AA583" s="27"/>
    </row>
    <row r="584" spans="5:27">
      <c r="E584" s="20"/>
      <c r="H584" s="17"/>
      <c r="J584" s="17"/>
      <c r="L584" s="18"/>
      <c r="M584" s="18"/>
      <c r="N584" s="18"/>
      <c r="AA584" s="27"/>
    </row>
    <row r="585" spans="5:27">
      <c r="E585" s="20"/>
      <c r="H585" s="17"/>
      <c r="J585" s="17"/>
      <c r="L585" s="18"/>
      <c r="M585" s="18"/>
      <c r="N585" s="18"/>
      <c r="AA585" s="27"/>
    </row>
    <row r="586" spans="5:27">
      <c r="E586" s="20"/>
      <c r="H586" s="17"/>
      <c r="J586" s="17"/>
      <c r="L586" s="18"/>
      <c r="M586" s="18"/>
      <c r="N586" s="18"/>
      <c r="AA586" s="27"/>
    </row>
    <row r="587" spans="5:27">
      <c r="E587" s="20"/>
      <c r="H587" s="17"/>
      <c r="J587" s="17"/>
      <c r="L587" s="18"/>
      <c r="M587" s="18"/>
      <c r="N587" s="18"/>
      <c r="AA587" s="27"/>
    </row>
    <row r="588" spans="5:27">
      <c r="E588" s="20"/>
      <c r="H588" s="17"/>
      <c r="J588" s="17"/>
      <c r="L588" s="18"/>
      <c r="M588" s="18"/>
      <c r="N588" s="18"/>
      <c r="AA588" s="27"/>
    </row>
    <row r="589" spans="5:27">
      <c r="E589" s="20"/>
      <c r="H589" s="17"/>
      <c r="J589" s="17"/>
      <c r="L589" s="18"/>
      <c r="M589" s="18"/>
      <c r="N589" s="18"/>
      <c r="AA589" s="27"/>
    </row>
    <row r="590" spans="5:27">
      <c r="E590" s="20"/>
      <c r="H590" s="17"/>
      <c r="J590" s="17"/>
      <c r="L590" s="18"/>
      <c r="M590" s="18"/>
      <c r="N590" s="18"/>
      <c r="AA590" s="27"/>
    </row>
    <row r="591" spans="5:27">
      <c r="E591" s="20"/>
      <c r="H591" s="17"/>
      <c r="J591" s="17"/>
      <c r="L591" s="18"/>
      <c r="M591" s="18"/>
      <c r="N591" s="18"/>
      <c r="AA591" s="27"/>
    </row>
    <row r="592" spans="5:27">
      <c r="E592" s="20"/>
      <c r="H592" s="17"/>
      <c r="J592" s="17"/>
      <c r="L592" s="18"/>
      <c r="M592" s="18"/>
      <c r="N592" s="18"/>
      <c r="AA592" s="27"/>
    </row>
    <row r="593" spans="5:27">
      <c r="E593" s="20"/>
      <c r="H593" s="17"/>
      <c r="J593" s="17"/>
      <c r="L593" s="18"/>
      <c r="M593" s="18"/>
      <c r="N593" s="18"/>
      <c r="AA593" s="27"/>
    </row>
    <row r="594" spans="5:27">
      <c r="E594" s="20"/>
      <c r="H594" s="17"/>
      <c r="J594" s="17"/>
      <c r="L594" s="18"/>
      <c r="M594" s="18"/>
      <c r="N594" s="18"/>
      <c r="AA594" s="27"/>
    </row>
    <row r="595" spans="5:27">
      <c r="E595" s="20"/>
      <c r="H595" s="17"/>
      <c r="J595" s="17"/>
      <c r="L595" s="18"/>
      <c r="M595" s="18"/>
      <c r="N595" s="18"/>
      <c r="AA595" s="27"/>
    </row>
    <row r="596" spans="5:27">
      <c r="E596" s="20"/>
      <c r="H596" s="17"/>
      <c r="J596" s="17"/>
      <c r="L596" s="18"/>
      <c r="M596" s="18"/>
      <c r="N596" s="18"/>
      <c r="AA596" s="27"/>
    </row>
    <row r="597" spans="5:27">
      <c r="E597" s="20"/>
      <c r="H597" s="17"/>
      <c r="J597" s="17"/>
      <c r="L597" s="18"/>
      <c r="M597" s="18"/>
      <c r="N597" s="18"/>
      <c r="AA597" s="27"/>
    </row>
    <row r="598" spans="5:27">
      <c r="E598" s="20"/>
      <c r="H598" s="17"/>
      <c r="J598" s="17"/>
      <c r="L598" s="18"/>
      <c r="M598" s="18"/>
      <c r="N598" s="18"/>
      <c r="AA598" s="27"/>
    </row>
    <row r="599" spans="5:27">
      <c r="E599" s="20"/>
      <c r="H599" s="17"/>
      <c r="J599" s="17"/>
      <c r="L599" s="18"/>
      <c r="M599" s="18"/>
      <c r="N599" s="18"/>
      <c r="AA599" s="27"/>
    </row>
    <row r="600" spans="5:27">
      <c r="E600" s="20"/>
      <c r="H600" s="17"/>
      <c r="J600" s="17"/>
      <c r="L600" s="18"/>
      <c r="M600" s="18"/>
      <c r="N600" s="18"/>
      <c r="AA600" s="27"/>
    </row>
    <row r="601" spans="5:27">
      <c r="E601" s="20"/>
      <c r="H601" s="17"/>
      <c r="J601" s="17"/>
      <c r="L601" s="18"/>
      <c r="M601" s="18"/>
      <c r="N601" s="18"/>
      <c r="AA601" s="27"/>
    </row>
    <row r="602" spans="5:27">
      <c r="E602" s="20"/>
      <c r="H602" s="17"/>
      <c r="J602" s="17"/>
      <c r="L602" s="18"/>
      <c r="M602" s="18"/>
      <c r="N602" s="18"/>
      <c r="AA602" s="27"/>
    </row>
    <row r="603" spans="5:27">
      <c r="E603" s="20"/>
      <c r="H603" s="17"/>
      <c r="J603" s="17"/>
      <c r="L603" s="18"/>
      <c r="M603" s="18"/>
      <c r="N603" s="18"/>
      <c r="AA603" s="27"/>
    </row>
    <row r="604" spans="5:27">
      <c r="E604" s="20"/>
      <c r="H604" s="17"/>
      <c r="J604" s="17"/>
      <c r="L604" s="18"/>
      <c r="M604" s="18"/>
      <c r="N604" s="18"/>
      <c r="AA604" s="27"/>
    </row>
    <row r="605" spans="5:27">
      <c r="E605" s="20"/>
      <c r="H605" s="17"/>
      <c r="J605" s="17"/>
      <c r="L605" s="18"/>
      <c r="M605" s="18"/>
      <c r="N605" s="18"/>
      <c r="AA605" s="27"/>
    </row>
    <row r="606" spans="5:27">
      <c r="E606" s="20"/>
      <c r="H606" s="17"/>
      <c r="J606" s="17"/>
      <c r="L606" s="18"/>
      <c r="M606" s="18"/>
      <c r="N606" s="18"/>
      <c r="AA606" s="27"/>
    </row>
    <row r="607" spans="5:27">
      <c r="E607" s="20"/>
      <c r="H607" s="17"/>
      <c r="J607" s="17"/>
      <c r="L607" s="18"/>
      <c r="M607" s="18"/>
      <c r="N607" s="18"/>
      <c r="AA607" s="27"/>
    </row>
    <row r="608" spans="5:27">
      <c r="E608" s="20"/>
      <c r="H608" s="17"/>
      <c r="J608" s="17"/>
      <c r="L608" s="18"/>
      <c r="M608" s="18"/>
      <c r="N608" s="18"/>
      <c r="AA608" s="27"/>
    </row>
    <row r="609" spans="5:27">
      <c r="E609" s="20"/>
      <c r="H609" s="17"/>
      <c r="J609" s="17"/>
      <c r="L609" s="18"/>
      <c r="M609" s="18"/>
      <c r="N609" s="18"/>
      <c r="AA609" s="27"/>
    </row>
    <row r="610" spans="5:27">
      <c r="E610" s="20"/>
      <c r="H610" s="17"/>
      <c r="J610" s="17"/>
      <c r="L610" s="18"/>
      <c r="M610" s="18"/>
      <c r="N610" s="18"/>
      <c r="AA610" s="27"/>
    </row>
    <row r="611" spans="5:27">
      <c r="E611" s="20"/>
      <c r="H611" s="17"/>
      <c r="J611" s="17"/>
      <c r="L611" s="18"/>
      <c r="M611" s="18"/>
      <c r="N611" s="18"/>
      <c r="AA611" s="27"/>
    </row>
    <row r="612" spans="5:27">
      <c r="E612" s="20"/>
      <c r="H612" s="17"/>
      <c r="J612" s="17"/>
      <c r="L612" s="18"/>
      <c r="M612" s="18"/>
      <c r="N612" s="18"/>
      <c r="AA612" s="27"/>
    </row>
    <row r="613" spans="5:27">
      <c r="E613" s="20"/>
      <c r="H613" s="17"/>
      <c r="J613" s="17"/>
      <c r="L613" s="18"/>
      <c r="M613" s="18"/>
      <c r="N613" s="18"/>
      <c r="AA613" s="27"/>
    </row>
    <row r="614" spans="5:27">
      <c r="E614" s="20"/>
      <c r="H614" s="17"/>
      <c r="J614" s="17"/>
      <c r="L614" s="18"/>
      <c r="M614" s="18"/>
      <c r="N614" s="18"/>
      <c r="AA614" s="27"/>
    </row>
    <row r="615" spans="5:27">
      <c r="E615" s="20"/>
      <c r="H615" s="17"/>
      <c r="J615" s="17"/>
      <c r="L615" s="18"/>
      <c r="M615" s="18"/>
      <c r="N615" s="18"/>
      <c r="AA615" s="27"/>
    </row>
    <row r="616" spans="5:27">
      <c r="E616" s="20"/>
      <c r="H616" s="17"/>
      <c r="J616" s="17"/>
      <c r="L616" s="18"/>
      <c r="M616" s="18"/>
      <c r="N616" s="18"/>
      <c r="AA616" s="27"/>
    </row>
    <row r="617" spans="5:27">
      <c r="E617" s="20"/>
      <c r="H617" s="17"/>
      <c r="J617" s="17"/>
      <c r="L617" s="18"/>
      <c r="M617" s="18"/>
      <c r="N617" s="18"/>
      <c r="AA617" s="27"/>
    </row>
    <row r="618" spans="5:27">
      <c r="E618" s="20"/>
      <c r="H618" s="17"/>
      <c r="J618" s="17"/>
      <c r="L618" s="18"/>
      <c r="M618" s="18"/>
      <c r="N618" s="18"/>
      <c r="AA618" s="27"/>
    </row>
    <row r="619" spans="5:27">
      <c r="E619" s="20"/>
      <c r="H619" s="17"/>
      <c r="J619" s="17"/>
      <c r="L619" s="18"/>
      <c r="M619" s="18"/>
      <c r="N619" s="18"/>
      <c r="AA619" s="27"/>
    </row>
    <row r="620" spans="5:27">
      <c r="E620" s="20"/>
      <c r="H620" s="17"/>
      <c r="J620" s="17"/>
      <c r="L620" s="18"/>
      <c r="M620" s="18"/>
      <c r="N620" s="18"/>
      <c r="AA620" s="27"/>
    </row>
    <row r="621" spans="5:27">
      <c r="E621" s="20"/>
      <c r="H621" s="17"/>
      <c r="J621" s="17"/>
      <c r="L621" s="18"/>
      <c r="M621" s="18"/>
      <c r="N621" s="18"/>
      <c r="AA621" s="27"/>
    </row>
    <row r="622" spans="5:27">
      <c r="E622" s="20"/>
      <c r="H622" s="17"/>
      <c r="J622" s="17"/>
      <c r="L622" s="18"/>
      <c r="M622" s="18"/>
      <c r="N622" s="18"/>
      <c r="AA622" s="27"/>
    </row>
    <row r="623" spans="5:27">
      <c r="E623" s="20"/>
      <c r="H623" s="17"/>
      <c r="J623" s="17"/>
      <c r="L623" s="18"/>
      <c r="M623" s="18"/>
      <c r="N623" s="18"/>
      <c r="AA623" s="27"/>
    </row>
    <row r="624" spans="5:27">
      <c r="E624" s="20"/>
      <c r="H624" s="17"/>
      <c r="J624" s="17"/>
      <c r="L624" s="18"/>
      <c r="M624" s="18"/>
      <c r="N624" s="18"/>
      <c r="AA624" s="27"/>
    </row>
    <row r="625" spans="5:27">
      <c r="E625" s="20"/>
      <c r="H625" s="17"/>
      <c r="J625" s="17"/>
      <c r="L625" s="18"/>
      <c r="M625" s="18"/>
      <c r="N625" s="18"/>
      <c r="AA625" s="27"/>
    </row>
    <row r="626" spans="5:27">
      <c r="E626" s="20"/>
      <c r="H626" s="17"/>
      <c r="J626" s="17"/>
      <c r="L626" s="18"/>
      <c r="M626" s="18"/>
      <c r="N626" s="18"/>
      <c r="AA626" s="27"/>
    </row>
    <row r="627" spans="5:27">
      <c r="E627" s="20"/>
      <c r="H627" s="17"/>
      <c r="J627" s="17"/>
      <c r="L627" s="18"/>
      <c r="M627" s="18"/>
      <c r="N627" s="18"/>
      <c r="AA627" s="27"/>
    </row>
    <row r="628" spans="5:27">
      <c r="E628" s="20"/>
      <c r="H628" s="17"/>
      <c r="J628" s="17"/>
      <c r="L628" s="18"/>
      <c r="M628" s="18"/>
      <c r="N628" s="18"/>
      <c r="AA628" s="27"/>
    </row>
    <row r="629" spans="5:27">
      <c r="E629" s="20"/>
      <c r="H629" s="17"/>
      <c r="J629" s="17"/>
      <c r="L629" s="18"/>
      <c r="M629" s="18"/>
      <c r="N629" s="18"/>
      <c r="AA629" s="27"/>
    </row>
    <row r="630" spans="5:27">
      <c r="E630" s="20"/>
      <c r="H630" s="17"/>
      <c r="J630" s="17"/>
      <c r="L630" s="18"/>
      <c r="M630" s="18"/>
      <c r="N630" s="18"/>
      <c r="AA630" s="27"/>
    </row>
    <row r="631" spans="5:27">
      <c r="E631" s="20"/>
      <c r="H631" s="17"/>
      <c r="J631" s="17"/>
      <c r="L631" s="18"/>
      <c r="M631" s="18"/>
      <c r="N631" s="18"/>
      <c r="AA631" s="27"/>
    </row>
    <row r="632" spans="5:27">
      <c r="E632" s="20"/>
      <c r="H632" s="17"/>
      <c r="J632" s="17"/>
      <c r="L632" s="18"/>
      <c r="M632" s="18"/>
      <c r="N632" s="18"/>
      <c r="AA632" s="27"/>
    </row>
    <row r="633" spans="5:27">
      <c r="E633" s="20"/>
      <c r="H633" s="17"/>
      <c r="J633" s="17"/>
      <c r="L633" s="18"/>
      <c r="M633" s="18"/>
      <c r="N633" s="18"/>
      <c r="AA633" s="27"/>
    </row>
    <row r="634" spans="5:27">
      <c r="E634" s="20"/>
      <c r="H634" s="17"/>
      <c r="J634" s="17"/>
      <c r="L634" s="18"/>
      <c r="M634" s="18"/>
      <c r="N634" s="18"/>
      <c r="AA634" s="27"/>
    </row>
    <row r="635" spans="5:27">
      <c r="E635" s="20"/>
      <c r="H635" s="17"/>
      <c r="J635" s="17"/>
      <c r="L635" s="18"/>
      <c r="M635" s="18"/>
      <c r="N635" s="18"/>
      <c r="AA635" s="27"/>
    </row>
    <row r="636" spans="5:27">
      <c r="E636" s="20"/>
      <c r="H636" s="17"/>
      <c r="J636" s="17"/>
      <c r="L636" s="18"/>
      <c r="M636" s="18"/>
      <c r="N636" s="18"/>
      <c r="AA636" s="27"/>
    </row>
    <row r="637" spans="5:27">
      <c r="E637" s="20"/>
      <c r="H637" s="17"/>
      <c r="J637" s="17"/>
      <c r="L637" s="18"/>
      <c r="M637" s="18"/>
      <c r="N637" s="18"/>
      <c r="AA637" s="27"/>
    </row>
    <row r="638" spans="5:27">
      <c r="E638" s="20"/>
      <c r="H638" s="17"/>
      <c r="J638" s="17"/>
      <c r="L638" s="18"/>
      <c r="M638" s="18"/>
      <c r="N638" s="18"/>
      <c r="AA638" s="27"/>
    </row>
    <row r="639" spans="5:27">
      <c r="E639" s="20"/>
      <c r="H639" s="17"/>
      <c r="J639" s="17"/>
      <c r="L639" s="18"/>
      <c r="M639" s="18"/>
      <c r="N639" s="18"/>
      <c r="AA639" s="27"/>
    </row>
    <row r="640" spans="5:27">
      <c r="E640" s="20"/>
      <c r="H640" s="17"/>
      <c r="J640" s="17"/>
      <c r="L640" s="18"/>
      <c r="M640" s="18"/>
      <c r="N640" s="18"/>
      <c r="AA640" s="27"/>
    </row>
    <row r="641" spans="5:27">
      <c r="E641" s="20"/>
      <c r="H641" s="17"/>
      <c r="J641" s="17"/>
      <c r="L641" s="18"/>
      <c r="M641" s="18"/>
      <c r="N641" s="18"/>
      <c r="AA641" s="27"/>
    </row>
    <row r="642" spans="5:27">
      <c r="E642" s="20"/>
      <c r="H642" s="17"/>
      <c r="J642" s="17"/>
      <c r="L642" s="18"/>
      <c r="M642" s="18"/>
      <c r="N642" s="18"/>
      <c r="AA642" s="27"/>
    </row>
    <row r="643" spans="5:27">
      <c r="E643" s="20"/>
      <c r="H643" s="17"/>
      <c r="J643" s="17"/>
      <c r="L643" s="18"/>
      <c r="M643" s="18"/>
      <c r="N643" s="18"/>
      <c r="AA643" s="27"/>
    </row>
    <row r="644" spans="5:27">
      <c r="E644" s="20"/>
      <c r="H644" s="17"/>
      <c r="J644" s="17"/>
      <c r="L644" s="18"/>
      <c r="M644" s="18"/>
      <c r="N644" s="18"/>
      <c r="AA644" s="27"/>
    </row>
  </sheetData>
  <mergeCells count="3">
    <mergeCell ref="B3:AA3"/>
    <mergeCell ref="J4:K4"/>
    <mergeCell ref="H4:I4"/>
  </mergeCells>
  <conditionalFormatting sqref="F3:F5">
    <cfRule type="duplicateValues" dxfId="59" priority="34"/>
  </conditionalFormatting>
  <conditionalFormatting sqref="F3:F5">
    <cfRule type="duplicateValues" dxfId="58" priority="33"/>
  </conditionalFormatting>
  <conditionalFormatting sqref="F3:F5">
    <cfRule type="duplicateValues" dxfId="57" priority="35"/>
  </conditionalFormatting>
  <conditionalFormatting sqref="F3:F5">
    <cfRule type="duplicateValues" dxfId="56" priority="32"/>
  </conditionalFormatting>
  <conditionalFormatting sqref="F3:F5">
    <cfRule type="duplicateValues" dxfId="55" priority="31"/>
  </conditionalFormatting>
  <conditionalFormatting sqref="F3:F5">
    <cfRule type="duplicateValues" dxfId="54" priority="30"/>
  </conditionalFormatting>
  <conditionalFormatting sqref="F3:F5">
    <cfRule type="duplicateValues" dxfId="53" priority="29"/>
  </conditionalFormatting>
  <conditionalFormatting sqref="F3:F5">
    <cfRule type="duplicateValues" dxfId="52" priority="28"/>
  </conditionalFormatting>
  <conditionalFormatting sqref="F6">
    <cfRule type="duplicateValues" dxfId="51" priority="27"/>
  </conditionalFormatting>
  <conditionalFormatting sqref="F6">
    <cfRule type="duplicateValues" dxfId="50" priority="26"/>
  </conditionalFormatting>
  <conditionalFormatting sqref="F6">
    <cfRule type="duplicateValues" dxfId="49" priority="25"/>
  </conditionalFormatting>
  <conditionalFormatting sqref="F6">
    <cfRule type="duplicateValues" dxfId="48" priority="24"/>
  </conditionalFormatting>
  <conditionalFormatting sqref="F6">
    <cfRule type="duplicateValues" dxfId="47" priority="23"/>
  </conditionalFormatting>
  <conditionalFormatting sqref="F6">
    <cfRule type="duplicateValues" dxfId="46" priority="22"/>
  </conditionalFormatting>
  <conditionalFormatting sqref="F1:F1048576">
    <cfRule type="duplicateValues" dxfId="45" priority="1"/>
  </conditionalFormatting>
  <dataValidations count="4"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6 E11 E15 E22:E23 E25 E27 E33 E38:E39 E42">
      <formula1>$R$2:$R$6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7:E10 E12:E14 E18 E21 E24 E26 E34:E37 E40:E41 E43:E55">
      <formula1>$R$2:$R$11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16:E17 E19:E20 E28:E32">
      <formula1>$R$2:$R$12</formula1>
    </dataValidation>
    <dataValidation type="list" operator="greaterThanOrEqual" showInputMessage="1" showErrorMessage="1" errorTitle="Forma de Pago" error="Debe seleccionar un valor válido" promptTitle="Forma de Pago" prompt="Forma en que el contribuyente realizó el pago del gasto" sqref="AA6:AA58">
      <formula1>$AF$2:$AF$8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43"/>
  <sheetViews>
    <sheetView topLeftCell="C1" workbookViewId="0">
      <pane ySplit="5" topLeftCell="A6" activePane="bottomLeft" state="frozen"/>
      <selection pane="bottomLeft" activeCell="C6" sqref="C6"/>
    </sheetView>
  </sheetViews>
  <sheetFormatPr baseColWidth="10" defaultColWidth="8.83203125" defaultRowHeight="14" x14ac:dyDescent="0"/>
  <cols>
    <col min="1" max="1" width="8.5" bestFit="1" customWidth="1"/>
    <col min="2" max="2" width="12" style="15" bestFit="1" customWidth="1"/>
    <col min="3" max="3" width="27" bestFit="1" customWidth="1"/>
    <col min="4" max="4" width="7.1640625" bestFit="1" customWidth="1"/>
    <col min="5" max="5" width="47.83203125" bestFit="1" customWidth="1"/>
    <col min="6" max="6" width="12.1640625" bestFit="1" customWidth="1"/>
    <col min="7" max="7" width="11.6640625" customWidth="1"/>
    <col min="8" max="8" width="13.83203125" customWidth="1"/>
    <col min="9" max="9" width="3" bestFit="1" customWidth="1"/>
    <col min="10" max="10" width="7" bestFit="1" customWidth="1"/>
    <col min="11" max="11" width="3" bestFit="1" customWidth="1"/>
    <col min="12" max="12" width="11.5" bestFit="1" customWidth="1"/>
    <col min="13" max="13" width="14.1640625" bestFit="1" customWidth="1"/>
    <col min="14" max="14" width="11.5" bestFit="1" customWidth="1"/>
    <col min="15" max="15" width="11.5" style="18" bestFit="1" customWidth="1"/>
    <col min="16" max="16" width="10.6640625" customWidth="1"/>
    <col min="17" max="17" width="8.6640625" bestFit="1" customWidth="1"/>
    <col min="18" max="18" width="8.5" bestFit="1" customWidth="1"/>
    <col min="19" max="19" width="11.5" customWidth="1"/>
    <col min="20" max="20" width="10.5" bestFit="1" customWidth="1"/>
    <col min="21" max="21" width="26" customWidth="1"/>
    <col min="23" max="23" width="8.83203125" bestFit="1" customWidth="1"/>
    <col min="24" max="25" width="8.5" bestFit="1" customWidth="1"/>
    <col min="26" max="26" width="8" bestFit="1" customWidth="1"/>
    <col min="27" max="27" width="27.83203125" bestFit="1" customWidth="1"/>
  </cols>
  <sheetData>
    <row r="3" spans="1:30" ht="16">
      <c r="A3" s="1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30">
      <c r="A4" s="1"/>
      <c r="B4" s="2">
        <v>1</v>
      </c>
      <c r="C4" s="2"/>
      <c r="D4" s="2">
        <f>B4+1</f>
        <v>2</v>
      </c>
      <c r="E4" s="2">
        <f>D4+1</f>
        <v>3</v>
      </c>
      <c r="F4" s="2">
        <f>E4+1</f>
        <v>4</v>
      </c>
      <c r="G4" s="2">
        <f>F4+1</f>
        <v>5</v>
      </c>
      <c r="H4" s="52">
        <v>6</v>
      </c>
      <c r="I4" s="53"/>
      <c r="J4" s="52">
        <v>7</v>
      </c>
      <c r="K4" s="53"/>
      <c r="L4" s="3" t="s">
        <v>1</v>
      </c>
      <c r="M4" s="3">
        <f>L4+1</f>
        <v>9</v>
      </c>
      <c r="N4" s="3">
        <f>M4+1</f>
        <v>10</v>
      </c>
      <c r="O4" s="25">
        <f t="shared" ref="O4:AA4" si="0">N4+1</f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</row>
    <row r="5" spans="1:30" ht="78">
      <c r="A5" s="4" t="s">
        <v>2</v>
      </c>
      <c r="B5" s="37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  <c r="I5" s="5"/>
      <c r="J5" s="6" t="s">
        <v>10</v>
      </c>
      <c r="K5" s="5"/>
      <c r="L5" s="5" t="s">
        <v>11</v>
      </c>
      <c r="M5" s="5" t="s">
        <v>12</v>
      </c>
      <c r="N5" s="5" t="s">
        <v>13</v>
      </c>
      <c r="O5" s="26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30">
      <c r="A6">
        <v>1</v>
      </c>
      <c r="B6" s="15">
        <v>102316163</v>
      </c>
      <c r="C6" t="s">
        <v>329</v>
      </c>
      <c r="E6" s="20" t="s">
        <v>45</v>
      </c>
      <c r="F6" t="s">
        <v>330</v>
      </c>
      <c r="H6" s="17" t="s">
        <v>331</v>
      </c>
      <c r="I6">
        <v>25</v>
      </c>
      <c r="J6" s="17" t="s">
        <v>331</v>
      </c>
      <c r="K6">
        <v>25</v>
      </c>
      <c r="L6" s="18">
        <f>5369-819</f>
        <v>4550</v>
      </c>
      <c r="M6" s="18"/>
      <c r="N6" s="18">
        <f t="shared" ref="N6:N68" si="1">+L6+O6+Z6</f>
        <v>5369</v>
      </c>
      <c r="O6" s="18">
        <v>819</v>
      </c>
      <c r="S6" s="19">
        <f t="shared" ref="S6:S69" si="2">+O6</f>
        <v>819</v>
      </c>
      <c r="AA6" s="27" t="s">
        <v>252</v>
      </c>
    </row>
    <row r="7" spans="1:30">
      <c r="A7">
        <f t="shared" ref="A7:A70" si="3">+A6+1</f>
        <v>2</v>
      </c>
      <c r="B7" s="15">
        <v>101796822</v>
      </c>
      <c r="C7" t="s">
        <v>154</v>
      </c>
      <c r="E7" s="20" t="s">
        <v>45</v>
      </c>
      <c r="F7" t="s">
        <v>332</v>
      </c>
      <c r="H7" s="17" t="s">
        <v>331</v>
      </c>
      <c r="I7">
        <v>2</v>
      </c>
      <c r="J7" s="17" t="s">
        <v>331</v>
      </c>
      <c r="K7">
        <v>2</v>
      </c>
      <c r="L7" s="18">
        <f>529.95-80.84</f>
        <v>449.11</v>
      </c>
      <c r="M7" s="18"/>
      <c r="N7" s="18">
        <f t="shared" si="1"/>
        <v>529.95000000000005</v>
      </c>
      <c r="O7" s="18">
        <v>80.84</v>
      </c>
      <c r="S7" s="19">
        <f t="shared" si="2"/>
        <v>80.84</v>
      </c>
      <c r="AA7" s="27" t="s">
        <v>252</v>
      </c>
    </row>
    <row r="8" spans="1:30">
      <c r="A8">
        <f t="shared" si="3"/>
        <v>3</v>
      </c>
      <c r="B8" s="15">
        <v>131682431</v>
      </c>
      <c r="C8" t="s">
        <v>75</v>
      </c>
      <c r="E8" s="20" t="s">
        <v>39</v>
      </c>
      <c r="F8" t="s">
        <v>333</v>
      </c>
      <c r="H8" s="17" t="s">
        <v>331</v>
      </c>
      <c r="I8">
        <v>14</v>
      </c>
      <c r="J8" s="17" t="s">
        <v>331</v>
      </c>
      <c r="K8">
        <v>14</v>
      </c>
      <c r="L8" s="18">
        <v>308</v>
      </c>
      <c r="M8" s="18"/>
      <c r="N8" s="18">
        <f t="shared" si="1"/>
        <v>394.24</v>
      </c>
      <c r="O8" s="18">
        <v>55.44</v>
      </c>
      <c r="S8" s="19">
        <f t="shared" si="2"/>
        <v>55.44</v>
      </c>
      <c r="Z8">
        <v>30.8</v>
      </c>
      <c r="AA8" s="27" t="s">
        <v>273</v>
      </c>
    </row>
    <row r="9" spans="1:30">
      <c r="A9">
        <f t="shared" si="3"/>
        <v>4</v>
      </c>
      <c r="B9" s="15">
        <v>130528251</v>
      </c>
      <c r="C9" t="s">
        <v>212</v>
      </c>
      <c r="E9" s="20" t="s">
        <v>39</v>
      </c>
      <c r="F9" s="21" t="s">
        <v>334</v>
      </c>
      <c r="H9" s="17" t="s">
        <v>331</v>
      </c>
      <c r="I9">
        <v>8</v>
      </c>
      <c r="J9" s="17" t="s">
        <v>331</v>
      </c>
      <c r="K9">
        <v>8</v>
      </c>
      <c r="L9" s="18">
        <f>1590-242.54</f>
        <v>1347.46</v>
      </c>
      <c r="M9" s="18"/>
      <c r="N9" s="18">
        <f t="shared" si="1"/>
        <v>1590</v>
      </c>
      <c r="O9" s="18">
        <v>242.54</v>
      </c>
      <c r="S9" s="19">
        <f t="shared" si="2"/>
        <v>242.54</v>
      </c>
      <c r="AA9" s="27" t="s">
        <v>252</v>
      </c>
    </row>
    <row r="10" spans="1:30">
      <c r="A10">
        <f t="shared" si="3"/>
        <v>5</v>
      </c>
      <c r="B10" s="15">
        <v>131369529</v>
      </c>
      <c r="C10" t="s">
        <v>335</v>
      </c>
      <c r="E10" s="20" t="s">
        <v>39</v>
      </c>
      <c r="F10" s="21" t="s">
        <v>336</v>
      </c>
      <c r="H10" s="17" t="s">
        <v>331</v>
      </c>
      <c r="I10">
        <v>6</v>
      </c>
      <c r="J10" s="17" t="s">
        <v>331</v>
      </c>
      <c r="K10">
        <v>6</v>
      </c>
      <c r="L10" s="18">
        <f>1795-273.81</f>
        <v>1521.19</v>
      </c>
      <c r="M10" s="18"/>
      <c r="N10" s="18">
        <f t="shared" si="1"/>
        <v>1795</v>
      </c>
      <c r="O10" s="18">
        <v>273.81</v>
      </c>
      <c r="S10" s="19">
        <f t="shared" si="2"/>
        <v>273.81</v>
      </c>
      <c r="AA10" s="27" t="s">
        <v>252</v>
      </c>
    </row>
    <row r="11" spans="1:30">
      <c r="A11">
        <f t="shared" si="3"/>
        <v>6</v>
      </c>
      <c r="B11" s="15">
        <v>101796822</v>
      </c>
      <c r="C11" t="s">
        <v>154</v>
      </c>
      <c r="E11" s="20" t="s">
        <v>45</v>
      </c>
      <c r="F11" s="21" t="s">
        <v>337</v>
      </c>
      <c r="H11" s="17" t="s">
        <v>331</v>
      </c>
      <c r="I11">
        <v>5</v>
      </c>
      <c r="J11" s="17" t="s">
        <v>331</v>
      </c>
      <c r="K11">
        <v>5</v>
      </c>
      <c r="L11" s="18">
        <f>519-57.04</f>
        <v>461.96</v>
      </c>
      <c r="M11" s="18"/>
      <c r="N11" s="18">
        <f t="shared" si="1"/>
        <v>519</v>
      </c>
      <c r="O11" s="18">
        <v>57.04</v>
      </c>
      <c r="S11" s="19">
        <f t="shared" si="2"/>
        <v>57.04</v>
      </c>
      <c r="AA11" s="27" t="s">
        <v>252</v>
      </c>
      <c r="AD11" s="18">
        <f>+L11*10%</f>
        <v>46.195999999999998</v>
      </c>
    </row>
    <row r="12" spans="1:30">
      <c r="A12">
        <f t="shared" si="3"/>
        <v>7</v>
      </c>
      <c r="B12" s="15">
        <v>101871865</v>
      </c>
      <c r="C12" t="s">
        <v>338</v>
      </c>
      <c r="E12" s="20" t="s">
        <v>39</v>
      </c>
      <c r="F12" s="21" t="s">
        <v>339</v>
      </c>
      <c r="H12" s="17" t="s">
        <v>331</v>
      </c>
      <c r="I12">
        <v>18</v>
      </c>
      <c r="J12" s="17" t="s">
        <v>331</v>
      </c>
      <c r="K12">
        <v>18</v>
      </c>
      <c r="L12" s="18">
        <f>534.95-0</f>
        <v>534.95000000000005</v>
      </c>
      <c r="M12" s="18"/>
      <c r="N12" s="18">
        <f t="shared" si="1"/>
        <v>534.95000000000005</v>
      </c>
      <c r="S12" s="19"/>
      <c r="AA12" s="27" t="s">
        <v>252</v>
      </c>
    </row>
    <row r="13" spans="1:30">
      <c r="A13">
        <f t="shared" si="3"/>
        <v>8</v>
      </c>
      <c r="B13" s="15">
        <v>130569657</v>
      </c>
      <c r="C13" t="s">
        <v>340</v>
      </c>
      <c r="E13" s="20" t="s">
        <v>39</v>
      </c>
      <c r="F13" s="21" t="s">
        <v>341</v>
      </c>
      <c r="H13" s="17" t="s">
        <v>331</v>
      </c>
      <c r="I13">
        <v>13</v>
      </c>
      <c r="J13" s="17" t="s">
        <v>331</v>
      </c>
      <c r="K13">
        <v>13</v>
      </c>
      <c r="L13" s="18">
        <f>1300-198.31</f>
        <v>1101.69</v>
      </c>
      <c r="M13" s="18"/>
      <c r="N13" s="18">
        <f t="shared" si="1"/>
        <v>1300</v>
      </c>
      <c r="O13" s="18">
        <v>198.31</v>
      </c>
      <c r="S13" s="19">
        <f t="shared" si="2"/>
        <v>198.31</v>
      </c>
      <c r="AA13" s="27" t="s">
        <v>252</v>
      </c>
    </row>
    <row r="14" spans="1:30">
      <c r="A14">
        <f t="shared" si="3"/>
        <v>9</v>
      </c>
      <c r="B14" s="15">
        <v>131306136</v>
      </c>
      <c r="C14" t="s">
        <v>342</v>
      </c>
      <c r="E14" s="20" t="s">
        <v>39</v>
      </c>
      <c r="F14" s="21" t="s">
        <v>343</v>
      </c>
      <c r="H14" s="17" t="s">
        <v>331</v>
      </c>
      <c r="I14">
        <v>15</v>
      </c>
      <c r="J14" s="17" t="s">
        <v>331</v>
      </c>
      <c r="K14">
        <v>15</v>
      </c>
      <c r="L14" s="18">
        <v>444.92</v>
      </c>
      <c r="M14" s="18"/>
      <c r="N14" s="18">
        <f t="shared" si="1"/>
        <v>525</v>
      </c>
      <c r="O14" s="18">
        <v>80.08</v>
      </c>
      <c r="S14" s="19">
        <f t="shared" si="2"/>
        <v>80.08</v>
      </c>
      <c r="AA14" s="27" t="s">
        <v>252</v>
      </c>
    </row>
    <row r="15" spans="1:30">
      <c r="A15">
        <f t="shared" si="3"/>
        <v>10</v>
      </c>
      <c r="B15" s="15">
        <v>131062261</v>
      </c>
      <c r="C15" t="s">
        <v>344</v>
      </c>
      <c r="E15" s="20" t="s">
        <v>45</v>
      </c>
      <c r="F15" s="21" t="s">
        <v>345</v>
      </c>
      <c r="H15" s="17" t="s">
        <v>331</v>
      </c>
      <c r="I15">
        <v>18</v>
      </c>
      <c r="J15" s="17" t="s">
        <v>331</v>
      </c>
      <c r="K15">
        <v>18</v>
      </c>
      <c r="L15" s="18">
        <v>71.19</v>
      </c>
      <c r="M15" s="18"/>
      <c r="N15" s="18">
        <f t="shared" si="1"/>
        <v>84</v>
      </c>
      <c r="O15" s="18">
        <v>12.81</v>
      </c>
      <c r="S15" s="19">
        <f t="shared" si="2"/>
        <v>12.81</v>
      </c>
      <c r="AA15" s="27" t="s">
        <v>273</v>
      </c>
    </row>
    <row r="16" spans="1:30">
      <c r="A16">
        <f t="shared" si="3"/>
        <v>11</v>
      </c>
      <c r="B16" s="15">
        <v>131369529</v>
      </c>
      <c r="C16" t="s">
        <v>335</v>
      </c>
      <c r="E16" s="20" t="s">
        <v>39</v>
      </c>
      <c r="F16" s="21" t="s">
        <v>346</v>
      </c>
      <c r="H16" s="17" t="s">
        <v>331</v>
      </c>
      <c r="I16">
        <v>13</v>
      </c>
      <c r="J16" s="17" t="s">
        <v>331</v>
      </c>
      <c r="K16">
        <v>13</v>
      </c>
      <c r="L16" s="18">
        <f>895-136.53</f>
        <v>758.47</v>
      </c>
      <c r="M16" s="18"/>
      <c r="N16" s="18">
        <f t="shared" si="1"/>
        <v>895</v>
      </c>
      <c r="O16" s="18">
        <v>136.53</v>
      </c>
      <c r="S16" s="19">
        <f t="shared" si="2"/>
        <v>136.53</v>
      </c>
      <c r="AA16" s="27" t="s">
        <v>252</v>
      </c>
    </row>
    <row r="17" spans="1:30">
      <c r="A17">
        <f t="shared" si="3"/>
        <v>12</v>
      </c>
      <c r="B17" s="15">
        <v>101001402</v>
      </c>
      <c r="C17" t="s">
        <v>91</v>
      </c>
      <c r="E17" s="20" t="s">
        <v>45</v>
      </c>
      <c r="F17" s="21" t="s">
        <v>347</v>
      </c>
      <c r="H17" s="17" t="s">
        <v>331</v>
      </c>
      <c r="I17">
        <v>8</v>
      </c>
      <c r="J17" s="17" t="s">
        <v>331</v>
      </c>
      <c r="K17">
        <v>8</v>
      </c>
      <c r="L17" s="18">
        <f>4457.48</f>
        <v>4457.4799999999996</v>
      </c>
      <c r="M17" s="18"/>
      <c r="N17" s="18">
        <f t="shared" si="1"/>
        <v>5236.9799999999996</v>
      </c>
      <c r="O17" s="18">
        <v>779.5</v>
      </c>
      <c r="S17" s="19">
        <f t="shared" si="2"/>
        <v>779.5</v>
      </c>
      <c r="AA17" s="27" t="s">
        <v>252</v>
      </c>
    </row>
    <row r="18" spans="1:30">
      <c r="A18">
        <f t="shared" si="3"/>
        <v>13</v>
      </c>
      <c r="B18" s="15">
        <v>101019921</v>
      </c>
      <c r="C18" t="s">
        <v>348</v>
      </c>
      <c r="E18" s="20" t="s">
        <v>45</v>
      </c>
      <c r="F18" s="21" t="s">
        <v>349</v>
      </c>
      <c r="H18" s="17" t="s">
        <v>331</v>
      </c>
      <c r="I18">
        <v>8</v>
      </c>
      <c r="J18" s="17" t="s">
        <v>331</v>
      </c>
      <c r="K18">
        <v>8</v>
      </c>
      <c r="L18" s="18">
        <f>1139-173.74</f>
        <v>965.26</v>
      </c>
      <c r="M18" s="18"/>
      <c r="N18" s="18">
        <f t="shared" si="1"/>
        <v>1139</v>
      </c>
      <c r="O18" s="18">
        <v>173.74</v>
      </c>
      <c r="S18" s="19">
        <f t="shared" si="2"/>
        <v>173.74</v>
      </c>
      <c r="AA18" s="27" t="s">
        <v>252</v>
      </c>
    </row>
    <row r="19" spans="1:30">
      <c r="A19">
        <f t="shared" si="3"/>
        <v>14</v>
      </c>
      <c r="B19" s="15">
        <v>131682431</v>
      </c>
      <c r="C19" t="s">
        <v>75</v>
      </c>
      <c r="E19" s="20" t="s">
        <v>39</v>
      </c>
      <c r="F19" s="21" t="s">
        <v>350</v>
      </c>
      <c r="H19" s="17" t="s">
        <v>331</v>
      </c>
      <c r="I19">
        <v>11</v>
      </c>
      <c r="J19" s="17" t="s">
        <v>331</v>
      </c>
      <c r="K19">
        <v>11</v>
      </c>
      <c r="L19" s="18">
        <v>265</v>
      </c>
      <c r="M19" s="18"/>
      <c r="N19" s="18">
        <f>+L19+M19+O19+Z19</f>
        <v>339.2</v>
      </c>
      <c r="O19" s="18">
        <v>47.7</v>
      </c>
      <c r="S19" s="19">
        <f t="shared" si="2"/>
        <v>47.7</v>
      </c>
      <c r="Z19">
        <v>26.5</v>
      </c>
      <c r="AA19" s="27" t="s">
        <v>273</v>
      </c>
    </row>
    <row r="20" spans="1:30">
      <c r="A20">
        <f t="shared" si="3"/>
        <v>15</v>
      </c>
      <c r="B20" s="15">
        <v>131369529</v>
      </c>
      <c r="C20" t="s">
        <v>335</v>
      </c>
      <c r="E20" s="20" t="s">
        <v>39</v>
      </c>
      <c r="F20" s="21" t="s">
        <v>351</v>
      </c>
      <c r="H20" s="17" t="s">
        <v>331</v>
      </c>
      <c r="I20">
        <v>2</v>
      </c>
      <c r="J20" s="17" t="s">
        <v>331</v>
      </c>
      <c r="K20">
        <v>2</v>
      </c>
      <c r="L20" s="18">
        <f>3898-594.61</f>
        <v>3303.39</v>
      </c>
      <c r="M20" s="18"/>
      <c r="N20" s="18">
        <f t="shared" si="1"/>
        <v>3898</v>
      </c>
      <c r="O20" s="18">
        <v>594.61</v>
      </c>
      <c r="S20" s="19">
        <f t="shared" si="2"/>
        <v>594.61</v>
      </c>
      <c r="AA20" s="27" t="s">
        <v>252</v>
      </c>
    </row>
    <row r="21" spans="1:30">
      <c r="A21">
        <f t="shared" si="3"/>
        <v>16</v>
      </c>
      <c r="B21" s="15">
        <v>130403899</v>
      </c>
      <c r="C21" t="s">
        <v>214</v>
      </c>
      <c r="E21" s="20" t="s">
        <v>45</v>
      </c>
      <c r="F21" s="21" t="s">
        <v>352</v>
      </c>
      <c r="H21" s="17" t="s">
        <v>331</v>
      </c>
      <c r="I21">
        <v>25</v>
      </c>
      <c r="J21" s="17" t="s">
        <v>331</v>
      </c>
      <c r="K21">
        <v>25</v>
      </c>
      <c r="L21" s="18">
        <f>2773-423</f>
        <v>2350</v>
      </c>
      <c r="M21" s="18"/>
      <c r="N21" s="18">
        <f t="shared" si="1"/>
        <v>2773</v>
      </c>
      <c r="O21" s="18">
        <v>423</v>
      </c>
      <c r="S21" s="19">
        <f t="shared" si="2"/>
        <v>423</v>
      </c>
      <c r="AA21" s="27" t="s">
        <v>252</v>
      </c>
    </row>
    <row r="22" spans="1:30">
      <c r="A22">
        <f t="shared" si="3"/>
        <v>17</v>
      </c>
      <c r="B22" s="15">
        <v>101013834</v>
      </c>
      <c r="C22" t="s">
        <v>44</v>
      </c>
      <c r="E22" s="20" t="s">
        <v>45</v>
      </c>
      <c r="F22" s="21" t="s">
        <v>353</v>
      </c>
      <c r="H22" s="17" t="s">
        <v>331</v>
      </c>
      <c r="I22">
        <v>8</v>
      </c>
      <c r="J22" s="17" t="s">
        <v>331</v>
      </c>
      <c r="K22">
        <v>8</v>
      </c>
      <c r="L22" s="18">
        <f>5268.03-803.6</f>
        <v>4464.4299999999994</v>
      </c>
      <c r="M22" s="18"/>
      <c r="N22" s="18">
        <f t="shared" si="1"/>
        <v>5268.03</v>
      </c>
      <c r="O22" s="18">
        <v>803.6</v>
      </c>
      <c r="S22" s="19">
        <f t="shared" si="2"/>
        <v>803.6</v>
      </c>
      <c r="AA22" s="27" t="s">
        <v>252</v>
      </c>
    </row>
    <row r="23" spans="1:30">
      <c r="A23">
        <f t="shared" si="3"/>
        <v>18</v>
      </c>
      <c r="B23" s="15">
        <v>101796822</v>
      </c>
      <c r="C23" t="s">
        <v>154</v>
      </c>
      <c r="E23" s="20" t="s">
        <v>45</v>
      </c>
      <c r="F23" s="21" t="s">
        <v>354</v>
      </c>
      <c r="H23" s="17" t="s">
        <v>331</v>
      </c>
      <c r="I23">
        <v>13</v>
      </c>
      <c r="J23" s="17" t="s">
        <v>331</v>
      </c>
      <c r="K23">
        <v>13</v>
      </c>
      <c r="L23" s="18">
        <f>749-114.26</f>
        <v>634.74</v>
      </c>
      <c r="M23" s="18"/>
      <c r="N23" s="18">
        <f t="shared" si="1"/>
        <v>749</v>
      </c>
      <c r="O23" s="18">
        <v>114.26</v>
      </c>
      <c r="S23" s="19">
        <f t="shared" si="2"/>
        <v>114.26</v>
      </c>
      <c r="AA23" s="27" t="s">
        <v>252</v>
      </c>
    </row>
    <row r="24" spans="1:30">
      <c r="A24">
        <f t="shared" si="3"/>
        <v>19</v>
      </c>
      <c r="B24" s="15">
        <v>101009918</v>
      </c>
      <c r="C24" t="s">
        <v>303</v>
      </c>
      <c r="E24" s="20" t="s">
        <v>45</v>
      </c>
      <c r="F24" s="21" t="s">
        <v>355</v>
      </c>
      <c r="H24" s="17" t="s">
        <v>331</v>
      </c>
      <c r="I24">
        <v>16</v>
      </c>
      <c r="J24" s="17" t="s">
        <v>331</v>
      </c>
      <c r="K24">
        <v>16</v>
      </c>
      <c r="L24" s="18">
        <f>450-68.64</f>
        <v>381.36</v>
      </c>
      <c r="M24" s="18"/>
      <c r="N24" s="18">
        <f t="shared" si="1"/>
        <v>450</v>
      </c>
      <c r="O24" s="18">
        <v>68.64</v>
      </c>
      <c r="S24" s="19">
        <f t="shared" si="2"/>
        <v>68.64</v>
      </c>
      <c r="AA24" s="27" t="s">
        <v>252</v>
      </c>
      <c r="AD24">
        <f>+L24*18%</f>
        <v>68.644800000000004</v>
      </c>
    </row>
    <row r="25" spans="1:30">
      <c r="A25">
        <f t="shared" si="3"/>
        <v>20</v>
      </c>
      <c r="B25" s="15">
        <v>101662158</v>
      </c>
      <c r="C25" t="s">
        <v>356</v>
      </c>
      <c r="E25" s="20" t="s">
        <v>39</v>
      </c>
      <c r="F25" s="21" t="s">
        <v>357</v>
      </c>
      <c r="H25" s="17" t="s">
        <v>331</v>
      </c>
      <c r="I25">
        <v>9</v>
      </c>
      <c r="J25" s="17" t="s">
        <v>331</v>
      </c>
      <c r="K25">
        <v>9</v>
      </c>
      <c r="L25" s="18">
        <f>435-66.36</f>
        <v>368.64</v>
      </c>
      <c r="M25" s="18"/>
      <c r="N25" s="18">
        <f t="shared" si="1"/>
        <v>435</v>
      </c>
      <c r="O25" s="18">
        <v>66.36</v>
      </c>
      <c r="S25" s="19">
        <f t="shared" si="2"/>
        <v>66.36</v>
      </c>
      <c r="AA25" s="27" t="s">
        <v>273</v>
      </c>
    </row>
    <row r="26" spans="1:30">
      <c r="A26">
        <f t="shared" si="3"/>
        <v>21</v>
      </c>
      <c r="B26" s="15">
        <v>101796822</v>
      </c>
      <c r="C26" t="s">
        <v>154</v>
      </c>
      <c r="E26" s="20" t="s">
        <v>45</v>
      </c>
      <c r="F26" s="21" t="s">
        <v>358</v>
      </c>
      <c r="H26" s="17" t="s">
        <v>331</v>
      </c>
      <c r="I26">
        <v>25</v>
      </c>
      <c r="J26" s="17" t="s">
        <v>331</v>
      </c>
      <c r="K26">
        <v>25</v>
      </c>
      <c r="L26" s="18">
        <f>782.14-99.79</f>
        <v>682.35</v>
      </c>
      <c r="M26" s="18"/>
      <c r="N26" s="18">
        <f t="shared" si="1"/>
        <v>782.14</v>
      </c>
      <c r="O26" s="18">
        <v>99.79</v>
      </c>
      <c r="S26" s="19">
        <f t="shared" si="2"/>
        <v>99.79</v>
      </c>
      <c r="AA26" s="27" t="s">
        <v>252</v>
      </c>
      <c r="AD26">
        <f t="shared" ref="AD26:AD32" si="4">+L26*10%</f>
        <v>68.234999999999999</v>
      </c>
    </row>
    <row r="27" spans="1:30">
      <c r="A27">
        <f t="shared" si="3"/>
        <v>22</v>
      </c>
      <c r="B27" s="15">
        <v>101831936</v>
      </c>
      <c r="C27" t="s">
        <v>359</v>
      </c>
      <c r="E27" s="20" t="s">
        <v>45</v>
      </c>
      <c r="F27" s="21" t="s">
        <v>360</v>
      </c>
      <c r="H27" s="17" t="s">
        <v>331</v>
      </c>
      <c r="I27">
        <v>22</v>
      </c>
      <c r="J27" s="17" t="s">
        <v>331</v>
      </c>
      <c r="K27">
        <v>22</v>
      </c>
      <c r="L27" s="18">
        <v>1300</v>
      </c>
      <c r="M27" s="18"/>
      <c r="N27" s="18">
        <f t="shared" si="1"/>
        <v>1300</v>
      </c>
      <c r="S27" s="19"/>
      <c r="AA27" s="27" t="s">
        <v>252</v>
      </c>
      <c r="AD27">
        <f t="shared" si="4"/>
        <v>130</v>
      </c>
    </row>
    <row r="28" spans="1:30">
      <c r="A28">
        <f t="shared" si="3"/>
        <v>23</v>
      </c>
      <c r="B28" s="15">
        <v>130785155</v>
      </c>
      <c r="C28" t="s">
        <v>361</v>
      </c>
      <c r="E28" s="20" t="s">
        <v>45</v>
      </c>
      <c r="F28" s="21" t="s">
        <v>362</v>
      </c>
      <c r="H28" s="17" t="s">
        <v>331</v>
      </c>
      <c r="I28">
        <v>20</v>
      </c>
      <c r="J28" s="17" t="s">
        <v>331</v>
      </c>
      <c r="K28">
        <v>20</v>
      </c>
      <c r="L28" s="18">
        <v>1000</v>
      </c>
      <c r="M28" s="18"/>
      <c r="N28" s="18">
        <f t="shared" si="1"/>
        <v>1000</v>
      </c>
      <c r="S28" s="19"/>
      <c r="AA28" s="27" t="s">
        <v>252</v>
      </c>
      <c r="AD28">
        <f t="shared" si="4"/>
        <v>100</v>
      </c>
    </row>
    <row r="29" spans="1:30">
      <c r="A29">
        <f t="shared" si="3"/>
        <v>24</v>
      </c>
      <c r="B29" s="15">
        <v>101008172</v>
      </c>
      <c r="C29" t="s">
        <v>363</v>
      </c>
      <c r="E29" s="20" t="s">
        <v>45</v>
      </c>
      <c r="F29" s="21" t="s">
        <v>364</v>
      </c>
      <c r="H29" s="17" t="s">
        <v>331</v>
      </c>
      <c r="I29">
        <v>26</v>
      </c>
      <c r="J29" s="17" t="s">
        <v>331</v>
      </c>
      <c r="K29">
        <v>26</v>
      </c>
      <c r="L29" s="18">
        <v>4509</v>
      </c>
      <c r="M29" s="18"/>
      <c r="N29" s="18">
        <f t="shared" si="1"/>
        <v>4509</v>
      </c>
      <c r="S29" s="19"/>
      <c r="AA29" s="27" t="s">
        <v>252</v>
      </c>
      <c r="AD29">
        <f t="shared" si="4"/>
        <v>450.90000000000003</v>
      </c>
    </row>
    <row r="30" spans="1:30">
      <c r="A30">
        <f t="shared" si="3"/>
        <v>25</v>
      </c>
      <c r="B30" s="15">
        <v>131682431</v>
      </c>
      <c r="C30" t="s">
        <v>75</v>
      </c>
      <c r="E30" s="20" t="s">
        <v>39</v>
      </c>
      <c r="F30" s="21" t="s">
        <v>365</v>
      </c>
      <c r="H30" s="17" t="s">
        <v>331</v>
      </c>
      <c r="I30">
        <v>28</v>
      </c>
      <c r="J30" s="17" t="s">
        <v>331</v>
      </c>
      <c r="K30">
        <v>28</v>
      </c>
      <c r="L30" s="18">
        <v>636</v>
      </c>
      <c r="M30" s="18"/>
      <c r="N30" s="18">
        <f t="shared" si="1"/>
        <v>814</v>
      </c>
      <c r="O30" s="18">
        <v>114.4</v>
      </c>
      <c r="S30" s="19">
        <f t="shared" si="2"/>
        <v>114.4</v>
      </c>
      <c r="Z30">
        <v>63.6</v>
      </c>
      <c r="AA30" s="27" t="s">
        <v>273</v>
      </c>
      <c r="AD30">
        <f t="shared" si="4"/>
        <v>63.6</v>
      </c>
    </row>
    <row r="31" spans="1:30">
      <c r="A31">
        <f t="shared" si="3"/>
        <v>26</v>
      </c>
      <c r="B31" s="15">
        <v>130827982</v>
      </c>
      <c r="C31" t="s">
        <v>366</v>
      </c>
      <c r="E31" s="20" t="s">
        <v>39</v>
      </c>
      <c r="F31" s="21" t="s">
        <v>367</v>
      </c>
      <c r="H31" s="17" t="s">
        <v>331</v>
      </c>
      <c r="I31">
        <v>26</v>
      </c>
      <c r="J31" s="17" t="s">
        <v>331</v>
      </c>
      <c r="K31">
        <v>26</v>
      </c>
      <c r="L31" s="18">
        <v>585.91999999999996</v>
      </c>
      <c r="M31" s="18"/>
      <c r="N31" s="18">
        <f t="shared" si="1"/>
        <v>749.98</v>
      </c>
      <c r="O31" s="18">
        <v>105.47</v>
      </c>
      <c r="S31" s="19">
        <f t="shared" si="2"/>
        <v>105.47</v>
      </c>
      <c r="Z31">
        <v>58.59</v>
      </c>
      <c r="AA31" s="27" t="s">
        <v>252</v>
      </c>
      <c r="AD31">
        <f t="shared" si="4"/>
        <v>58.591999999999999</v>
      </c>
    </row>
    <row r="32" spans="1:30">
      <c r="A32">
        <f t="shared" si="3"/>
        <v>27</v>
      </c>
      <c r="B32" s="15">
        <v>130267286</v>
      </c>
      <c r="C32" t="s">
        <v>368</v>
      </c>
      <c r="E32" s="20" t="s">
        <v>39</v>
      </c>
      <c r="F32" s="21" t="s">
        <v>369</v>
      </c>
      <c r="H32" s="17" t="s">
        <v>331</v>
      </c>
      <c r="I32">
        <v>26</v>
      </c>
      <c r="J32" s="17" t="s">
        <v>331</v>
      </c>
      <c r="K32">
        <v>26</v>
      </c>
      <c r="L32" s="18">
        <v>480</v>
      </c>
      <c r="M32" s="18"/>
      <c r="N32" s="18">
        <f t="shared" si="1"/>
        <v>614.4</v>
      </c>
      <c r="O32" s="18">
        <v>86.4</v>
      </c>
      <c r="S32" s="19">
        <f t="shared" si="2"/>
        <v>86.4</v>
      </c>
      <c r="Z32">
        <v>48</v>
      </c>
      <c r="AA32" s="27" t="s">
        <v>252</v>
      </c>
      <c r="AD32">
        <f t="shared" si="4"/>
        <v>48</v>
      </c>
    </row>
    <row r="33" spans="1:27">
      <c r="A33">
        <f t="shared" si="3"/>
        <v>28</v>
      </c>
      <c r="B33" s="15">
        <v>101602465</v>
      </c>
      <c r="C33" t="s">
        <v>250</v>
      </c>
      <c r="E33" s="20" t="s">
        <v>45</v>
      </c>
      <c r="F33" s="21" t="s">
        <v>370</v>
      </c>
      <c r="H33" s="17" t="s">
        <v>331</v>
      </c>
      <c r="I33">
        <v>16</v>
      </c>
      <c r="J33" s="17" t="s">
        <v>331</v>
      </c>
      <c r="K33">
        <v>16</v>
      </c>
      <c r="L33" s="18">
        <f>920-81.15</f>
        <v>838.85</v>
      </c>
      <c r="M33" s="18"/>
      <c r="N33" s="18">
        <f t="shared" si="1"/>
        <v>920</v>
      </c>
      <c r="O33" s="18">
        <v>81.150000000000006</v>
      </c>
      <c r="S33" s="19">
        <f t="shared" si="2"/>
        <v>81.150000000000006</v>
      </c>
      <c r="AA33" s="27" t="s">
        <v>252</v>
      </c>
    </row>
    <row r="34" spans="1:27">
      <c r="A34">
        <f t="shared" si="3"/>
        <v>29</v>
      </c>
      <c r="B34" s="15">
        <v>101796822</v>
      </c>
      <c r="C34" t="s">
        <v>154</v>
      </c>
      <c r="E34" s="20" t="s">
        <v>45</v>
      </c>
      <c r="F34" s="21" t="s">
        <v>371</v>
      </c>
      <c r="H34" s="17" t="s">
        <v>331</v>
      </c>
      <c r="I34">
        <v>13</v>
      </c>
      <c r="J34" s="17" t="s">
        <v>331</v>
      </c>
      <c r="K34">
        <v>13</v>
      </c>
      <c r="L34" s="18">
        <f>793-120.97</f>
        <v>672.03</v>
      </c>
      <c r="M34" s="18"/>
      <c r="N34" s="18">
        <f t="shared" si="1"/>
        <v>793</v>
      </c>
      <c r="O34" s="18">
        <v>120.97</v>
      </c>
      <c r="S34" s="19">
        <f t="shared" si="2"/>
        <v>120.97</v>
      </c>
      <c r="AA34" s="27" t="s">
        <v>252</v>
      </c>
    </row>
    <row r="35" spans="1:27">
      <c r="A35">
        <f t="shared" si="3"/>
        <v>30</v>
      </c>
      <c r="B35" s="15">
        <v>131682431</v>
      </c>
      <c r="C35" s="36" t="s">
        <v>75</v>
      </c>
      <c r="E35" s="20" t="s">
        <v>39</v>
      </c>
      <c r="F35" s="21" t="s">
        <v>372</v>
      </c>
      <c r="H35" s="17" t="s">
        <v>331</v>
      </c>
      <c r="I35">
        <v>19</v>
      </c>
      <c r="J35" s="17" t="s">
        <v>331</v>
      </c>
      <c r="K35">
        <v>19</v>
      </c>
      <c r="L35" s="18">
        <v>776</v>
      </c>
      <c r="M35" s="18"/>
      <c r="N35" s="18">
        <f t="shared" si="1"/>
        <v>993.2</v>
      </c>
      <c r="O35" s="18">
        <v>139.6</v>
      </c>
      <c r="S35" s="19">
        <f t="shared" si="2"/>
        <v>139.6</v>
      </c>
      <c r="Z35">
        <v>77.599999999999994</v>
      </c>
      <c r="AA35" s="27" t="s">
        <v>273</v>
      </c>
    </row>
    <row r="36" spans="1:27">
      <c r="A36">
        <f t="shared" si="3"/>
        <v>31</v>
      </c>
      <c r="B36" s="15">
        <v>101796822</v>
      </c>
      <c r="C36" t="s">
        <v>154</v>
      </c>
      <c r="E36" s="20" t="s">
        <v>45</v>
      </c>
      <c r="F36" s="21" t="s">
        <v>373</v>
      </c>
      <c r="H36" s="17" t="s">
        <v>331</v>
      </c>
      <c r="I36">
        <v>14</v>
      </c>
      <c r="J36" s="17" t="s">
        <v>331</v>
      </c>
      <c r="K36">
        <v>14</v>
      </c>
      <c r="L36" s="18">
        <f>470-71.7</f>
        <v>398.3</v>
      </c>
      <c r="M36" s="18"/>
      <c r="N36" s="18">
        <f t="shared" si="1"/>
        <v>470</v>
      </c>
      <c r="O36" s="18">
        <v>71.7</v>
      </c>
      <c r="S36" s="19">
        <f t="shared" si="2"/>
        <v>71.7</v>
      </c>
      <c r="AA36" s="27" t="s">
        <v>252</v>
      </c>
    </row>
    <row r="37" spans="1:27">
      <c r="A37">
        <f t="shared" si="3"/>
        <v>32</v>
      </c>
      <c r="B37" s="15">
        <v>101796822</v>
      </c>
      <c r="C37" t="s">
        <v>154</v>
      </c>
      <c r="E37" s="20" t="s">
        <v>45</v>
      </c>
      <c r="F37" s="21" t="s">
        <v>374</v>
      </c>
      <c r="H37" s="17" t="s">
        <v>331</v>
      </c>
      <c r="I37">
        <v>14</v>
      </c>
      <c r="J37" s="17" t="s">
        <v>331</v>
      </c>
      <c r="K37">
        <v>14</v>
      </c>
      <c r="L37" s="18">
        <f>1075-125.08</f>
        <v>949.92</v>
      </c>
      <c r="M37" s="18"/>
      <c r="N37" s="18">
        <f t="shared" si="1"/>
        <v>1075</v>
      </c>
      <c r="O37" s="18">
        <v>125.08</v>
      </c>
      <c r="S37" s="19">
        <f t="shared" si="2"/>
        <v>125.08</v>
      </c>
      <c r="AA37" s="27" t="s">
        <v>252</v>
      </c>
    </row>
    <row r="38" spans="1:27">
      <c r="A38">
        <f t="shared" si="3"/>
        <v>33</v>
      </c>
      <c r="B38" s="15">
        <v>130785155</v>
      </c>
      <c r="C38" t="s">
        <v>375</v>
      </c>
      <c r="E38" s="20" t="s">
        <v>39</v>
      </c>
      <c r="F38" s="21" t="s">
        <v>376</v>
      </c>
      <c r="H38" s="17" t="s">
        <v>331</v>
      </c>
      <c r="I38">
        <v>16</v>
      </c>
      <c r="J38" s="17" t="s">
        <v>331</v>
      </c>
      <c r="K38">
        <v>16</v>
      </c>
      <c r="L38" s="18">
        <f>315-48.04</f>
        <v>266.95999999999998</v>
      </c>
      <c r="M38" s="18"/>
      <c r="N38" s="18">
        <f t="shared" si="1"/>
        <v>315</v>
      </c>
      <c r="O38" s="18">
        <v>48.04</v>
      </c>
      <c r="S38" s="19">
        <f t="shared" si="2"/>
        <v>48.04</v>
      </c>
      <c r="AA38" s="27" t="s">
        <v>273</v>
      </c>
    </row>
    <row r="39" spans="1:27">
      <c r="A39">
        <f t="shared" si="3"/>
        <v>34</v>
      </c>
      <c r="B39" s="15">
        <v>101796822</v>
      </c>
      <c r="C39" t="s">
        <v>377</v>
      </c>
      <c r="E39" s="20" t="s">
        <v>45</v>
      </c>
      <c r="F39" s="21" t="s">
        <v>378</v>
      </c>
      <c r="H39" s="17" t="s">
        <v>331</v>
      </c>
      <c r="I39">
        <v>22</v>
      </c>
      <c r="J39" s="17" t="s">
        <v>331</v>
      </c>
      <c r="K39">
        <v>22</v>
      </c>
      <c r="L39" s="18">
        <f>1972.3-158.34</f>
        <v>1813.96</v>
      </c>
      <c r="M39" s="18"/>
      <c r="N39" s="18">
        <f t="shared" si="1"/>
        <v>1972.3</v>
      </c>
      <c r="O39" s="18">
        <v>158.34</v>
      </c>
      <c r="S39" s="19">
        <f t="shared" si="2"/>
        <v>158.34</v>
      </c>
      <c r="AA39" s="27" t="s">
        <v>273</v>
      </c>
    </row>
    <row r="40" spans="1:27">
      <c r="A40">
        <f t="shared" si="3"/>
        <v>35</v>
      </c>
      <c r="B40" s="15">
        <v>101796822</v>
      </c>
      <c r="C40" t="s">
        <v>377</v>
      </c>
      <c r="E40" s="20" t="s">
        <v>45</v>
      </c>
      <c r="F40" s="21" t="s">
        <v>379</v>
      </c>
      <c r="H40" s="17" t="s">
        <v>331</v>
      </c>
      <c r="I40">
        <v>22</v>
      </c>
      <c r="J40" s="17" t="s">
        <v>331</v>
      </c>
      <c r="K40">
        <v>22</v>
      </c>
      <c r="L40" s="18">
        <f>723-69.41</f>
        <v>653.59</v>
      </c>
      <c r="M40" s="18"/>
      <c r="N40" s="18">
        <f t="shared" si="1"/>
        <v>723</v>
      </c>
      <c r="O40" s="18">
        <v>69.41</v>
      </c>
      <c r="S40" s="19">
        <f t="shared" si="2"/>
        <v>69.41</v>
      </c>
      <c r="AA40" s="27" t="s">
        <v>252</v>
      </c>
    </row>
    <row r="41" spans="1:27">
      <c r="A41">
        <f t="shared" si="3"/>
        <v>36</v>
      </c>
      <c r="B41" s="15">
        <v>101068744</v>
      </c>
      <c r="C41" t="s">
        <v>111</v>
      </c>
      <c r="E41" s="20" t="s">
        <v>45</v>
      </c>
      <c r="F41" s="21" t="s">
        <v>380</v>
      </c>
      <c r="H41" s="17" t="s">
        <v>331</v>
      </c>
      <c r="I41">
        <v>23</v>
      </c>
      <c r="J41" s="17" t="s">
        <v>331</v>
      </c>
      <c r="K41">
        <v>23</v>
      </c>
      <c r="L41" s="18">
        <v>4615.3</v>
      </c>
      <c r="M41" s="18"/>
      <c r="N41" s="18">
        <f t="shared" si="1"/>
        <v>4615.3</v>
      </c>
      <c r="S41" s="19"/>
      <c r="AA41" s="27" t="s">
        <v>252</v>
      </c>
    </row>
    <row r="42" spans="1:27">
      <c r="A42">
        <f t="shared" si="3"/>
        <v>37</v>
      </c>
      <c r="B42" s="15">
        <v>101507268</v>
      </c>
      <c r="C42" t="s">
        <v>166</v>
      </c>
      <c r="E42" s="20" t="s">
        <v>45</v>
      </c>
      <c r="F42" s="21" t="s">
        <v>381</v>
      </c>
      <c r="H42" s="17" t="s">
        <v>331</v>
      </c>
      <c r="I42">
        <v>16</v>
      </c>
      <c r="J42" s="17" t="s">
        <v>331</v>
      </c>
      <c r="K42">
        <v>16</v>
      </c>
      <c r="L42" s="18">
        <f>560.5-85.49</f>
        <v>475.01</v>
      </c>
      <c r="M42" s="18"/>
      <c r="N42" s="18">
        <f t="shared" si="1"/>
        <v>560.5</v>
      </c>
      <c r="O42" s="18">
        <v>85.49</v>
      </c>
      <c r="S42" s="19">
        <f t="shared" si="2"/>
        <v>85.49</v>
      </c>
      <c r="AA42" s="27" t="s">
        <v>252</v>
      </c>
    </row>
    <row r="43" spans="1:27">
      <c r="A43">
        <f t="shared" si="3"/>
        <v>38</v>
      </c>
      <c r="B43" s="15">
        <v>101068282</v>
      </c>
      <c r="C43" t="s">
        <v>382</v>
      </c>
      <c r="E43" s="20" t="s">
        <v>45</v>
      </c>
      <c r="F43" s="21" t="s">
        <v>383</v>
      </c>
      <c r="H43" s="17" t="s">
        <v>331</v>
      </c>
      <c r="I43">
        <v>16</v>
      </c>
      <c r="J43" s="17" t="s">
        <v>331</v>
      </c>
      <c r="K43">
        <v>16</v>
      </c>
      <c r="L43" s="18">
        <v>2669.49</v>
      </c>
      <c r="M43" s="18"/>
      <c r="N43" s="18">
        <f t="shared" si="1"/>
        <v>3150</v>
      </c>
      <c r="O43" s="18">
        <v>480.51</v>
      </c>
      <c r="S43" s="19">
        <f t="shared" si="2"/>
        <v>480.51</v>
      </c>
      <c r="AA43" s="27" t="s">
        <v>252</v>
      </c>
    </row>
    <row r="44" spans="1:27">
      <c r="A44">
        <f t="shared" si="3"/>
        <v>39</v>
      </c>
      <c r="B44" s="15">
        <v>101680806</v>
      </c>
      <c r="C44" t="s">
        <v>123</v>
      </c>
      <c r="E44" s="20" t="s">
        <v>124</v>
      </c>
      <c r="F44" s="21" t="s">
        <v>384</v>
      </c>
      <c r="H44" s="17" t="s">
        <v>331</v>
      </c>
      <c r="I44">
        <v>1</v>
      </c>
      <c r="J44" s="17" t="s">
        <v>331</v>
      </c>
      <c r="K44">
        <v>1</v>
      </c>
      <c r="L44" s="18">
        <v>50440</v>
      </c>
      <c r="M44" s="18"/>
      <c r="N44" s="18">
        <f t="shared" si="1"/>
        <v>59519.199999999997</v>
      </c>
      <c r="O44" s="18">
        <v>9079.2000000000007</v>
      </c>
      <c r="S44" s="19">
        <f t="shared" si="2"/>
        <v>9079.2000000000007</v>
      </c>
      <c r="AA44" s="27" t="s">
        <v>262</v>
      </c>
    </row>
    <row r="45" spans="1:27">
      <c r="A45">
        <f t="shared" si="3"/>
        <v>40</v>
      </c>
      <c r="B45" s="15">
        <v>131223168</v>
      </c>
      <c r="C45" t="s">
        <v>385</v>
      </c>
      <c r="E45" s="20" t="s">
        <v>45</v>
      </c>
      <c r="F45" s="21" t="s">
        <v>386</v>
      </c>
      <c r="H45" s="17" t="s">
        <v>331</v>
      </c>
      <c r="I45">
        <v>1</v>
      </c>
      <c r="J45" s="17" t="s">
        <v>331</v>
      </c>
      <c r="K45">
        <v>1</v>
      </c>
      <c r="L45" s="18">
        <v>10034.799999999999</v>
      </c>
      <c r="M45" s="18"/>
      <c r="N45" s="18">
        <f t="shared" si="1"/>
        <v>11841.06</v>
      </c>
      <c r="O45" s="18">
        <v>1806.26</v>
      </c>
      <c r="S45" s="19">
        <f t="shared" si="2"/>
        <v>1806.26</v>
      </c>
      <c r="AA45" s="27" t="s">
        <v>262</v>
      </c>
    </row>
    <row r="46" spans="1:27">
      <c r="A46">
        <f t="shared" si="3"/>
        <v>41</v>
      </c>
      <c r="B46" s="15">
        <v>101602465</v>
      </c>
      <c r="C46" t="s">
        <v>250</v>
      </c>
      <c r="E46" s="20" t="s">
        <v>45</v>
      </c>
      <c r="F46" s="21" t="s">
        <v>387</v>
      </c>
      <c r="H46" s="17" t="s">
        <v>331</v>
      </c>
      <c r="I46">
        <v>11</v>
      </c>
      <c r="J46" s="17" t="s">
        <v>331</v>
      </c>
      <c r="K46">
        <v>11</v>
      </c>
      <c r="L46" s="18">
        <f>1603-199.28</f>
        <v>1403.72</v>
      </c>
      <c r="M46" s="18"/>
      <c r="N46" s="18">
        <f t="shared" si="1"/>
        <v>1603</v>
      </c>
      <c r="O46" s="18">
        <v>199.28</v>
      </c>
      <c r="S46" s="19">
        <f t="shared" si="2"/>
        <v>199.28</v>
      </c>
      <c r="AA46" s="27" t="s">
        <v>252</v>
      </c>
    </row>
    <row r="47" spans="1:27">
      <c r="A47">
        <f t="shared" si="3"/>
        <v>42</v>
      </c>
      <c r="B47" s="15">
        <v>101602465</v>
      </c>
      <c r="C47" t="s">
        <v>250</v>
      </c>
      <c r="E47" s="20" t="s">
        <v>45</v>
      </c>
      <c r="F47" s="21" t="s">
        <v>388</v>
      </c>
      <c r="H47" s="17" t="s">
        <v>331</v>
      </c>
      <c r="I47">
        <v>7</v>
      </c>
      <c r="J47" s="17" t="s">
        <v>331</v>
      </c>
      <c r="K47">
        <v>7</v>
      </c>
      <c r="L47" s="18">
        <f>437-66.66</f>
        <v>370.34000000000003</v>
      </c>
      <c r="M47" s="18"/>
      <c r="N47" s="18">
        <f t="shared" si="1"/>
        <v>437</v>
      </c>
      <c r="O47" s="18">
        <v>66.66</v>
      </c>
      <c r="S47" s="19">
        <f t="shared" si="2"/>
        <v>66.66</v>
      </c>
      <c r="AA47" s="27" t="s">
        <v>273</v>
      </c>
    </row>
    <row r="48" spans="1:27">
      <c r="A48">
        <f t="shared" si="3"/>
        <v>43</v>
      </c>
      <c r="B48" s="15">
        <v>101602465</v>
      </c>
      <c r="C48" t="s">
        <v>250</v>
      </c>
      <c r="E48" s="20" t="s">
        <v>45</v>
      </c>
      <c r="F48" s="21" t="s">
        <v>389</v>
      </c>
      <c r="H48" s="17" t="s">
        <v>331</v>
      </c>
      <c r="I48">
        <v>7</v>
      </c>
      <c r="J48" s="17" t="s">
        <v>331</v>
      </c>
      <c r="K48">
        <v>7</v>
      </c>
      <c r="L48" s="18">
        <f>1472-224.54</f>
        <v>1247.46</v>
      </c>
      <c r="M48" s="18"/>
      <c r="N48" s="18">
        <f t="shared" si="1"/>
        <v>1472</v>
      </c>
      <c r="O48" s="18">
        <v>224.54</v>
      </c>
      <c r="P48" s="18"/>
      <c r="S48" s="19">
        <f t="shared" si="2"/>
        <v>224.54</v>
      </c>
      <c r="AA48" s="27" t="s">
        <v>273</v>
      </c>
    </row>
    <row r="49" spans="1:27">
      <c r="A49">
        <f t="shared" si="3"/>
        <v>44</v>
      </c>
      <c r="B49" s="15">
        <v>101602465</v>
      </c>
      <c r="C49" t="s">
        <v>250</v>
      </c>
      <c r="E49" s="20" t="s">
        <v>45</v>
      </c>
      <c r="F49" s="21" t="s">
        <v>390</v>
      </c>
      <c r="H49" s="17" t="s">
        <v>331</v>
      </c>
      <c r="I49">
        <v>7</v>
      </c>
      <c r="J49" s="17" t="s">
        <v>331</v>
      </c>
      <c r="K49">
        <v>7</v>
      </c>
      <c r="L49" s="18">
        <f>642-36.41</f>
        <v>605.59</v>
      </c>
      <c r="M49" s="18"/>
      <c r="N49" s="18">
        <f t="shared" si="1"/>
        <v>642</v>
      </c>
      <c r="O49" s="18">
        <v>36.409999999999997</v>
      </c>
      <c r="P49" s="18"/>
      <c r="S49" s="19">
        <f t="shared" si="2"/>
        <v>36.409999999999997</v>
      </c>
      <c r="AA49" s="27" t="s">
        <v>273</v>
      </c>
    </row>
    <row r="50" spans="1:27">
      <c r="A50">
        <f t="shared" si="3"/>
        <v>45</v>
      </c>
      <c r="B50" s="15">
        <v>101821248</v>
      </c>
      <c r="C50" t="s">
        <v>164</v>
      </c>
      <c r="E50" s="20" t="s">
        <v>45</v>
      </c>
      <c r="F50" s="21" t="s">
        <v>391</v>
      </c>
      <c r="H50" s="17" t="s">
        <v>331</v>
      </c>
      <c r="I50">
        <v>19</v>
      </c>
      <c r="J50" s="17"/>
      <c r="L50" s="18">
        <v>3651.37</v>
      </c>
      <c r="M50" s="18"/>
      <c r="N50" s="18">
        <f t="shared" si="1"/>
        <v>3651.37</v>
      </c>
      <c r="P50" s="18"/>
      <c r="S50" s="19"/>
      <c r="AA50" s="27" t="s">
        <v>249</v>
      </c>
    </row>
    <row r="51" spans="1:27">
      <c r="A51">
        <f t="shared" si="3"/>
        <v>46</v>
      </c>
      <c r="B51" s="15">
        <v>102017174</v>
      </c>
      <c r="C51" t="s">
        <v>120</v>
      </c>
      <c r="E51" s="20" t="s">
        <v>39</v>
      </c>
      <c r="F51" s="21" t="s">
        <v>392</v>
      </c>
      <c r="H51" s="17" t="s">
        <v>331</v>
      </c>
      <c r="I51">
        <v>1</v>
      </c>
      <c r="J51" s="17"/>
      <c r="L51" s="18">
        <v>25033.200000000001</v>
      </c>
      <c r="M51" s="18"/>
      <c r="N51" s="18">
        <f t="shared" si="1"/>
        <v>25033.200000000001</v>
      </c>
      <c r="P51" s="18"/>
      <c r="S51" s="19"/>
      <c r="AA51" s="27" t="s">
        <v>249</v>
      </c>
    </row>
    <row r="52" spans="1:27">
      <c r="A52">
        <f t="shared" si="3"/>
        <v>47</v>
      </c>
      <c r="B52" s="15">
        <v>101001577</v>
      </c>
      <c r="C52" t="s">
        <v>169</v>
      </c>
      <c r="E52" s="20" t="s">
        <v>45</v>
      </c>
      <c r="F52" s="21" t="s">
        <v>393</v>
      </c>
      <c r="H52" s="17" t="s">
        <v>331</v>
      </c>
      <c r="I52">
        <v>1</v>
      </c>
      <c r="J52" s="17"/>
      <c r="L52" s="18">
        <f>6266.55-867.68</f>
        <v>5398.87</v>
      </c>
      <c r="M52" s="18"/>
      <c r="N52" s="18">
        <f t="shared" si="1"/>
        <v>6266.55</v>
      </c>
      <c r="O52" s="18">
        <v>867.68</v>
      </c>
      <c r="P52" s="18"/>
      <c r="S52" s="19">
        <f t="shared" si="2"/>
        <v>867.68</v>
      </c>
      <c r="AA52" s="27" t="s">
        <v>249</v>
      </c>
    </row>
    <row r="53" spans="1:27">
      <c r="A53">
        <f t="shared" si="3"/>
        <v>48</v>
      </c>
      <c r="B53" s="15">
        <v>130402061</v>
      </c>
      <c r="C53" t="s">
        <v>394</v>
      </c>
      <c r="E53" s="20" t="s">
        <v>39</v>
      </c>
      <c r="F53" s="21" t="s">
        <v>395</v>
      </c>
      <c r="H53" s="17" t="s">
        <v>331</v>
      </c>
      <c r="I53" s="17" t="s">
        <v>396</v>
      </c>
      <c r="J53" s="17" t="s">
        <v>331</v>
      </c>
      <c r="K53">
        <v>28</v>
      </c>
      <c r="L53" s="18">
        <v>575</v>
      </c>
      <c r="M53" s="18"/>
      <c r="N53" s="18">
        <f t="shared" si="1"/>
        <v>736</v>
      </c>
      <c r="O53" s="18">
        <v>103.5</v>
      </c>
      <c r="P53" s="18"/>
      <c r="S53" s="19">
        <f t="shared" si="2"/>
        <v>103.5</v>
      </c>
      <c r="Z53">
        <v>57.5</v>
      </c>
      <c r="AA53" s="27" t="s">
        <v>273</v>
      </c>
    </row>
    <row r="54" spans="1:27">
      <c r="A54">
        <f t="shared" si="3"/>
        <v>49</v>
      </c>
      <c r="B54" s="15">
        <v>101796822</v>
      </c>
      <c r="C54" t="s">
        <v>154</v>
      </c>
      <c r="E54" s="20" t="s">
        <v>45</v>
      </c>
      <c r="F54" s="21" t="s">
        <v>397</v>
      </c>
      <c r="H54" s="17" t="s">
        <v>331</v>
      </c>
      <c r="I54" s="17" t="s">
        <v>396</v>
      </c>
      <c r="J54" s="17" t="s">
        <v>331</v>
      </c>
      <c r="K54">
        <v>28</v>
      </c>
      <c r="L54" s="18">
        <f>2722.95-342.44</f>
        <v>2380.5099999999998</v>
      </c>
      <c r="M54" s="18"/>
      <c r="N54" s="18">
        <f t="shared" si="1"/>
        <v>2722.95</v>
      </c>
      <c r="O54" s="18">
        <v>342.44</v>
      </c>
      <c r="P54" s="18"/>
      <c r="S54" s="19">
        <f t="shared" si="2"/>
        <v>342.44</v>
      </c>
      <c r="AA54" s="27" t="s">
        <v>273</v>
      </c>
    </row>
    <row r="55" spans="1:27">
      <c r="A55">
        <f t="shared" si="3"/>
        <v>50</v>
      </c>
      <c r="B55" s="15">
        <v>130345589</v>
      </c>
      <c r="C55" t="s">
        <v>398</v>
      </c>
      <c r="E55" s="20" t="s">
        <v>45</v>
      </c>
      <c r="F55" s="21" t="s">
        <v>399</v>
      </c>
      <c r="H55" s="17" t="s">
        <v>331</v>
      </c>
      <c r="I55" s="17" t="s">
        <v>400</v>
      </c>
      <c r="J55" s="17" t="s">
        <v>331</v>
      </c>
      <c r="K55">
        <v>22</v>
      </c>
      <c r="L55" s="18">
        <v>1275</v>
      </c>
      <c r="M55" s="18"/>
      <c r="N55" s="18">
        <f t="shared" si="1"/>
        <v>1504.5</v>
      </c>
      <c r="O55" s="18">
        <v>229.5</v>
      </c>
      <c r="S55" s="19">
        <f t="shared" si="2"/>
        <v>229.5</v>
      </c>
      <c r="AA55" s="27" t="s">
        <v>252</v>
      </c>
    </row>
    <row r="56" spans="1:27">
      <c r="A56">
        <f t="shared" si="3"/>
        <v>51</v>
      </c>
      <c r="B56" s="15">
        <v>101013834</v>
      </c>
      <c r="C56" t="s">
        <v>44</v>
      </c>
      <c r="E56" s="20" t="s">
        <v>45</v>
      </c>
      <c r="F56" s="21" t="s">
        <v>401</v>
      </c>
      <c r="H56" s="17" t="s">
        <v>331</v>
      </c>
      <c r="I56">
        <v>2</v>
      </c>
      <c r="J56" s="17" t="s">
        <v>331</v>
      </c>
      <c r="K56">
        <v>2</v>
      </c>
      <c r="L56" s="18">
        <f>2465-376.01</f>
        <v>2088.9899999999998</v>
      </c>
      <c r="M56" s="18"/>
      <c r="N56" s="18">
        <f t="shared" si="1"/>
        <v>2465</v>
      </c>
      <c r="O56" s="18">
        <v>376.01</v>
      </c>
      <c r="S56" s="19">
        <f t="shared" si="2"/>
        <v>376.01</v>
      </c>
      <c r="AA56" s="27" t="s">
        <v>252</v>
      </c>
    </row>
    <row r="57" spans="1:27">
      <c r="A57">
        <f t="shared" si="3"/>
        <v>52</v>
      </c>
      <c r="B57" s="15">
        <v>101068744</v>
      </c>
      <c r="C57" t="s">
        <v>111</v>
      </c>
      <c r="E57" s="20" t="s">
        <v>45</v>
      </c>
      <c r="F57" s="21" t="s">
        <v>402</v>
      </c>
      <c r="H57" s="17" t="s">
        <v>331</v>
      </c>
      <c r="I57">
        <v>14</v>
      </c>
      <c r="J57" s="17" t="s">
        <v>331</v>
      </c>
      <c r="K57">
        <v>14</v>
      </c>
      <c r="L57" s="18">
        <v>4485.3999999999996</v>
      </c>
      <c r="M57" s="18"/>
      <c r="N57" s="18">
        <f t="shared" si="1"/>
        <v>4485.3999999999996</v>
      </c>
      <c r="S57" s="19"/>
      <c r="AA57" s="27" t="s">
        <v>252</v>
      </c>
    </row>
    <row r="58" spans="1:27">
      <c r="A58">
        <f t="shared" si="3"/>
        <v>53</v>
      </c>
      <c r="B58" s="15">
        <v>101009918</v>
      </c>
      <c r="C58" t="s">
        <v>303</v>
      </c>
      <c r="E58" s="20" t="s">
        <v>45</v>
      </c>
      <c r="F58" s="21" t="s">
        <v>403</v>
      </c>
      <c r="H58" s="17" t="s">
        <v>331</v>
      </c>
      <c r="I58">
        <v>4</v>
      </c>
      <c r="J58" s="17" t="s">
        <v>331</v>
      </c>
      <c r="K58">
        <v>4</v>
      </c>
      <c r="L58" s="18">
        <f>1019.13-155.46</f>
        <v>863.67</v>
      </c>
      <c r="M58" s="18"/>
      <c r="N58" s="18">
        <f t="shared" si="1"/>
        <v>1019.13</v>
      </c>
      <c r="O58" s="18">
        <v>155.46</v>
      </c>
      <c r="S58" s="19">
        <f t="shared" si="2"/>
        <v>155.46</v>
      </c>
      <c r="AA58" s="27" t="s">
        <v>252</v>
      </c>
    </row>
    <row r="59" spans="1:27">
      <c r="A59">
        <f t="shared" si="3"/>
        <v>54</v>
      </c>
      <c r="B59" s="15">
        <v>101009918</v>
      </c>
      <c r="C59" t="s">
        <v>303</v>
      </c>
      <c r="E59" s="20" t="s">
        <v>45</v>
      </c>
      <c r="F59" s="21" t="s">
        <v>404</v>
      </c>
      <c r="H59" s="17" t="s">
        <v>331</v>
      </c>
      <c r="I59">
        <v>7</v>
      </c>
      <c r="J59" s="17" t="s">
        <v>331</v>
      </c>
      <c r="K59">
        <v>7</v>
      </c>
      <c r="L59" s="18">
        <f>180.04-27.46</f>
        <v>152.57999999999998</v>
      </c>
      <c r="M59" s="18"/>
      <c r="N59" s="18">
        <f t="shared" si="1"/>
        <v>180.04</v>
      </c>
      <c r="O59" s="18">
        <v>27.46</v>
      </c>
      <c r="S59" s="19">
        <f t="shared" si="2"/>
        <v>27.46</v>
      </c>
      <c r="AA59" s="27" t="s">
        <v>252</v>
      </c>
    </row>
    <row r="60" spans="1:27">
      <c r="A60">
        <f t="shared" si="3"/>
        <v>55</v>
      </c>
      <c r="B60" s="15">
        <v>130785155</v>
      </c>
      <c r="C60" t="s">
        <v>375</v>
      </c>
      <c r="E60" s="20" t="s">
        <v>39</v>
      </c>
      <c r="F60" s="21" t="s">
        <v>405</v>
      </c>
      <c r="H60" s="17" t="s">
        <v>331</v>
      </c>
      <c r="I60">
        <v>1</v>
      </c>
      <c r="J60" s="17" t="s">
        <v>331</v>
      </c>
      <c r="K60">
        <v>1</v>
      </c>
      <c r="L60" s="18">
        <f>250-38.13</f>
        <v>211.87</v>
      </c>
      <c r="M60" s="18"/>
      <c r="N60" s="18">
        <f t="shared" si="1"/>
        <v>250</v>
      </c>
      <c r="O60" s="18">
        <v>38.130000000000003</v>
      </c>
      <c r="S60" s="19">
        <f t="shared" si="2"/>
        <v>38.130000000000003</v>
      </c>
      <c r="AA60" s="27" t="s">
        <v>273</v>
      </c>
    </row>
    <row r="61" spans="1:27">
      <c r="A61">
        <f t="shared" si="3"/>
        <v>56</v>
      </c>
      <c r="B61" s="15">
        <v>130349479</v>
      </c>
      <c r="C61" t="s">
        <v>172</v>
      </c>
      <c r="E61" s="20" t="s">
        <v>39</v>
      </c>
      <c r="F61" s="21" t="s">
        <v>406</v>
      </c>
      <c r="H61" s="17" t="s">
        <v>331</v>
      </c>
      <c r="I61">
        <v>7</v>
      </c>
      <c r="J61" s="17" t="s">
        <v>331</v>
      </c>
      <c r="K61">
        <v>7</v>
      </c>
      <c r="L61" s="18">
        <v>395</v>
      </c>
      <c r="M61" s="18"/>
      <c r="N61" s="18">
        <f t="shared" si="1"/>
        <v>505.6</v>
      </c>
      <c r="O61" s="18">
        <v>71.099999999999994</v>
      </c>
      <c r="S61" s="19">
        <f t="shared" si="2"/>
        <v>71.099999999999994</v>
      </c>
      <c r="Z61">
        <v>39.5</v>
      </c>
      <c r="AA61" s="27" t="s">
        <v>252</v>
      </c>
    </row>
    <row r="62" spans="1:27">
      <c r="A62">
        <f t="shared" si="3"/>
        <v>57</v>
      </c>
      <c r="B62" s="15">
        <v>130349479</v>
      </c>
      <c r="C62" t="s">
        <v>172</v>
      </c>
      <c r="E62" s="20" t="s">
        <v>39</v>
      </c>
      <c r="F62" s="21" t="s">
        <v>407</v>
      </c>
      <c r="H62" s="17" t="s">
        <v>331</v>
      </c>
      <c r="I62">
        <v>7</v>
      </c>
      <c r="J62" s="17" t="s">
        <v>331</v>
      </c>
      <c r="K62">
        <v>7</v>
      </c>
      <c r="L62" s="18">
        <v>480</v>
      </c>
      <c r="M62" s="18"/>
      <c r="N62" s="18">
        <f t="shared" si="1"/>
        <v>614.4</v>
      </c>
      <c r="O62" s="18">
        <v>86.4</v>
      </c>
      <c r="S62" s="19">
        <f t="shared" si="2"/>
        <v>86.4</v>
      </c>
      <c r="Z62">
        <v>48</v>
      </c>
      <c r="AA62" s="27" t="s">
        <v>252</v>
      </c>
    </row>
    <row r="63" spans="1:27">
      <c r="A63">
        <f t="shared" si="3"/>
        <v>58</v>
      </c>
      <c r="B63" s="15">
        <v>130785155</v>
      </c>
      <c r="C63" t="s">
        <v>361</v>
      </c>
      <c r="E63" s="20" t="s">
        <v>45</v>
      </c>
      <c r="F63" s="21" t="s">
        <v>408</v>
      </c>
      <c r="H63" s="17" t="s">
        <v>331</v>
      </c>
      <c r="I63">
        <v>4</v>
      </c>
      <c r="J63" s="17" t="s">
        <v>331</v>
      </c>
      <c r="K63">
        <v>4</v>
      </c>
      <c r="L63" s="18">
        <v>4500</v>
      </c>
      <c r="M63" s="18"/>
      <c r="N63" s="18">
        <f t="shared" si="1"/>
        <v>4500</v>
      </c>
      <c r="S63" s="19"/>
      <c r="AA63" s="27" t="s">
        <v>252</v>
      </c>
    </row>
    <row r="64" spans="1:27">
      <c r="A64">
        <f t="shared" si="3"/>
        <v>59</v>
      </c>
      <c r="B64" s="15">
        <v>101009918</v>
      </c>
      <c r="C64" t="s">
        <v>303</v>
      </c>
      <c r="E64" s="20" t="s">
        <v>45</v>
      </c>
      <c r="F64" s="21" t="s">
        <v>409</v>
      </c>
      <c r="H64" s="17" t="s">
        <v>331</v>
      </c>
      <c r="I64">
        <v>2</v>
      </c>
      <c r="J64" s="17" t="s">
        <v>331</v>
      </c>
      <c r="K64">
        <v>2</v>
      </c>
      <c r="L64" s="18">
        <f>1080.56-6.95</f>
        <v>1073.6099999999999</v>
      </c>
      <c r="M64" s="18"/>
      <c r="N64" s="18">
        <f t="shared" si="1"/>
        <v>1080.56</v>
      </c>
      <c r="O64" s="18">
        <v>6.95</v>
      </c>
      <c r="S64" s="19">
        <f t="shared" si="2"/>
        <v>6.95</v>
      </c>
      <c r="AA64" s="27" t="s">
        <v>252</v>
      </c>
    </row>
    <row r="65" spans="1:27">
      <c r="A65">
        <f t="shared" si="3"/>
        <v>60</v>
      </c>
      <c r="B65" s="15">
        <v>131163041</v>
      </c>
      <c r="C65" t="s">
        <v>410</v>
      </c>
      <c r="E65" s="20" t="s">
        <v>39</v>
      </c>
      <c r="F65" s="21" t="s">
        <v>411</v>
      </c>
      <c r="H65" s="17" t="s">
        <v>331</v>
      </c>
      <c r="I65">
        <v>2</v>
      </c>
      <c r="J65" s="17" t="s">
        <v>331</v>
      </c>
      <c r="K65">
        <v>2</v>
      </c>
      <c r="L65" s="18">
        <v>1281.26</v>
      </c>
      <c r="M65" s="18"/>
      <c r="N65" s="18">
        <f t="shared" si="1"/>
        <v>1640.02</v>
      </c>
      <c r="O65" s="18">
        <v>230.63</v>
      </c>
      <c r="S65" s="19">
        <f t="shared" si="2"/>
        <v>230.63</v>
      </c>
      <c r="Z65">
        <v>128.13</v>
      </c>
      <c r="AA65" s="27" t="s">
        <v>252</v>
      </c>
    </row>
    <row r="66" spans="1:27">
      <c r="A66">
        <f t="shared" si="3"/>
        <v>61</v>
      </c>
      <c r="B66" s="15">
        <v>101013834</v>
      </c>
      <c r="C66" t="s">
        <v>44</v>
      </c>
      <c r="E66" s="20" t="s">
        <v>45</v>
      </c>
      <c r="F66" s="21" t="s">
        <v>412</v>
      </c>
      <c r="H66" s="17" t="s">
        <v>331</v>
      </c>
      <c r="I66">
        <v>8</v>
      </c>
      <c r="J66" s="17" t="s">
        <v>331</v>
      </c>
      <c r="K66">
        <v>8</v>
      </c>
      <c r="L66" s="18">
        <f>1301.53-198.55</f>
        <v>1102.98</v>
      </c>
      <c r="M66" s="18"/>
      <c r="N66" s="18">
        <f t="shared" si="1"/>
        <v>1301.53</v>
      </c>
      <c r="O66" s="18">
        <v>198.55</v>
      </c>
      <c r="S66" s="19">
        <f t="shared" si="2"/>
        <v>198.55</v>
      </c>
      <c r="AA66" s="27" t="s">
        <v>252</v>
      </c>
    </row>
    <row r="67" spans="1:27">
      <c r="A67">
        <f t="shared" si="3"/>
        <v>62</v>
      </c>
      <c r="B67" s="15">
        <v>130814821</v>
      </c>
      <c r="C67" t="s">
        <v>413</v>
      </c>
      <c r="E67" s="20" t="s">
        <v>45</v>
      </c>
      <c r="F67" s="21" t="s">
        <v>414</v>
      </c>
      <c r="H67" s="17" t="s">
        <v>331</v>
      </c>
      <c r="I67">
        <v>21</v>
      </c>
      <c r="J67" s="17" t="s">
        <v>331</v>
      </c>
      <c r="K67">
        <v>21</v>
      </c>
      <c r="L67" s="18">
        <v>153.99</v>
      </c>
      <c r="M67" s="18"/>
      <c r="N67" s="18">
        <f t="shared" si="1"/>
        <v>170.01000000000002</v>
      </c>
      <c r="O67" s="18">
        <v>16.02</v>
      </c>
      <c r="S67" s="19">
        <f t="shared" si="2"/>
        <v>16.02</v>
      </c>
      <c r="AA67" s="27" t="s">
        <v>273</v>
      </c>
    </row>
    <row r="68" spans="1:27">
      <c r="A68">
        <f t="shared" si="3"/>
        <v>63</v>
      </c>
      <c r="B68" s="15">
        <v>101658347</v>
      </c>
      <c r="C68" t="s">
        <v>415</v>
      </c>
      <c r="E68" s="20" t="s">
        <v>39</v>
      </c>
      <c r="F68" s="21" t="s">
        <v>416</v>
      </c>
      <c r="H68" s="17" t="s">
        <v>331</v>
      </c>
      <c r="I68">
        <v>8</v>
      </c>
      <c r="J68" s="17" t="s">
        <v>331</v>
      </c>
      <c r="K68">
        <v>8</v>
      </c>
      <c r="L68" s="18">
        <v>218.75</v>
      </c>
      <c r="M68" s="18"/>
      <c r="N68" s="18">
        <f t="shared" si="1"/>
        <v>280.01</v>
      </c>
      <c r="O68" s="18">
        <v>39.380000000000003</v>
      </c>
      <c r="S68" s="19">
        <f t="shared" si="2"/>
        <v>39.380000000000003</v>
      </c>
      <c r="Z68">
        <v>21.88</v>
      </c>
      <c r="AA68" s="27" t="s">
        <v>252</v>
      </c>
    </row>
    <row r="69" spans="1:27">
      <c r="A69">
        <f t="shared" si="3"/>
        <v>64</v>
      </c>
      <c r="B69" s="15">
        <v>130349479</v>
      </c>
      <c r="C69" t="s">
        <v>172</v>
      </c>
      <c r="E69" s="20" t="s">
        <v>39</v>
      </c>
      <c r="F69" s="21" t="s">
        <v>417</v>
      </c>
      <c r="H69" s="17" t="s">
        <v>331</v>
      </c>
      <c r="I69">
        <v>12</v>
      </c>
      <c r="J69" s="17" t="s">
        <v>331</v>
      </c>
      <c r="K69">
        <v>12</v>
      </c>
      <c r="L69" s="18">
        <v>4420</v>
      </c>
      <c r="M69" s="18"/>
      <c r="N69" s="18">
        <f t="shared" ref="N69:N81" si="5">+L69+O69+Z69</f>
        <v>5657.6</v>
      </c>
      <c r="O69" s="18">
        <v>795.6</v>
      </c>
      <c r="S69" s="19">
        <f t="shared" si="2"/>
        <v>795.6</v>
      </c>
      <c r="Z69">
        <v>442</v>
      </c>
      <c r="AA69" s="27" t="s">
        <v>252</v>
      </c>
    </row>
    <row r="70" spans="1:27">
      <c r="A70">
        <f t="shared" si="3"/>
        <v>65</v>
      </c>
      <c r="B70" s="15">
        <v>130597952</v>
      </c>
      <c r="C70" t="s">
        <v>418</v>
      </c>
      <c r="E70" s="20" t="s">
        <v>39</v>
      </c>
      <c r="F70" s="21" t="s">
        <v>419</v>
      </c>
      <c r="H70" s="17" t="s">
        <v>331</v>
      </c>
      <c r="I70">
        <v>10</v>
      </c>
      <c r="J70" s="17" t="s">
        <v>331</v>
      </c>
      <c r="K70">
        <v>10</v>
      </c>
      <c r="L70" s="18">
        <f>1174.95-175.42</f>
        <v>999.53000000000009</v>
      </c>
      <c r="M70" s="18"/>
      <c r="N70" s="18">
        <f t="shared" si="5"/>
        <v>1174.95</v>
      </c>
      <c r="O70" s="18">
        <v>175.42</v>
      </c>
      <c r="S70" s="19">
        <f t="shared" ref="S70:S81" si="6">+O70</f>
        <v>175.42</v>
      </c>
      <c r="AA70" s="27" t="s">
        <v>252</v>
      </c>
    </row>
    <row r="71" spans="1:27">
      <c r="A71">
        <f t="shared" ref="A71:A85" si="7">+A70+1</f>
        <v>66</v>
      </c>
      <c r="B71" s="15">
        <v>101068744</v>
      </c>
      <c r="C71" t="s">
        <v>420</v>
      </c>
      <c r="E71" s="20" t="s">
        <v>45</v>
      </c>
      <c r="F71" s="21" t="s">
        <v>421</v>
      </c>
      <c r="H71" s="17" t="s">
        <v>331</v>
      </c>
      <c r="I71">
        <v>1</v>
      </c>
      <c r="J71" s="17" t="s">
        <v>331</v>
      </c>
      <c r="K71">
        <v>1</v>
      </c>
      <c r="L71" s="18">
        <v>3282</v>
      </c>
      <c r="M71" s="18"/>
      <c r="N71" s="18">
        <f t="shared" si="5"/>
        <v>3282</v>
      </c>
      <c r="S71" s="19"/>
      <c r="AA71" s="27" t="s">
        <v>252</v>
      </c>
    </row>
    <row r="72" spans="1:27">
      <c r="A72">
        <f t="shared" si="7"/>
        <v>67</v>
      </c>
      <c r="B72" s="38">
        <v>130192731</v>
      </c>
      <c r="C72" s="33" t="s">
        <v>422</v>
      </c>
      <c r="D72" s="33"/>
      <c r="E72" s="20" t="s">
        <v>45</v>
      </c>
      <c r="F72" s="35" t="s">
        <v>423</v>
      </c>
      <c r="H72" s="17" t="s">
        <v>331</v>
      </c>
      <c r="I72">
        <v>14</v>
      </c>
      <c r="J72" s="17" t="s">
        <v>331</v>
      </c>
      <c r="K72">
        <v>14</v>
      </c>
      <c r="L72" s="18">
        <v>3385.53</v>
      </c>
      <c r="M72" s="18"/>
      <c r="N72" s="18">
        <f t="shared" si="5"/>
        <v>3385.53</v>
      </c>
      <c r="S72" s="19"/>
      <c r="AA72" s="27" t="s">
        <v>252</v>
      </c>
    </row>
    <row r="73" spans="1:27">
      <c r="A73">
        <f t="shared" si="7"/>
        <v>68</v>
      </c>
      <c r="B73" s="38">
        <v>130389586</v>
      </c>
      <c r="C73" s="33" t="s">
        <v>424</v>
      </c>
      <c r="D73" s="33"/>
      <c r="E73" s="20" t="s">
        <v>39</v>
      </c>
      <c r="F73" s="35" t="s">
        <v>425</v>
      </c>
      <c r="H73" s="17" t="s">
        <v>331</v>
      </c>
      <c r="I73">
        <v>22</v>
      </c>
      <c r="J73" s="17" t="s">
        <v>331</v>
      </c>
      <c r="K73">
        <v>22</v>
      </c>
      <c r="L73" s="18">
        <v>601.52</v>
      </c>
      <c r="M73" s="18"/>
      <c r="N73" s="18">
        <f t="shared" si="5"/>
        <v>769.93999999999994</v>
      </c>
      <c r="O73" s="18">
        <v>108.27</v>
      </c>
      <c r="S73" s="19">
        <f t="shared" si="6"/>
        <v>108.27</v>
      </c>
      <c r="Z73">
        <v>60.15</v>
      </c>
      <c r="AA73" s="27" t="s">
        <v>252</v>
      </c>
    </row>
    <row r="74" spans="1:27">
      <c r="A74">
        <f t="shared" si="7"/>
        <v>69</v>
      </c>
      <c r="B74" s="38">
        <v>101019921</v>
      </c>
      <c r="C74" s="33" t="s">
        <v>348</v>
      </c>
      <c r="D74" s="33"/>
      <c r="E74" s="20" t="s">
        <v>45</v>
      </c>
      <c r="F74" s="35" t="s">
        <v>426</v>
      </c>
      <c r="H74" s="17" t="s">
        <v>331</v>
      </c>
      <c r="I74">
        <v>19</v>
      </c>
      <c r="J74" s="17" t="s">
        <v>331</v>
      </c>
      <c r="K74">
        <v>19</v>
      </c>
      <c r="L74" s="18">
        <f>1204.95-183.81</f>
        <v>1021.1400000000001</v>
      </c>
      <c r="M74" s="18"/>
      <c r="N74" s="18">
        <f t="shared" si="5"/>
        <v>1204.95</v>
      </c>
      <c r="O74" s="18">
        <v>183.81</v>
      </c>
      <c r="S74" s="19">
        <f t="shared" si="6"/>
        <v>183.81</v>
      </c>
      <c r="AA74" s="27" t="s">
        <v>252</v>
      </c>
    </row>
    <row r="75" spans="1:27">
      <c r="A75">
        <f t="shared" si="7"/>
        <v>70</v>
      </c>
      <c r="B75" s="38">
        <v>130246491</v>
      </c>
      <c r="C75" s="33" t="s">
        <v>242</v>
      </c>
      <c r="D75" s="33"/>
      <c r="E75" s="20" t="s">
        <v>39</v>
      </c>
      <c r="F75" s="35" t="s">
        <v>427</v>
      </c>
      <c r="H75" s="17" t="s">
        <v>331</v>
      </c>
      <c r="I75">
        <v>13</v>
      </c>
      <c r="J75" s="17" t="s">
        <v>331</v>
      </c>
      <c r="K75">
        <v>13</v>
      </c>
      <c r="L75" s="18">
        <v>261.72000000000003</v>
      </c>
      <c r="M75" s="18"/>
      <c r="N75" s="18">
        <f t="shared" si="5"/>
        <v>335.00000000000006</v>
      </c>
      <c r="O75" s="18">
        <v>47.11</v>
      </c>
      <c r="S75" s="19">
        <f t="shared" si="6"/>
        <v>47.11</v>
      </c>
      <c r="Z75">
        <v>26.17</v>
      </c>
      <c r="AA75" s="27" t="s">
        <v>252</v>
      </c>
    </row>
    <row r="76" spans="1:27">
      <c r="A76">
        <f t="shared" si="7"/>
        <v>71</v>
      </c>
      <c r="B76" s="38">
        <v>131369571</v>
      </c>
      <c r="C76" s="33" t="s">
        <v>428</v>
      </c>
      <c r="D76" s="33"/>
      <c r="E76" s="20" t="s">
        <v>39</v>
      </c>
      <c r="F76" s="35" t="s">
        <v>429</v>
      </c>
      <c r="H76" s="17" t="s">
        <v>331</v>
      </c>
      <c r="I76">
        <v>6</v>
      </c>
      <c r="J76" s="17" t="s">
        <v>331</v>
      </c>
      <c r="K76">
        <v>6</v>
      </c>
      <c r="L76" s="18">
        <f>2664-406.37</f>
        <v>2257.63</v>
      </c>
      <c r="M76" s="18"/>
      <c r="N76" s="18">
        <f t="shared" si="5"/>
        <v>2664</v>
      </c>
      <c r="O76" s="18">
        <v>406.37</v>
      </c>
      <c r="S76" s="19">
        <f t="shared" si="6"/>
        <v>406.37</v>
      </c>
      <c r="AA76" s="27" t="s">
        <v>252</v>
      </c>
    </row>
    <row r="77" spans="1:27">
      <c r="A77">
        <f t="shared" si="7"/>
        <v>72</v>
      </c>
      <c r="B77" s="38">
        <v>131301462</v>
      </c>
      <c r="C77" s="33" t="s">
        <v>430</v>
      </c>
      <c r="D77" s="33"/>
      <c r="E77" s="20" t="s">
        <v>39</v>
      </c>
      <c r="F77" s="35" t="s">
        <v>431</v>
      </c>
      <c r="H77" s="17" t="s">
        <v>331</v>
      </c>
      <c r="I77">
        <v>2</v>
      </c>
      <c r="J77" s="17" t="s">
        <v>331</v>
      </c>
      <c r="K77">
        <v>2</v>
      </c>
      <c r="L77" s="18">
        <v>1244.49</v>
      </c>
      <c r="M77" s="18"/>
      <c r="N77" s="18">
        <f t="shared" si="5"/>
        <v>1468.5</v>
      </c>
      <c r="O77" s="18">
        <v>224.01</v>
      </c>
      <c r="S77" s="19">
        <f t="shared" si="6"/>
        <v>224.01</v>
      </c>
      <c r="AA77" s="27" t="s">
        <v>252</v>
      </c>
    </row>
    <row r="78" spans="1:27">
      <c r="A78">
        <f t="shared" si="7"/>
        <v>73</v>
      </c>
      <c r="B78" s="38">
        <v>101005831</v>
      </c>
      <c r="C78" s="33" t="s">
        <v>432</v>
      </c>
      <c r="D78" s="33"/>
      <c r="E78" s="20" t="s">
        <v>45</v>
      </c>
      <c r="F78" s="35" t="s">
        <v>433</v>
      </c>
      <c r="H78" s="17" t="s">
        <v>331</v>
      </c>
      <c r="I78">
        <v>16</v>
      </c>
      <c r="J78" s="17" t="s">
        <v>331</v>
      </c>
      <c r="K78">
        <v>16</v>
      </c>
      <c r="L78" s="18">
        <f>400-61.02</f>
        <v>338.98</v>
      </c>
      <c r="M78" s="18"/>
      <c r="N78" s="18">
        <f t="shared" si="5"/>
        <v>400</v>
      </c>
      <c r="O78" s="18">
        <v>61.02</v>
      </c>
      <c r="S78" s="19">
        <f t="shared" si="6"/>
        <v>61.02</v>
      </c>
      <c r="AA78" s="27" t="s">
        <v>252</v>
      </c>
    </row>
    <row r="79" spans="1:27">
      <c r="A79">
        <f t="shared" si="7"/>
        <v>74</v>
      </c>
      <c r="B79" s="38">
        <v>131548997</v>
      </c>
      <c r="C79" s="33" t="s">
        <v>434</v>
      </c>
      <c r="D79" s="33"/>
      <c r="E79" s="20" t="s">
        <v>39</v>
      </c>
      <c r="F79" s="35" t="s">
        <v>435</v>
      </c>
      <c r="H79" s="17" t="s">
        <v>331</v>
      </c>
      <c r="I79">
        <v>26</v>
      </c>
      <c r="J79" s="17" t="s">
        <v>331</v>
      </c>
      <c r="K79">
        <v>26</v>
      </c>
      <c r="L79" s="18">
        <v>2895</v>
      </c>
      <c r="M79" s="18"/>
      <c r="N79" s="18">
        <f t="shared" si="5"/>
        <v>3705.6</v>
      </c>
      <c r="O79" s="18">
        <v>521.1</v>
      </c>
      <c r="S79" s="19">
        <f t="shared" si="6"/>
        <v>521.1</v>
      </c>
      <c r="Z79">
        <v>289.5</v>
      </c>
      <c r="AA79" s="27" t="s">
        <v>252</v>
      </c>
    </row>
    <row r="80" spans="1:27">
      <c r="A80">
        <f t="shared" si="7"/>
        <v>75</v>
      </c>
      <c r="B80" s="38">
        <v>130528251</v>
      </c>
      <c r="C80" s="33" t="s">
        <v>436</v>
      </c>
      <c r="D80" s="33"/>
      <c r="E80" s="20" t="s">
        <v>45</v>
      </c>
      <c r="F80" s="35" t="s">
        <v>437</v>
      </c>
      <c r="H80" s="17" t="s">
        <v>331</v>
      </c>
      <c r="I80">
        <v>19</v>
      </c>
      <c r="J80" s="17" t="s">
        <v>331</v>
      </c>
      <c r="K80">
        <v>19</v>
      </c>
      <c r="L80" s="18">
        <f>8745-1333.97</f>
        <v>7411.03</v>
      </c>
      <c r="M80" s="18"/>
      <c r="N80" s="18">
        <f t="shared" si="5"/>
        <v>8745</v>
      </c>
      <c r="O80" s="18">
        <v>1333.97</v>
      </c>
      <c r="S80" s="19">
        <f t="shared" si="6"/>
        <v>1333.97</v>
      </c>
      <c r="AA80" s="27" t="s">
        <v>252</v>
      </c>
    </row>
    <row r="81" spans="1:27">
      <c r="A81">
        <f t="shared" si="7"/>
        <v>76</v>
      </c>
      <c r="B81" s="38">
        <v>101602465</v>
      </c>
      <c r="C81" s="33" t="s">
        <v>250</v>
      </c>
      <c r="D81" s="33"/>
      <c r="E81" s="20" t="s">
        <v>45</v>
      </c>
      <c r="F81" s="35" t="s">
        <v>438</v>
      </c>
      <c r="H81" s="17" t="s">
        <v>331</v>
      </c>
      <c r="I81">
        <v>18</v>
      </c>
      <c r="J81" s="17" t="s">
        <v>331</v>
      </c>
      <c r="K81">
        <v>18</v>
      </c>
      <c r="L81" s="18">
        <f>2098-265.68</f>
        <v>1832.32</v>
      </c>
      <c r="M81" s="18"/>
      <c r="N81" s="18">
        <f t="shared" si="5"/>
        <v>2098</v>
      </c>
      <c r="O81" s="18">
        <v>265.68</v>
      </c>
      <c r="S81" s="19">
        <f t="shared" si="6"/>
        <v>265.68</v>
      </c>
      <c r="AA81" s="27" t="s">
        <v>252</v>
      </c>
    </row>
    <row r="82" spans="1:27">
      <c r="A82">
        <f t="shared" si="7"/>
        <v>77</v>
      </c>
      <c r="B82" s="15">
        <v>101136792</v>
      </c>
      <c r="C82" t="s">
        <v>439</v>
      </c>
      <c r="E82" s="20" t="s">
        <v>325</v>
      </c>
      <c r="F82" s="33" t="s">
        <v>440</v>
      </c>
      <c r="H82" s="17" t="s">
        <v>331</v>
      </c>
      <c r="I82">
        <v>28</v>
      </c>
      <c r="J82" s="17" t="s">
        <v>331</v>
      </c>
      <c r="K82">
        <v>28</v>
      </c>
      <c r="L82" s="18">
        <v>734</v>
      </c>
      <c r="M82" s="18"/>
      <c r="N82" s="18">
        <f t="shared" ref="N82:N90" si="8">+L82+O82+Z82</f>
        <v>734</v>
      </c>
      <c r="S82" s="19"/>
      <c r="AA82" s="27" t="s">
        <v>262</v>
      </c>
    </row>
    <row r="83" spans="1:27">
      <c r="A83">
        <f t="shared" si="7"/>
        <v>78</v>
      </c>
      <c r="B83" s="15">
        <v>101136792</v>
      </c>
      <c r="C83" t="s">
        <v>439</v>
      </c>
      <c r="E83" s="20" t="s">
        <v>325</v>
      </c>
      <c r="F83" s="33" t="s">
        <v>441</v>
      </c>
      <c r="H83" s="17" t="s">
        <v>331</v>
      </c>
      <c r="I83">
        <v>28</v>
      </c>
      <c r="J83" s="17" t="s">
        <v>331</v>
      </c>
      <c r="K83">
        <v>28</v>
      </c>
      <c r="L83" s="18">
        <v>940.34</v>
      </c>
      <c r="M83" s="18"/>
      <c r="N83" s="18">
        <f t="shared" si="8"/>
        <v>940.34</v>
      </c>
      <c r="S83" s="19"/>
      <c r="AA83" s="27" t="s">
        <v>262</v>
      </c>
    </row>
    <row r="84" spans="1:27">
      <c r="A84">
        <f t="shared" si="7"/>
        <v>79</v>
      </c>
      <c r="B84" s="15">
        <v>101136792</v>
      </c>
      <c r="C84" t="s">
        <v>439</v>
      </c>
      <c r="E84" s="20" t="s">
        <v>325</v>
      </c>
      <c r="F84" s="33" t="s">
        <v>442</v>
      </c>
      <c r="H84" s="17" t="s">
        <v>331</v>
      </c>
      <c r="I84">
        <v>28</v>
      </c>
      <c r="J84" s="17" t="s">
        <v>331</v>
      </c>
      <c r="K84">
        <v>28</v>
      </c>
      <c r="L84" s="18">
        <f>10*50.5</f>
        <v>505</v>
      </c>
      <c r="M84" s="18"/>
      <c r="N84" s="18">
        <f t="shared" si="8"/>
        <v>505</v>
      </c>
      <c r="S84" s="19"/>
      <c r="AA84" s="27" t="s">
        <v>262</v>
      </c>
    </row>
    <row r="85" spans="1:27">
      <c r="A85">
        <f t="shared" si="7"/>
        <v>80</v>
      </c>
      <c r="B85" s="39" t="s">
        <v>443</v>
      </c>
      <c r="C85" s="33" t="s">
        <v>444</v>
      </c>
      <c r="D85" s="33"/>
      <c r="E85" s="20" t="s">
        <v>45</v>
      </c>
      <c r="F85" s="33" t="s">
        <v>445</v>
      </c>
      <c r="H85" s="17" t="s">
        <v>331</v>
      </c>
      <c r="I85">
        <v>1</v>
      </c>
      <c r="J85" s="17" t="s">
        <v>331</v>
      </c>
      <c r="K85">
        <v>1</v>
      </c>
      <c r="L85" s="18">
        <v>12244.9</v>
      </c>
      <c r="M85" s="18"/>
      <c r="N85" s="18">
        <f t="shared" si="8"/>
        <v>14448.982</v>
      </c>
      <c r="O85" s="18">
        <v>2204.0819999999999</v>
      </c>
      <c r="P85" s="18">
        <v>2204.0819999999999</v>
      </c>
      <c r="S85" s="19">
        <f>+O85</f>
        <v>2204.0819999999999</v>
      </c>
      <c r="U85" s="24" t="s">
        <v>192</v>
      </c>
      <c r="V85">
        <v>244.89</v>
      </c>
      <c r="AA85" s="27" t="s">
        <v>273</v>
      </c>
    </row>
    <row r="86" spans="1:27">
      <c r="A86">
        <f>+A85+1</f>
        <v>81</v>
      </c>
      <c r="B86" s="38" t="s">
        <v>446</v>
      </c>
      <c r="C86" s="33" t="s">
        <v>447</v>
      </c>
      <c r="D86" s="33"/>
      <c r="E86" s="20" t="s">
        <v>45</v>
      </c>
      <c r="F86" s="33" t="s">
        <v>448</v>
      </c>
      <c r="H86" s="17" t="s">
        <v>331</v>
      </c>
      <c r="I86">
        <v>1</v>
      </c>
      <c r="J86" s="17" t="s">
        <v>331</v>
      </c>
      <c r="K86">
        <v>1</v>
      </c>
      <c r="L86" s="18">
        <v>7857.14</v>
      </c>
      <c r="M86" s="18"/>
      <c r="N86" s="18">
        <f t="shared" si="8"/>
        <v>9271.4251999999997</v>
      </c>
      <c r="O86" s="18">
        <v>1414.2852</v>
      </c>
      <c r="P86" s="18">
        <v>1414.2852</v>
      </c>
      <c r="S86" s="19">
        <f>+O86</f>
        <v>1414.2852</v>
      </c>
      <c r="U86" s="24" t="s">
        <v>192</v>
      </c>
      <c r="V86">
        <v>157.13999999999999</v>
      </c>
      <c r="AA86" s="27" t="s">
        <v>273</v>
      </c>
    </row>
    <row r="87" spans="1:27">
      <c r="A87">
        <f t="shared" ref="A87:A90" si="9">+A86+1</f>
        <v>82</v>
      </c>
      <c r="B87" s="38" t="s">
        <v>200</v>
      </c>
      <c r="C87" s="33" t="s">
        <v>201</v>
      </c>
      <c r="D87" s="33"/>
      <c r="E87" s="20" t="s">
        <v>45</v>
      </c>
      <c r="F87" s="33" t="s">
        <v>449</v>
      </c>
      <c r="H87" s="17" t="s">
        <v>331</v>
      </c>
      <c r="I87">
        <v>1</v>
      </c>
      <c r="J87" s="17" t="s">
        <v>331</v>
      </c>
      <c r="K87">
        <v>1</v>
      </c>
      <c r="L87" s="18">
        <v>6122.45</v>
      </c>
      <c r="M87" s="18"/>
      <c r="N87" s="18">
        <f t="shared" si="8"/>
        <v>7224.491</v>
      </c>
      <c r="O87" s="18">
        <v>1102.0409999999999</v>
      </c>
      <c r="P87" s="18">
        <v>1102.0409999999999</v>
      </c>
      <c r="S87" s="19">
        <f>+O87</f>
        <v>1102.0409999999999</v>
      </c>
      <c r="U87" s="24" t="s">
        <v>192</v>
      </c>
      <c r="V87">
        <v>122.44</v>
      </c>
      <c r="AA87" s="27" t="s">
        <v>273</v>
      </c>
    </row>
    <row r="88" spans="1:27">
      <c r="A88">
        <f t="shared" si="9"/>
        <v>83</v>
      </c>
      <c r="B88" s="38" t="s">
        <v>207</v>
      </c>
      <c r="C88" s="33" t="s">
        <v>208</v>
      </c>
      <c r="D88" s="33"/>
      <c r="E88" s="20" t="s">
        <v>45</v>
      </c>
      <c r="F88" s="33" t="s">
        <v>450</v>
      </c>
      <c r="H88" s="17" t="s">
        <v>331</v>
      </c>
      <c r="I88">
        <v>1</v>
      </c>
      <c r="J88" s="17" t="s">
        <v>331</v>
      </c>
      <c r="K88">
        <v>1</v>
      </c>
      <c r="L88" s="18">
        <v>2222.2199999999998</v>
      </c>
      <c r="M88" s="18"/>
      <c r="N88" s="18">
        <f t="shared" si="8"/>
        <v>2622.2195999999999</v>
      </c>
      <c r="O88" s="18">
        <v>399.99959999999993</v>
      </c>
      <c r="P88" s="18">
        <v>399.99959999999993</v>
      </c>
      <c r="S88" s="19">
        <f>+O88</f>
        <v>399.99959999999993</v>
      </c>
      <c r="U88" s="24" t="s">
        <v>315</v>
      </c>
      <c r="V88">
        <v>222.22</v>
      </c>
      <c r="AA88" s="27" t="s">
        <v>273</v>
      </c>
    </row>
    <row r="89" spans="1:27">
      <c r="A89">
        <f t="shared" si="9"/>
        <v>84</v>
      </c>
      <c r="B89" s="38" t="s">
        <v>320</v>
      </c>
      <c r="C89" s="33" t="s">
        <v>321</v>
      </c>
      <c r="D89" s="33"/>
      <c r="E89" s="20" t="s">
        <v>45</v>
      </c>
      <c r="F89" s="33" t="s">
        <v>451</v>
      </c>
      <c r="H89" s="17" t="s">
        <v>331</v>
      </c>
      <c r="I89">
        <v>28</v>
      </c>
      <c r="J89" s="17" t="s">
        <v>331</v>
      </c>
      <c r="K89">
        <v>28</v>
      </c>
      <c r="L89" s="18">
        <v>72448.979591836731</v>
      </c>
      <c r="M89" s="18"/>
      <c r="N89" s="18">
        <f t="shared" si="8"/>
        <v>85489.795918367337</v>
      </c>
      <c r="O89" s="18">
        <v>13040.81632653061</v>
      </c>
      <c r="P89" s="18">
        <v>13040.81632653061</v>
      </c>
      <c r="S89" s="19">
        <f>+O89</f>
        <v>13040.81632653061</v>
      </c>
      <c r="U89" s="24" t="s">
        <v>315</v>
      </c>
      <c r="V89">
        <v>7244.89</v>
      </c>
      <c r="AA89" s="27" t="s">
        <v>262</v>
      </c>
    </row>
    <row r="90" spans="1:27">
      <c r="A90">
        <f t="shared" si="9"/>
        <v>85</v>
      </c>
      <c r="B90" s="40">
        <v>131813755</v>
      </c>
      <c r="C90" s="23" t="s">
        <v>135</v>
      </c>
      <c r="D90" s="41"/>
      <c r="E90" s="28" t="s">
        <v>45</v>
      </c>
      <c r="F90" s="41" t="s">
        <v>452</v>
      </c>
      <c r="G90" s="23"/>
      <c r="H90" s="42" t="s">
        <v>331</v>
      </c>
      <c r="I90" s="23">
        <v>1</v>
      </c>
      <c r="J90" s="42" t="s">
        <v>331</v>
      </c>
      <c r="K90" s="23">
        <v>1</v>
      </c>
      <c r="L90" s="43">
        <v>4702.2700000000004</v>
      </c>
      <c r="M90" s="43"/>
      <c r="N90" s="43">
        <f t="shared" si="8"/>
        <v>4702.2700000000004</v>
      </c>
      <c r="O90" s="43"/>
      <c r="P90" s="23"/>
      <c r="Q90" s="23"/>
      <c r="R90" s="23"/>
      <c r="S90" s="44"/>
      <c r="T90" s="23"/>
      <c r="U90" s="23"/>
      <c r="V90" s="23"/>
      <c r="W90" s="23"/>
      <c r="X90" s="23"/>
      <c r="Y90" s="23"/>
      <c r="Z90" s="23"/>
      <c r="AA90" s="45" t="s">
        <v>273</v>
      </c>
    </row>
    <row r="92" spans="1:27">
      <c r="E92" s="34"/>
      <c r="H92" s="17"/>
      <c r="J92" s="17"/>
      <c r="L92" s="18"/>
      <c r="M92" s="18"/>
      <c r="N92" s="18"/>
      <c r="AA92" s="27"/>
    </row>
    <row r="93" spans="1:27">
      <c r="B93" s="38"/>
      <c r="C93" s="33"/>
      <c r="D93" s="33"/>
      <c r="E93" s="34"/>
      <c r="F93" s="33"/>
      <c r="H93" s="17"/>
      <c r="J93" s="17"/>
      <c r="L93" s="18"/>
      <c r="M93" s="18"/>
      <c r="N93" s="18"/>
      <c r="AA93" s="27"/>
    </row>
    <row r="94" spans="1:27">
      <c r="B94" s="38"/>
      <c r="C94" s="33"/>
      <c r="D94" s="33"/>
      <c r="E94" s="34"/>
      <c r="F94" s="33"/>
      <c r="H94" s="17"/>
      <c r="J94" s="17"/>
      <c r="L94" s="18"/>
      <c r="M94" s="18"/>
      <c r="N94" s="18"/>
      <c r="AA94" s="27"/>
    </row>
    <row r="95" spans="1:27">
      <c r="B95" s="38"/>
      <c r="C95" s="33"/>
      <c r="D95" s="33"/>
      <c r="E95" s="34"/>
      <c r="F95" s="33"/>
      <c r="H95" s="17"/>
      <c r="J95" s="17"/>
      <c r="L95" s="18"/>
      <c r="M95" s="18"/>
      <c r="N95" s="18"/>
      <c r="T95" s="18">
        <f>128976.85-43299.31</f>
        <v>85677.540000000008</v>
      </c>
      <c r="AA95" s="27"/>
    </row>
    <row r="96" spans="1:27">
      <c r="B96" s="38"/>
      <c r="C96" s="33"/>
      <c r="D96" s="33"/>
      <c r="E96" s="34"/>
      <c r="F96" s="33"/>
      <c r="H96" s="17"/>
      <c r="J96" s="17"/>
      <c r="L96" s="18"/>
      <c r="M96" s="18"/>
      <c r="N96" s="18"/>
      <c r="AA96" s="27"/>
    </row>
    <row r="97" spans="2:27">
      <c r="B97" s="38"/>
      <c r="C97" s="33"/>
      <c r="D97" s="33"/>
      <c r="E97" s="34"/>
      <c r="F97" s="33"/>
      <c r="H97" s="17"/>
      <c r="J97" s="17"/>
      <c r="L97" s="18"/>
      <c r="M97" s="18"/>
      <c r="N97" s="18"/>
      <c r="AA97" s="27"/>
    </row>
    <row r="98" spans="2:27">
      <c r="B98" s="38"/>
      <c r="C98" s="33"/>
      <c r="D98" s="33"/>
      <c r="E98" s="34"/>
      <c r="F98" s="33"/>
      <c r="H98" s="17"/>
      <c r="J98" s="17"/>
      <c r="L98" s="18"/>
      <c r="M98" s="18"/>
      <c r="N98" s="18"/>
      <c r="AA98" s="27"/>
    </row>
    <row r="99" spans="2:27">
      <c r="B99" s="38"/>
      <c r="C99" s="33"/>
      <c r="D99" s="33"/>
      <c r="E99" s="34"/>
      <c r="F99" s="33"/>
      <c r="H99" s="17"/>
      <c r="J99" s="17"/>
      <c r="L99" s="18"/>
      <c r="M99" s="18"/>
      <c r="N99" s="18"/>
      <c r="AA99" s="27"/>
    </row>
    <row r="100" spans="2:27">
      <c r="E100" s="20"/>
      <c r="H100" s="17"/>
      <c r="J100" s="17"/>
      <c r="L100" s="18"/>
      <c r="M100" s="18"/>
      <c r="N100" s="18"/>
      <c r="AA100" s="27"/>
    </row>
    <row r="101" spans="2:27">
      <c r="E101" s="20"/>
      <c r="H101" s="17"/>
      <c r="J101" s="17"/>
      <c r="L101" s="18"/>
      <c r="M101" s="18"/>
      <c r="N101" s="18"/>
      <c r="AA101" s="27"/>
    </row>
    <row r="102" spans="2:27">
      <c r="E102" s="20"/>
      <c r="H102" s="17"/>
      <c r="J102" s="17"/>
      <c r="L102" s="18"/>
      <c r="M102" s="18"/>
      <c r="N102" s="18"/>
      <c r="AA102" s="27"/>
    </row>
    <row r="103" spans="2:27">
      <c r="E103" s="20"/>
      <c r="H103" s="17"/>
      <c r="J103" s="17"/>
      <c r="L103" s="18"/>
      <c r="M103" s="18"/>
      <c r="N103" s="18"/>
      <c r="AA103" s="27"/>
    </row>
    <row r="104" spans="2:27">
      <c r="E104" s="20"/>
      <c r="H104" s="17"/>
      <c r="J104" s="17"/>
      <c r="L104" s="18"/>
      <c r="M104" s="18"/>
      <c r="N104" s="18"/>
      <c r="AA104" s="27"/>
    </row>
    <row r="105" spans="2:27">
      <c r="E105" s="20"/>
      <c r="H105" s="17"/>
      <c r="J105" s="17"/>
      <c r="L105" s="18"/>
      <c r="M105" s="18"/>
      <c r="N105" s="18"/>
      <c r="AA105" s="27"/>
    </row>
    <row r="106" spans="2:27">
      <c r="E106" s="20"/>
      <c r="H106" s="17"/>
      <c r="J106" s="17"/>
      <c r="L106" s="18"/>
      <c r="M106" s="18"/>
      <c r="N106" s="18"/>
      <c r="AA106" s="27"/>
    </row>
    <row r="107" spans="2:27">
      <c r="E107" s="20"/>
      <c r="H107" s="17"/>
      <c r="J107" s="17"/>
      <c r="L107" s="18"/>
      <c r="M107" s="18"/>
      <c r="N107" s="18"/>
      <c r="AA107" s="27"/>
    </row>
    <row r="108" spans="2:27">
      <c r="E108" s="20"/>
      <c r="H108" s="17"/>
      <c r="J108" s="17"/>
      <c r="L108" s="18"/>
      <c r="M108" s="18"/>
      <c r="N108" s="18"/>
      <c r="AA108" s="27"/>
    </row>
    <row r="109" spans="2:27">
      <c r="E109" s="20"/>
      <c r="H109" s="17"/>
      <c r="J109" s="17"/>
      <c r="L109" s="18"/>
      <c r="M109" s="18"/>
      <c r="N109" s="18"/>
      <c r="AA109" s="27"/>
    </row>
    <row r="110" spans="2:27">
      <c r="E110" s="20"/>
      <c r="H110" s="17"/>
      <c r="J110" s="17"/>
      <c r="L110" s="18"/>
      <c r="M110" s="18"/>
      <c r="N110" s="18"/>
      <c r="AA110" s="27"/>
    </row>
    <row r="111" spans="2:27">
      <c r="E111" s="20"/>
      <c r="H111" s="17"/>
      <c r="J111" s="17"/>
      <c r="L111" s="18"/>
      <c r="M111" s="18"/>
      <c r="N111" s="18"/>
      <c r="AA111" s="27"/>
    </row>
    <row r="112" spans="2:27">
      <c r="E112" s="20"/>
      <c r="H112" s="17"/>
      <c r="J112" s="17"/>
      <c r="L112" s="18"/>
      <c r="M112" s="18"/>
      <c r="N112" s="18"/>
      <c r="AA112" s="27"/>
    </row>
    <row r="113" spans="5:27">
      <c r="E113" s="20"/>
      <c r="H113" s="17"/>
      <c r="J113" s="17"/>
      <c r="L113" s="18"/>
      <c r="M113" s="18"/>
      <c r="N113" s="18"/>
      <c r="AA113" s="27"/>
    </row>
    <row r="114" spans="5:27">
      <c r="E114" s="20"/>
      <c r="H114" s="17"/>
      <c r="J114" s="17"/>
      <c r="L114" s="18"/>
      <c r="M114" s="18"/>
      <c r="N114" s="18"/>
      <c r="AA114" s="27"/>
    </row>
    <row r="115" spans="5:27">
      <c r="E115" s="20"/>
      <c r="H115" s="17"/>
      <c r="J115" s="17"/>
      <c r="L115" s="18"/>
      <c r="M115" s="18"/>
      <c r="N115" s="18"/>
      <c r="AA115" s="27"/>
    </row>
    <row r="116" spans="5:27">
      <c r="E116" s="20"/>
      <c r="H116" s="17"/>
      <c r="J116" s="17"/>
      <c r="L116" s="18"/>
      <c r="M116" s="18"/>
      <c r="N116" s="18"/>
      <c r="AA116" s="27"/>
    </row>
    <row r="117" spans="5:27">
      <c r="E117" s="20"/>
      <c r="H117" s="17"/>
      <c r="J117" s="17"/>
      <c r="L117" s="18"/>
      <c r="M117" s="18"/>
      <c r="N117" s="18"/>
      <c r="AA117" s="27"/>
    </row>
    <row r="118" spans="5:27">
      <c r="E118" s="20"/>
      <c r="H118" s="17"/>
      <c r="J118" s="17"/>
      <c r="L118" s="18"/>
      <c r="M118" s="18"/>
      <c r="N118" s="18"/>
      <c r="AA118" s="27"/>
    </row>
    <row r="119" spans="5:27">
      <c r="E119" s="20"/>
      <c r="H119" s="17"/>
      <c r="J119" s="17"/>
      <c r="L119" s="18"/>
      <c r="M119" s="18"/>
      <c r="N119" s="18"/>
      <c r="AA119" s="27"/>
    </row>
    <row r="120" spans="5:27">
      <c r="E120" s="20"/>
      <c r="H120" s="17"/>
      <c r="J120" s="17"/>
      <c r="L120" s="18"/>
      <c r="M120" s="18"/>
      <c r="N120" s="18"/>
      <c r="AA120" s="27"/>
    </row>
    <row r="121" spans="5:27">
      <c r="E121" s="20"/>
      <c r="H121" s="17"/>
      <c r="J121" s="17"/>
      <c r="L121" s="18"/>
      <c r="M121" s="18"/>
      <c r="N121" s="18"/>
      <c r="AA121" s="27"/>
    </row>
    <row r="122" spans="5:27">
      <c r="E122" s="20"/>
      <c r="H122" s="17"/>
      <c r="J122" s="17"/>
      <c r="L122" s="18"/>
      <c r="M122" s="18"/>
      <c r="N122" s="18"/>
      <c r="AA122" s="27"/>
    </row>
    <row r="123" spans="5:27">
      <c r="E123" s="20"/>
      <c r="H123" s="17"/>
      <c r="J123" s="17"/>
      <c r="L123" s="18"/>
      <c r="M123" s="18"/>
      <c r="N123" s="18"/>
      <c r="AA123" s="27"/>
    </row>
    <row r="124" spans="5:27">
      <c r="E124" s="20"/>
      <c r="H124" s="17"/>
      <c r="J124" s="17"/>
      <c r="L124" s="18"/>
      <c r="M124" s="18"/>
      <c r="N124" s="18"/>
      <c r="AA124" s="27"/>
    </row>
    <row r="125" spans="5:27">
      <c r="E125" s="20"/>
      <c r="H125" s="17"/>
      <c r="J125" s="17"/>
      <c r="L125" s="18"/>
      <c r="M125" s="18"/>
      <c r="N125" s="18"/>
      <c r="AA125" s="27"/>
    </row>
    <row r="126" spans="5:27">
      <c r="E126" s="20"/>
      <c r="H126" s="17"/>
      <c r="J126" s="17"/>
      <c r="L126" s="18"/>
      <c r="M126" s="18"/>
      <c r="N126" s="18"/>
      <c r="AA126" s="27"/>
    </row>
    <row r="127" spans="5:27">
      <c r="E127" s="20"/>
      <c r="H127" s="17"/>
      <c r="J127" s="17"/>
      <c r="L127" s="18"/>
      <c r="M127" s="18"/>
      <c r="N127" s="18"/>
      <c r="AA127" s="27"/>
    </row>
    <row r="128" spans="5:27">
      <c r="E128" s="20"/>
      <c r="H128" s="17"/>
      <c r="J128" s="17"/>
      <c r="L128" s="18"/>
      <c r="M128" s="18"/>
      <c r="N128" s="18"/>
      <c r="AA128" s="27"/>
    </row>
    <row r="129" spans="5:27">
      <c r="E129" s="20"/>
      <c r="H129" s="17"/>
      <c r="J129" s="17"/>
      <c r="L129" s="18"/>
      <c r="M129" s="18"/>
      <c r="N129" s="18"/>
      <c r="AA129" s="27"/>
    </row>
    <row r="130" spans="5:27">
      <c r="E130" s="20"/>
      <c r="H130" s="17"/>
      <c r="J130" s="17"/>
      <c r="L130" s="18"/>
      <c r="M130" s="18"/>
      <c r="N130" s="18"/>
      <c r="AA130" s="27"/>
    </row>
    <row r="131" spans="5:27">
      <c r="E131" s="20"/>
      <c r="H131" s="17"/>
      <c r="J131" s="17"/>
      <c r="L131" s="18"/>
      <c r="M131" s="18"/>
      <c r="N131" s="18"/>
      <c r="AA131" s="27"/>
    </row>
    <row r="132" spans="5:27">
      <c r="E132" s="20"/>
      <c r="H132" s="17"/>
      <c r="J132" s="17"/>
      <c r="L132" s="18"/>
      <c r="M132" s="18"/>
      <c r="N132" s="18"/>
      <c r="AA132" s="27"/>
    </row>
    <row r="133" spans="5:27">
      <c r="E133" s="20"/>
      <c r="H133" s="17"/>
      <c r="J133" s="17"/>
      <c r="L133" s="18"/>
      <c r="M133" s="18"/>
      <c r="N133" s="18"/>
      <c r="AA133" s="27"/>
    </row>
    <row r="134" spans="5:27">
      <c r="E134" s="20"/>
      <c r="H134" s="17"/>
      <c r="J134" s="17"/>
      <c r="L134" s="18"/>
      <c r="M134" s="18"/>
      <c r="N134" s="18"/>
      <c r="AA134" s="27"/>
    </row>
    <row r="135" spans="5:27">
      <c r="E135" s="20"/>
      <c r="H135" s="17"/>
      <c r="J135" s="17"/>
      <c r="L135" s="18"/>
      <c r="M135" s="18"/>
      <c r="N135" s="18"/>
      <c r="AA135" s="27"/>
    </row>
    <row r="136" spans="5:27">
      <c r="E136" s="20"/>
      <c r="H136" s="17"/>
      <c r="J136" s="17"/>
      <c r="L136" s="18"/>
      <c r="M136" s="18"/>
      <c r="N136" s="18"/>
      <c r="AA136" s="27"/>
    </row>
    <row r="137" spans="5:27">
      <c r="E137" s="20"/>
      <c r="H137" s="17"/>
      <c r="J137" s="17"/>
      <c r="L137" s="18"/>
      <c r="M137" s="18"/>
      <c r="N137" s="18"/>
      <c r="AA137" s="27"/>
    </row>
    <row r="138" spans="5:27">
      <c r="E138" s="20"/>
      <c r="H138" s="17"/>
      <c r="J138" s="17"/>
      <c r="L138" s="18"/>
      <c r="M138" s="18"/>
      <c r="N138" s="18"/>
      <c r="AA138" s="27"/>
    </row>
    <row r="139" spans="5:27">
      <c r="E139" s="20"/>
      <c r="H139" s="17"/>
      <c r="J139" s="17"/>
      <c r="L139" s="18"/>
      <c r="M139" s="18"/>
      <c r="N139" s="18"/>
      <c r="AA139" s="27"/>
    </row>
    <row r="140" spans="5:27">
      <c r="E140" s="20"/>
      <c r="H140" s="17"/>
      <c r="J140" s="17"/>
      <c r="L140" s="18"/>
      <c r="M140" s="18"/>
      <c r="N140" s="18"/>
      <c r="AA140" s="27"/>
    </row>
    <row r="141" spans="5:27">
      <c r="E141" s="20"/>
      <c r="H141" s="17"/>
      <c r="J141" s="17"/>
      <c r="L141" s="18"/>
      <c r="M141" s="18"/>
      <c r="N141" s="18"/>
      <c r="AA141" s="27"/>
    </row>
    <row r="142" spans="5:27">
      <c r="E142" s="20"/>
      <c r="H142" s="17"/>
      <c r="J142" s="17"/>
      <c r="L142" s="18"/>
      <c r="M142" s="18"/>
      <c r="N142" s="18"/>
      <c r="AA142" s="27"/>
    </row>
    <row r="143" spans="5:27">
      <c r="E143" s="20"/>
      <c r="H143" s="17"/>
      <c r="J143" s="17"/>
      <c r="L143" s="18"/>
      <c r="M143" s="18"/>
      <c r="N143" s="18"/>
      <c r="AA143" s="27"/>
    </row>
    <row r="144" spans="5:27">
      <c r="E144" s="20"/>
      <c r="H144" s="17"/>
      <c r="J144" s="17"/>
      <c r="L144" s="18"/>
      <c r="M144" s="18"/>
      <c r="N144" s="18"/>
      <c r="AA144" s="27"/>
    </row>
    <row r="145" spans="5:27">
      <c r="E145" s="20"/>
      <c r="H145" s="17"/>
      <c r="J145" s="17"/>
      <c r="L145" s="18"/>
      <c r="M145" s="18"/>
      <c r="N145" s="18"/>
      <c r="AA145" s="27"/>
    </row>
    <row r="146" spans="5:27">
      <c r="E146" s="20"/>
      <c r="H146" s="17"/>
      <c r="J146" s="17"/>
      <c r="L146" s="18"/>
      <c r="M146" s="18"/>
      <c r="N146" s="18"/>
      <c r="AA146" s="27"/>
    </row>
    <row r="147" spans="5:27">
      <c r="E147" s="20"/>
      <c r="H147" s="17"/>
      <c r="J147" s="17"/>
      <c r="L147" s="18"/>
      <c r="M147" s="18"/>
      <c r="N147" s="18"/>
      <c r="AA147" s="27"/>
    </row>
    <row r="148" spans="5:27">
      <c r="E148" s="20"/>
      <c r="H148" s="17"/>
      <c r="J148" s="17"/>
      <c r="L148" s="18"/>
      <c r="M148" s="18"/>
      <c r="N148" s="18"/>
      <c r="AA148" s="27"/>
    </row>
    <row r="149" spans="5:27">
      <c r="E149" s="20"/>
      <c r="H149" s="17"/>
      <c r="J149" s="17"/>
      <c r="L149" s="18"/>
      <c r="M149" s="18"/>
      <c r="N149" s="18"/>
      <c r="AA149" s="27"/>
    </row>
    <row r="150" spans="5:27">
      <c r="E150" s="20"/>
      <c r="H150" s="17"/>
      <c r="J150" s="17"/>
      <c r="L150" s="18"/>
      <c r="M150" s="18"/>
      <c r="N150" s="18"/>
      <c r="AA150" s="27"/>
    </row>
    <row r="151" spans="5:27">
      <c r="E151" s="20"/>
      <c r="H151" s="17"/>
      <c r="J151" s="17"/>
      <c r="L151" s="18"/>
      <c r="M151" s="18"/>
      <c r="N151" s="18"/>
      <c r="AA151" s="27"/>
    </row>
    <row r="152" spans="5:27">
      <c r="E152" s="20"/>
      <c r="H152" s="17"/>
      <c r="J152" s="17"/>
      <c r="L152" s="18"/>
      <c r="M152" s="18"/>
      <c r="N152" s="18"/>
      <c r="AA152" s="27"/>
    </row>
    <row r="153" spans="5:27">
      <c r="E153" s="20"/>
      <c r="H153" s="17"/>
      <c r="J153" s="17"/>
      <c r="L153" s="18"/>
      <c r="M153" s="18"/>
      <c r="N153" s="18"/>
      <c r="AA153" s="27"/>
    </row>
    <row r="154" spans="5:27">
      <c r="E154" s="20"/>
      <c r="H154" s="17"/>
      <c r="J154" s="17"/>
      <c r="L154" s="18"/>
      <c r="M154" s="18"/>
      <c r="N154" s="18"/>
      <c r="AA154" s="27"/>
    </row>
    <row r="155" spans="5:27">
      <c r="E155" s="20"/>
      <c r="H155" s="17"/>
      <c r="J155" s="17"/>
      <c r="L155" s="18"/>
      <c r="M155" s="18"/>
      <c r="N155" s="18"/>
      <c r="AA155" s="27"/>
    </row>
    <row r="156" spans="5:27">
      <c r="E156" s="20"/>
      <c r="H156" s="17"/>
      <c r="J156" s="17"/>
      <c r="L156" s="18"/>
      <c r="M156" s="18"/>
      <c r="N156" s="18"/>
      <c r="AA156" s="27"/>
    </row>
    <row r="157" spans="5:27">
      <c r="E157" s="20"/>
      <c r="H157" s="17"/>
      <c r="J157" s="17"/>
      <c r="L157" s="18"/>
      <c r="M157" s="18"/>
      <c r="N157" s="18"/>
      <c r="AA157" s="27"/>
    </row>
    <row r="158" spans="5:27">
      <c r="E158" s="20"/>
      <c r="H158" s="17"/>
      <c r="J158" s="17"/>
      <c r="L158" s="18"/>
      <c r="M158" s="18"/>
      <c r="N158" s="18"/>
      <c r="AA158" s="27"/>
    </row>
    <row r="159" spans="5:27">
      <c r="E159" s="20"/>
      <c r="H159" s="17"/>
      <c r="J159" s="17"/>
      <c r="L159" s="18"/>
      <c r="M159" s="18"/>
      <c r="N159" s="18"/>
      <c r="AA159" s="27"/>
    </row>
    <row r="160" spans="5:27">
      <c r="E160" s="20"/>
      <c r="H160" s="17"/>
      <c r="J160" s="17"/>
      <c r="L160" s="18"/>
      <c r="M160" s="18"/>
      <c r="N160" s="18"/>
      <c r="AA160" s="27"/>
    </row>
    <row r="161" spans="5:27">
      <c r="E161" s="20"/>
      <c r="H161" s="17"/>
      <c r="J161" s="17"/>
      <c r="L161" s="18"/>
      <c r="M161" s="18"/>
      <c r="N161" s="18"/>
      <c r="AA161" s="27"/>
    </row>
    <row r="162" spans="5:27">
      <c r="E162" s="20"/>
      <c r="H162" s="17"/>
      <c r="J162" s="17"/>
      <c r="L162" s="18"/>
      <c r="M162" s="18"/>
      <c r="N162" s="18"/>
      <c r="AA162" s="27"/>
    </row>
    <row r="163" spans="5:27">
      <c r="E163" s="20"/>
      <c r="H163" s="17"/>
      <c r="J163" s="17"/>
      <c r="L163" s="18"/>
      <c r="M163" s="18"/>
      <c r="N163" s="18"/>
      <c r="AA163" s="27"/>
    </row>
    <row r="164" spans="5:27">
      <c r="E164" s="20"/>
      <c r="H164" s="17"/>
      <c r="J164" s="17"/>
      <c r="L164" s="18"/>
      <c r="M164" s="18"/>
      <c r="N164" s="18"/>
      <c r="AA164" s="27"/>
    </row>
    <row r="165" spans="5:27">
      <c r="E165" s="20"/>
      <c r="H165" s="17"/>
      <c r="J165" s="17"/>
      <c r="L165" s="18"/>
      <c r="M165" s="18"/>
      <c r="N165" s="18"/>
      <c r="AA165" s="27"/>
    </row>
    <row r="166" spans="5:27">
      <c r="E166" s="20"/>
      <c r="H166" s="17"/>
      <c r="J166" s="17"/>
      <c r="L166" s="18"/>
      <c r="M166" s="18"/>
      <c r="N166" s="18"/>
      <c r="AA166" s="27"/>
    </row>
    <row r="167" spans="5:27">
      <c r="E167" s="20"/>
      <c r="H167" s="17"/>
      <c r="J167" s="17"/>
      <c r="L167" s="18"/>
      <c r="M167" s="18"/>
      <c r="N167" s="18"/>
      <c r="AA167" s="27"/>
    </row>
    <row r="168" spans="5:27">
      <c r="E168" s="20"/>
      <c r="H168" s="17"/>
      <c r="J168" s="17"/>
      <c r="L168" s="18"/>
      <c r="M168" s="18"/>
      <c r="N168" s="18"/>
      <c r="AA168" s="27"/>
    </row>
    <row r="169" spans="5:27">
      <c r="E169" s="20"/>
      <c r="H169" s="17"/>
      <c r="J169" s="17"/>
      <c r="L169" s="18"/>
      <c r="M169" s="18"/>
      <c r="N169" s="18"/>
      <c r="AA169" s="27"/>
    </row>
    <row r="170" spans="5:27">
      <c r="E170" s="20"/>
      <c r="H170" s="17"/>
      <c r="J170" s="17"/>
      <c r="L170" s="18"/>
      <c r="M170" s="18"/>
      <c r="N170" s="18"/>
      <c r="AA170" s="27"/>
    </row>
    <row r="171" spans="5:27">
      <c r="E171" s="20"/>
      <c r="H171" s="17"/>
      <c r="J171" s="17"/>
      <c r="L171" s="18"/>
      <c r="M171" s="18"/>
      <c r="N171" s="18"/>
      <c r="AA171" s="27"/>
    </row>
    <row r="172" spans="5:27">
      <c r="E172" s="20"/>
      <c r="H172" s="17"/>
      <c r="J172" s="17"/>
      <c r="L172" s="18"/>
      <c r="M172" s="18"/>
      <c r="N172" s="18"/>
      <c r="AA172" s="27"/>
    </row>
    <row r="173" spans="5:27">
      <c r="E173" s="20"/>
      <c r="H173" s="17"/>
      <c r="J173" s="17"/>
      <c r="L173" s="18"/>
      <c r="M173" s="18"/>
      <c r="N173" s="18"/>
      <c r="AA173" s="27"/>
    </row>
    <row r="174" spans="5:27">
      <c r="E174" s="20"/>
      <c r="H174" s="17"/>
      <c r="J174" s="17"/>
      <c r="L174" s="18"/>
      <c r="M174" s="18"/>
      <c r="N174" s="18"/>
      <c r="AA174" s="27"/>
    </row>
    <row r="175" spans="5:27">
      <c r="E175" s="20"/>
      <c r="H175" s="17"/>
      <c r="J175" s="17"/>
      <c r="L175" s="18"/>
      <c r="M175" s="18"/>
      <c r="N175" s="18"/>
      <c r="AA175" s="27"/>
    </row>
    <row r="176" spans="5:27">
      <c r="E176" s="20"/>
      <c r="H176" s="17"/>
      <c r="J176" s="17"/>
      <c r="L176" s="18"/>
      <c r="M176" s="18"/>
      <c r="N176" s="18"/>
      <c r="AA176" s="27"/>
    </row>
    <row r="177" spans="5:27">
      <c r="E177" s="20"/>
      <c r="H177" s="17"/>
      <c r="J177" s="17"/>
      <c r="L177" s="18"/>
      <c r="M177" s="18"/>
      <c r="N177" s="18"/>
      <c r="AA177" s="27"/>
    </row>
    <row r="178" spans="5:27">
      <c r="E178" s="20"/>
      <c r="H178" s="17"/>
      <c r="J178" s="17"/>
      <c r="L178" s="18"/>
      <c r="M178" s="18"/>
      <c r="N178" s="18"/>
      <c r="AA178" s="27"/>
    </row>
    <row r="179" spans="5:27">
      <c r="E179" s="20"/>
      <c r="H179" s="17"/>
      <c r="J179" s="17"/>
      <c r="L179" s="18"/>
      <c r="M179" s="18"/>
      <c r="N179" s="18"/>
      <c r="AA179" s="27"/>
    </row>
    <row r="180" spans="5:27">
      <c r="E180" s="20"/>
      <c r="H180" s="17"/>
      <c r="J180" s="17"/>
      <c r="L180" s="18"/>
      <c r="M180" s="18"/>
      <c r="N180" s="18"/>
      <c r="AA180" s="27"/>
    </row>
    <row r="181" spans="5:27">
      <c r="E181" s="20"/>
      <c r="H181" s="17"/>
      <c r="J181" s="17"/>
      <c r="L181" s="18"/>
      <c r="M181" s="18"/>
      <c r="N181" s="18"/>
      <c r="AA181" s="27"/>
    </row>
    <row r="182" spans="5:27">
      <c r="E182" s="20"/>
      <c r="H182" s="17"/>
      <c r="J182" s="17"/>
      <c r="L182" s="18"/>
      <c r="M182" s="18"/>
      <c r="N182" s="18"/>
      <c r="AA182" s="27"/>
    </row>
    <row r="183" spans="5:27">
      <c r="E183" s="20"/>
      <c r="H183" s="17"/>
      <c r="J183" s="17"/>
      <c r="L183" s="18"/>
      <c r="M183" s="18"/>
      <c r="N183" s="18"/>
      <c r="AA183" s="27"/>
    </row>
    <row r="184" spans="5:27">
      <c r="E184" s="20"/>
      <c r="H184" s="17"/>
      <c r="J184" s="17"/>
      <c r="L184" s="18"/>
      <c r="M184" s="18"/>
      <c r="N184" s="18"/>
      <c r="AA184" s="27"/>
    </row>
    <row r="185" spans="5:27">
      <c r="E185" s="20"/>
      <c r="H185" s="17"/>
      <c r="J185" s="17"/>
      <c r="L185" s="18"/>
      <c r="M185" s="18"/>
      <c r="N185" s="18"/>
      <c r="AA185" s="27"/>
    </row>
    <row r="186" spans="5:27">
      <c r="E186" s="20"/>
      <c r="H186" s="17"/>
      <c r="J186" s="17"/>
      <c r="L186" s="18"/>
      <c r="M186" s="18"/>
      <c r="N186" s="18"/>
      <c r="AA186" s="27"/>
    </row>
    <row r="187" spans="5:27">
      <c r="E187" s="20"/>
      <c r="H187" s="17"/>
      <c r="J187" s="17"/>
      <c r="L187" s="18"/>
      <c r="M187" s="18"/>
      <c r="N187" s="18"/>
      <c r="AA187" s="27"/>
    </row>
    <row r="188" spans="5:27">
      <c r="E188" s="20"/>
      <c r="H188" s="17"/>
      <c r="J188" s="17"/>
      <c r="L188" s="18"/>
      <c r="M188" s="18"/>
      <c r="N188" s="18"/>
      <c r="AA188" s="27"/>
    </row>
    <row r="189" spans="5:27">
      <c r="E189" s="20"/>
      <c r="H189" s="17"/>
      <c r="J189" s="17"/>
      <c r="L189" s="18"/>
      <c r="M189" s="18"/>
      <c r="N189" s="18"/>
      <c r="AA189" s="27"/>
    </row>
    <row r="190" spans="5:27">
      <c r="E190" s="20"/>
      <c r="H190" s="17"/>
      <c r="J190" s="17"/>
      <c r="L190" s="18"/>
      <c r="M190" s="18"/>
      <c r="N190" s="18"/>
      <c r="AA190" s="27"/>
    </row>
    <row r="191" spans="5:27">
      <c r="E191" s="20"/>
      <c r="H191" s="17"/>
      <c r="J191" s="17"/>
      <c r="L191" s="18"/>
      <c r="M191" s="18"/>
      <c r="N191" s="18"/>
      <c r="AA191" s="27"/>
    </row>
    <row r="192" spans="5:27">
      <c r="E192" s="20"/>
      <c r="H192" s="17"/>
      <c r="J192" s="17"/>
      <c r="L192" s="18"/>
      <c r="M192" s="18"/>
      <c r="N192" s="18"/>
      <c r="AA192" s="27"/>
    </row>
    <row r="193" spans="5:27">
      <c r="E193" s="20"/>
      <c r="H193" s="17"/>
      <c r="J193" s="17"/>
      <c r="L193" s="18"/>
      <c r="M193" s="18"/>
      <c r="N193" s="18"/>
      <c r="AA193" s="27"/>
    </row>
    <row r="194" spans="5:27">
      <c r="E194" s="20"/>
      <c r="H194" s="17"/>
      <c r="J194" s="17"/>
      <c r="L194" s="18"/>
      <c r="M194" s="18"/>
      <c r="N194" s="18"/>
      <c r="AA194" s="27"/>
    </row>
    <row r="195" spans="5:27">
      <c r="E195" s="20"/>
      <c r="H195" s="17"/>
      <c r="J195" s="17"/>
      <c r="L195" s="18"/>
      <c r="M195" s="18"/>
      <c r="N195" s="18"/>
      <c r="AA195" s="27"/>
    </row>
    <row r="196" spans="5:27">
      <c r="E196" s="20"/>
      <c r="H196" s="17"/>
      <c r="J196" s="17"/>
      <c r="L196" s="18"/>
      <c r="M196" s="18"/>
      <c r="N196" s="18"/>
      <c r="AA196" s="27"/>
    </row>
    <row r="197" spans="5:27">
      <c r="E197" s="20"/>
      <c r="H197" s="17"/>
      <c r="J197" s="17"/>
      <c r="L197" s="18"/>
      <c r="M197" s="18"/>
      <c r="N197" s="18"/>
      <c r="AA197" s="27"/>
    </row>
    <row r="198" spans="5:27">
      <c r="E198" s="20"/>
      <c r="H198" s="17"/>
      <c r="J198" s="17"/>
      <c r="L198" s="18"/>
      <c r="M198" s="18"/>
      <c r="N198" s="18"/>
      <c r="AA198" s="27"/>
    </row>
    <row r="199" spans="5:27">
      <c r="E199" s="20"/>
      <c r="H199" s="17"/>
      <c r="J199" s="17"/>
      <c r="L199" s="18"/>
      <c r="M199" s="18"/>
      <c r="N199" s="18"/>
      <c r="AA199" s="27"/>
    </row>
    <row r="200" spans="5:27">
      <c r="E200" s="20"/>
      <c r="H200" s="17"/>
      <c r="J200" s="17"/>
      <c r="L200" s="18"/>
      <c r="M200" s="18"/>
      <c r="N200" s="18"/>
      <c r="AA200" s="27"/>
    </row>
    <row r="201" spans="5:27">
      <c r="E201" s="20"/>
      <c r="H201" s="17"/>
      <c r="J201" s="17"/>
      <c r="L201" s="18"/>
      <c r="M201" s="18"/>
      <c r="N201" s="18"/>
      <c r="AA201" s="27"/>
    </row>
    <row r="202" spans="5:27">
      <c r="E202" s="20"/>
      <c r="H202" s="17"/>
      <c r="J202" s="17"/>
      <c r="L202" s="18"/>
      <c r="M202" s="18"/>
      <c r="N202" s="18"/>
      <c r="AA202" s="27"/>
    </row>
    <row r="203" spans="5:27">
      <c r="E203" s="20"/>
      <c r="H203" s="17"/>
      <c r="J203" s="17"/>
      <c r="L203" s="18"/>
      <c r="M203" s="18"/>
      <c r="N203" s="18"/>
      <c r="AA203" s="27"/>
    </row>
    <row r="204" spans="5:27">
      <c r="E204" s="20"/>
      <c r="H204" s="17"/>
      <c r="J204" s="17"/>
      <c r="L204" s="18"/>
      <c r="M204" s="18"/>
      <c r="N204" s="18"/>
      <c r="AA204" s="27"/>
    </row>
    <row r="205" spans="5:27">
      <c r="E205" s="20"/>
      <c r="H205" s="17"/>
      <c r="J205" s="17"/>
      <c r="L205" s="18"/>
      <c r="M205" s="18"/>
      <c r="N205" s="18"/>
      <c r="AA205" s="27"/>
    </row>
    <row r="206" spans="5:27">
      <c r="E206" s="20"/>
      <c r="H206" s="17"/>
      <c r="J206" s="17"/>
      <c r="L206" s="18"/>
      <c r="M206" s="18"/>
      <c r="N206" s="18"/>
      <c r="AA206" s="27"/>
    </row>
    <row r="207" spans="5:27">
      <c r="E207" s="20"/>
      <c r="H207" s="17"/>
      <c r="J207" s="17"/>
      <c r="L207" s="18"/>
      <c r="M207" s="18"/>
      <c r="N207" s="18"/>
      <c r="AA207" s="27"/>
    </row>
    <row r="208" spans="5:27">
      <c r="E208" s="20"/>
      <c r="H208" s="17"/>
      <c r="J208" s="17"/>
      <c r="L208" s="18"/>
      <c r="M208" s="18"/>
      <c r="N208" s="18"/>
      <c r="AA208" s="27"/>
    </row>
    <row r="209" spans="5:27">
      <c r="E209" s="20"/>
      <c r="H209" s="17"/>
      <c r="J209" s="17"/>
      <c r="L209" s="18"/>
      <c r="M209" s="18"/>
      <c r="N209" s="18"/>
      <c r="AA209" s="27"/>
    </row>
    <row r="210" spans="5:27">
      <c r="E210" s="20"/>
      <c r="H210" s="17"/>
      <c r="J210" s="17"/>
      <c r="L210" s="18"/>
      <c r="M210" s="18"/>
      <c r="N210" s="18"/>
      <c r="AA210" s="27"/>
    </row>
    <row r="211" spans="5:27">
      <c r="E211" s="20"/>
      <c r="H211" s="17"/>
      <c r="J211" s="17"/>
      <c r="L211" s="18"/>
      <c r="M211" s="18"/>
      <c r="N211" s="18"/>
      <c r="AA211" s="27"/>
    </row>
    <row r="212" spans="5:27">
      <c r="E212" s="20"/>
      <c r="H212" s="17"/>
      <c r="J212" s="17"/>
      <c r="L212" s="18"/>
      <c r="M212" s="18"/>
      <c r="N212" s="18"/>
      <c r="AA212" s="27"/>
    </row>
    <row r="213" spans="5:27">
      <c r="E213" s="20"/>
      <c r="H213" s="17"/>
      <c r="J213" s="17"/>
      <c r="L213" s="18"/>
      <c r="M213" s="18"/>
      <c r="N213" s="18"/>
      <c r="AA213" s="27"/>
    </row>
    <row r="214" spans="5:27">
      <c r="E214" s="20"/>
      <c r="H214" s="17"/>
      <c r="J214" s="17"/>
      <c r="L214" s="18"/>
      <c r="M214" s="18"/>
      <c r="N214" s="18"/>
      <c r="AA214" s="27"/>
    </row>
    <row r="215" spans="5:27">
      <c r="E215" s="20"/>
      <c r="H215" s="17"/>
      <c r="J215" s="17"/>
      <c r="L215" s="18"/>
      <c r="M215" s="18"/>
      <c r="N215" s="18"/>
      <c r="AA215" s="27"/>
    </row>
    <row r="216" spans="5:27">
      <c r="E216" s="20"/>
      <c r="H216" s="17"/>
      <c r="J216" s="17"/>
      <c r="L216" s="18"/>
      <c r="M216" s="18"/>
      <c r="N216" s="18"/>
      <c r="AA216" s="27"/>
    </row>
    <row r="217" spans="5:27">
      <c r="E217" s="20"/>
      <c r="H217" s="17"/>
      <c r="J217" s="17"/>
      <c r="L217" s="18"/>
      <c r="M217" s="18"/>
      <c r="N217" s="18"/>
      <c r="AA217" s="27"/>
    </row>
    <row r="218" spans="5:27">
      <c r="E218" s="20"/>
      <c r="H218" s="17"/>
      <c r="J218" s="17"/>
      <c r="L218" s="18"/>
      <c r="M218" s="18"/>
      <c r="N218" s="18"/>
      <c r="AA218" s="27"/>
    </row>
    <row r="219" spans="5:27">
      <c r="E219" s="20"/>
      <c r="H219" s="17"/>
      <c r="J219" s="17"/>
      <c r="L219" s="18"/>
      <c r="M219" s="18"/>
      <c r="N219" s="18"/>
      <c r="AA219" s="27"/>
    </row>
    <row r="220" spans="5:27">
      <c r="E220" s="20"/>
      <c r="H220" s="17"/>
      <c r="J220" s="17"/>
      <c r="L220" s="18"/>
      <c r="M220" s="18"/>
      <c r="N220" s="18"/>
      <c r="AA220" s="27"/>
    </row>
    <row r="221" spans="5:27">
      <c r="E221" s="20"/>
      <c r="H221" s="17"/>
      <c r="J221" s="17"/>
      <c r="L221" s="18"/>
      <c r="M221" s="18"/>
      <c r="N221" s="18"/>
      <c r="AA221" s="27"/>
    </row>
    <row r="222" spans="5:27">
      <c r="E222" s="20"/>
      <c r="H222" s="17"/>
      <c r="J222" s="17"/>
      <c r="L222" s="18"/>
      <c r="M222" s="18"/>
      <c r="N222" s="18"/>
      <c r="AA222" s="27"/>
    </row>
    <row r="223" spans="5:27">
      <c r="E223" s="20"/>
      <c r="H223" s="17"/>
      <c r="J223" s="17"/>
      <c r="L223" s="18"/>
      <c r="M223" s="18"/>
      <c r="N223" s="18"/>
      <c r="AA223" s="27"/>
    </row>
    <row r="224" spans="5:27">
      <c r="E224" s="20"/>
      <c r="H224" s="17"/>
      <c r="J224" s="17"/>
      <c r="L224" s="18"/>
      <c r="M224" s="18"/>
      <c r="N224" s="18"/>
      <c r="AA224" s="27"/>
    </row>
    <row r="225" spans="5:27">
      <c r="E225" s="20"/>
      <c r="H225" s="17"/>
      <c r="J225" s="17"/>
      <c r="L225" s="18"/>
      <c r="M225" s="18"/>
      <c r="N225" s="18"/>
      <c r="AA225" s="27"/>
    </row>
    <row r="226" spans="5:27">
      <c r="E226" s="20"/>
      <c r="H226" s="17"/>
      <c r="J226" s="17"/>
      <c r="L226" s="18"/>
      <c r="M226" s="18"/>
      <c r="N226" s="18"/>
      <c r="AA226" s="27"/>
    </row>
    <row r="227" spans="5:27">
      <c r="E227" s="20"/>
      <c r="H227" s="17"/>
      <c r="J227" s="17"/>
      <c r="L227" s="18"/>
      <c r="M227" s="18"/>
      <c r="N227" s="18"/>
      <c r="AA227" s="27"/>
    </row>
    <row r="228" spans="5:27">
      <c r="E228" s="20"/>
      <c r="H228" s="17"/>
      <c r="J228" s="17"/>
      <c r="L228" s="18"/>
      <c r="M228" s="18"/>
      <c r="N228" s="18"/>
      <c r="AA228" s="27"/>
    </row>
    <row r="229" spans="5:27">
      <c r="E229" s="20"/>
      <c r="H229" s="17"/>
      <c r="J229" s="17"/>
      <c r="L229" s="18"/>
      <c r="M229" s="18"/>
      <c r="N229" s="18"/>
      <c r="AA229" s="27"/>
    </row>
    <row r="230" spans="5:27">
      <c r="E230" s="20"/>
      <c r="H230" s="17"/>
      <c r="J230" s="17"/>
      <c r="L230" s="18"/>
      <c r="M230" s="18"/>
      <c r="N230" s="18"/>
      <c r="AA230" s="27"/>
    </row>
    <row r="231" spans="5:27">
      <c r="E231" s="20"/>
      <c r="H231" s="17"/>
      <c r="J231" s="17"/>
      <c r="L231" s="18"/>
      <c r="M231" s="18"/>
      <c r="N231" s="18"/>
      <c r="AA231" s="27"/>
    </row>
    <row r="232" spans="5:27">
      <c r="E232" s="20"/>
      <c r="H232" s="17"/>
      <c r="J232" s="17"/>
      <c r="L232" s="18"/>
      <c r="M232" s="18"/>
      <c r="N232" s="18"/>
      <c r="AA232" s="27"/>
    </row>
    <row r="233" spans="5:27">
      <c r="E233" s="20"/>
      <c r="H233" s="17"/>
      <c r="J233" s="17"/>
      <c r="L233" s="18"/>
      <c r="M233" s="18"/>
      <c r="N233" s="18"/>
      <c r="AA233" s="27"/>
    </row>
    <row r="234" spans="5:27">
      <c r="E234" s="20"/>
      <c r="H234" s="17"/>
      <c r="J234" s="17"/>
      <c r="L234" s="18"/>
      <c r="M234" s="18"/>
      <c r="N234" s="18"/>
      <c r="AA234" s="27"/>
    </row>
    <row r="235" spans="5:27">
      <c r="E235" s="20"/>
      <c r="H235" s="17"/>
      <c r="J235" s="17"/>
      <c r="L235" s="18"/>
      <c r="M235" s="18"/>
      <c r="N235" s="18"/>
      <c r="AA235" s="27"/>
    </row>
    <row r="236" spans="5:27">
      <c r="E236" s="20"/>
      <c r="H236" s="17"/>
      <c r="J236" s="17"/>
      <c r="L236" s="18"/>
      <c r="M236" s="18"/>
      <c r="N236" s="18"/>
      <c r="AA236" s="27"/>
    </row>
    <row r="237" spans="5:27">
      <c r="E237" s="20"/>
      <c r="H237" s="17"/>
      <c r="J237" s="17"/>
      <c r="L237" s="18"/>
      <c r="M237" s="18"/>
      <c r="N237" s="18"/>
      <c r="AA237" s="27"/>
    </row>
    <row r="238" spans="5:27">
      <c r="E238" s="20"/>
      <c r="H238" s="17"/>
      <c r="J238" s="17"/>
      <c r="L238" s="18"/>
      <c r="M238" s="18"/>
      <c r="N238" s="18"/>
      <c r="AA238" s="27"/>
    </row>
    <row r="239" spans="5:27">
      <c r="E239" s="20"/>
      <c r="H239" s="17"/>
      <c r="J239" s="17"/>
      <c r="L239" s="18"/>
      <c r="M239" s="18"/>
      <c r="N239" s="18"/>
      <c r="AA239" s="27"/>
    </row>
    <row r="240" spans="5:27">
      <c r="E240" s="20"/>
      <c r="H240" s="17"/>
      <c r="J240" s="17"/>
      <c r="L240" s="18"/>
      <c r="M240" s="18"/>
      <c r="N240" s="18"/>
      <c r="AA240" s="27"/>
    </row>
    <row r="241" spans="5:27">
      <c r="E241" s="20"/>
      <c r="H241" s="17"/>
      <c r="J241" s="17"/>
      <c r="L241" s="18"/>
      <c r="M241" s="18"/>
      <c r="N241" s="18"/>
      <c r="AA241" s="27"/>
    </row>
    <row r="242" spans="5:27">
      <c r="E242" s="20"/>
      <c r="H242" s="17"/>
      <c r="J242" s="17"/>
      <c r="L242" s="18"/>
      <c r="M242" s="18"/>
      <c r="N242" s="18"/>
      <c r="AA242" s="27"/>
    </row>
    <row r="243" spans="5:27">
      <c r="E243" s="20"/>
      <c r="H243" s="17"/>
      <c r="J243" s="17"/>
      <c r="L243" s="18"/>
      <c r="M243" s="18"/>
      <c r="N243" s="18"/>
      <c r="AA243" s="27"/>
    </row>
    <row r="244" spans="5:27">
      <c r="E244" s="20"/>
      <c r="H244" s="17"/>
      <c r="J244" s="17"/>
      <c r="L244" s="18"/>
      <c r="M244" s="18"/>
      <c r="N244" s="18"/>
      <c r="AA244" s="27"/>
    </row>
    <row r="245" spans="5:27">
      <c r="E245" s="20"/>
      <c r="H245" s="17"/>
      <c r="J245" s="17"/>
      <c r="L245" s="18"/>
      <c r="M245" s="18"/>
      <c r="N245" s="18"/>
      <c r="AA245" s="27"/>
    </row>
    <row r="246" spans="5:27">
      <c r="E246" s="20"/>
      <c r="H246" s="17"/>
      <c r="J246" s="17"/>
      <c r="L246" s="18"/>
      <c r="M246" s="18"/>
      <c r="N246" s="18"/>
      <c r="AA246" s="27"/>
    </row>
    <row r="247" spans="5:27">
      <c r="E247" s="20"/>
      <c r="H247" s="17"/>
      <c r="J247" s="17"/>
      <c r="L247" s="18"/>
      <c r="M247" s="18"/>
      <c r="N247" s="18"/>
      <c r="AA247" s="27"/>
    </row>
    <row r="248" spans="5:27">
      <c r="E248" s="20"/>
      <c r="H248" s="17"/>
      <c r="J248" s="17"/>
      <c r="L248" s="18"/>
      <c r="M248" s="18"/>
      <c r="N248" s="18"/>
      <c r="AA248" s="27"/>
    </row>
    <row r="249" spans="5:27">
      <c r="E249" s="20"/>
      <c r="H249" s="17"/>
      <c r="J249" s="17"/>
      <c r="L249" s="18"/>
      <c r="M249" s="18"/>
      <c r="N249" s="18"/>
      <c r="AA249" s="27"/>
    </row>
    <row r="250" spans="5:27">
      <c r="E250" s="20"/>
      <c r="H250" s="17"/>
      <c r="J250" s="17"/>
      <c r="L250" s="18"/>
      <c r="M250" s="18"/>
      <c r="N250" s="18"/>
      <c r="AA250" s="27"/>
    </row>
    <row r="251" spans="5:27">
      <c r="E251" s="20"/>
      <c r="H251" s="17"/>
      <c r="J251" s="17"/>
      <c r="L251" s="18"/>
      <c r="M251" s="18"/>
      <c r="N251" s="18"/>
      <c r="AA251" s="27"/>
    </row>
    <row r="252" spans="5:27">
      <c r="E252" s="20"/>
      <c r="H252" s="17"/>
      <c r="J252" s="17"/>
      <c r="L252" s="18"/>
      <c r="M252" s="18"/>
      <c r="N252" s="18"/>
      <c r="AA252" s="27"/>
    </row>
    <row r="253" spans="5:27">
      <c r="E253" s="20"/>
      <c r="H253" s="17"/>
      <c r="J253" s="17"/>
      <c r="L253" s="18"/>
      <c r="M253" s="18"/>
      <c r="N253" s="18"/>
      <c r="AA253" s="27"/>
    </row>
    <row r="254" spans="5:27">
      <c r="E254" s="20"/>
      <c r="H254" s="17"/>
      <c r="J254" s="17"/>
      <c r="L254" s="18"/>
      <c r="M254" s="18"/>
      <c r="N254" s="18"/>
      <c r="AA254" s="27"/>
    </row>
    <row r="255" spans="5:27">
      <c r="E255" s="20"/>
      <c r="H255" s="17"/>
      <c r="J255" s="17"/>
      <c r="L255" s="18"/>
      <c r="M255" s="18"/>
      <c r="N255" s="18"/>
      <c r="AA255" s="27"/>
    </row>
    <row r="256" spans="5:27">
      <c r="E256" s="20"/>
      <c r="H256" s="17"/>
      <c r="J256" s="17"/>
      <c r="L256" s="18"/>
      <c r="M256" s="18"/>
      <c r="N256" s="18"/>
      <c r="AA256" s="27"/>
    </row>
    <row r="257" spans="5:27">
      <c r="E257" s="20"/>
      <c r="H257" s="17"/>
      <c r="J257" s="17"/>
      <c r="L257" s="18"/>
      <c r="M257" s="18"/>
      <c r="N257" s="18"/>
      <c r="AA257" s="27"/>
    </row>
    <row r="258" spans="5:27">
      <c r="E258" s="20"/>
      <c r="H258" s="17"/>
      <c r="J258" s="17"/>
      <c r="L258" s="18"/>
      <c r="M258" s="18"/>
      <c r="N258" s="18"/>
      <c r="AA258" s="27"/>
    </row>
    <row r="259" spans="5:27">
      <c r="E259" s="20"/>
      <c r="H259" s="17"/>
      <c r="J259" s="17"/>
      <c r="L259" s="18"/>
      <c r="M259" s="18"/>
      <c r="N259" s="18"/>
      <c r="AA259" s="27"/>
    </row>
    <row r="260" spans="5:27">
      <c r="E260" s="20"/>
      <c r="H260" s="17"/>
      <c r="J260" s="17"/>
      <c r="L260" s="18"/>
      <c r="M260" s="18"/>
      <c r="N260" s="18"/>
      <c r="AA260" s="27"/>
    </row>
    <row r="261" spans="5:27">
      <c r="E261" s="20"/>
      <c r="H261" s="17"/>
      <c r="J261" s="17"/>
      <c r="L261" s="18"/>
      <c r="M261" s="18"/>
      <c r="N261" s="18"/>
      <c r="AA261" s="27"/>
    </row>
    <row r="262" spans="5:27">
      <c r="E262" s="20"/>
      <c r="H262" s="17"/>
      <c r="J262" s="17"/>
      <c r="L262" s="18"/>
      <c r="M262" s="18"/>
      <c r="N262" s="18"/>
      <c r="AA262" s="27"/>
    </row>
    <row r="263" spans="5:27">
      <c r="E263" s="20"/>
      <c r="H263" s="17"/>
      <c r="J263" s="17"/>
      <c r="L263" s="18"/>
      <c r="M263" s="18"/>
      <c r="N263" s="18"/>
      <c r="AA263" s="27"/>
    </row>
    <row r="264" spans="5:27">
      <c r="E264" s="20"/>
      <c r="H264" s="17"/>
      <c r="J264" s="17"/>
      <c r="L264" s="18"/>
      <c r="M264" s="18"/>
      <c r="N264" s="18"/>
      <c r="AA264" s="27"/>
    </row>
    <row r="265" spans="5:27">
      <c r="E265" s="20"/>
      <c r="H265" s="17"/>
      <c r="J265" s="17"/>
      <c r="L265" s="18"/>
      <c r="M265" s="18"/>
      <c r="N265" s="18"/>
      <c r="AA265" s="27"/>
    </row>
    <row r="266" spans="5:27">
      <c r="E266" s="20"/>
      <c r="H266" s="17"/>
      <c r="J266" s="17"/>
      <c r="L266" s="18"/>
      <c r="M266" s="18"/>
      <c r="N266" s="18"/>
      <c r="AA266" s="27"/>
    </row>
    <row r="267" spans="5:27">
      <c r="E267" s="20"/>
      <c r="H267" s="17"/>
      <c r="J267" s="17"/>
      <c r="L267" s="18"/>
      <c r="M267" s="18"/>
      <c r="N267" s="18"/>
      <c r="AA267" s="27"/>
    </row>
    <row r="268" spans="5:27">
      <c r="E268" s="20"/>
      <c r="H268" s="17"/>
      <c r="J268" s="17"/>
      <c r="L268" s="18"/>
      <c r="M268" s="18"/>
      <c r="N268" s="18"/>
      <c r="AA268" s="27"/>
    </row>
    <row r="269" spans="5:27">
      <c r="E269" s="20"/>
      <c r="H269" s="17"/>
      <c r="J269" s="17"/>
      <c r="L269" s="18"/>
      <c r="M269" s="18"/>
      <c r="N269" s="18"/>
      <c r="AA269" s="27"/>
    </row>
    <row r="270" spans="5:27">
      <c r="E270" s="20"/>
      <c r="H270" s="17"/>
      <c r="J270" s="17"/>
      <c r="L270" s="18"/>
      <c r="M270" s="18"/>
      <c r="N270" s="18"/>
      <c r="AA270" s="27"/>
    </row>
    <row r="271" spans="5:27">
      <c r="E271" s="20"/>
      <c r="H271" s="17"/>
      <c r="J271" s="17"/>
      <c r="L271" s="18"/>
      <c r="M271" s="18"/>
      <c r="N271" s="18"/>
      <c r="AA271" s="27"/>
    </row>
    <row r="272" spans="5:27">
      <c r="E272" s="20"/>
      <c r="H272" s="17"/>
      <c r="J272" s="17"/>
      <c r="L272" s="18"/>
      <c r="M272" s="18"/>
      <c r="N272" s="18"/>
      <c r="AA272" s="27"/>
    </row>
    <row r="273" spans="5:27">
      <c r="E273" s="20"/>
      <c r="H273" s="17"/>
      <c r="J273" s="17"/>
      <c r="L273" s="18"/>
      <c r="M273" s="18"/>
      <c r="N273" s="18"/>
      <c r="AA273" s="27"/>
    </row>
    <row r="274" spans="5:27">
      <c r="E274" s="20"/>
      <c r="H274" s="17"/>
      <c r="J274" s="17"/>
      <c r="L274" s="18"/>
      <c r="M274" s="18"/>
      <c r="N274" s="18"/>
      <c r="AA274" s="27"/>
    </row>
    <row r="275" spans="5:27">
      <c r="E275" s="20"/>
      <c r="H275" s="17"/>
      <c r="J275" s="17"/>
      <c r="L275" s="18"/>
      <c r="M275" s="18"/>
      <c r="N275" s="18"/>
      <c r="AA275" s="27"/>
    </row>
    <row r="276" spans="5:27">
      <c r="E276" s="20"/>
      <c r="H276" s="17"/>
      <c r="J276" s="17"/>
      <c r="L276" s="18"/>
      <c r="M276" s="18"/>
      <c r="N276" s="18"/>
      <c r="AA276" s="27"/>
    </row>
    <row r="277" spans="5:27">
      <c r="E277" s="20"/>
      <c r="H277" s="17"/>
      <c r="J277" s="17"/>
      <c r="L277" s="18"/>
      <c r="M277" s="18"/>
      <c r="N277" s="18"/>
      <c r="AA277" s="27"/>
    </row>
    <row r="278" spans="5:27">
      <c r="E278" s="20"/>
      <c r="H278" s="17"/>
      <c r="J278" s="17"/>
      <c r="L278" s="18"/>
      <c r="M278" s="18"/>
      <c r="N278" s="18"/>
      <c r="AA278" s="27"/>
    </row>
    <row r="279" spans="5:27">
      <c r="E279" s="20"/>
      <c r="H279" s="17"/>
      <c r="J279" s="17"/>
      <c r="L279" s="18"/>
      <c r="M279" s="18"/>
      <c r="N279" s="18"/>
      <c r="AA279" s="27"/>
    </row>
    <row r="280" spans="5:27">
      <c r="E280" s="20"/>
      <c r="H280" s="17"/>
      <c r="J280" s="17"/>
      <c r="L280" s="18"/>
      <c r="M280" s="18"/>
      <c r="N280" s="18"/>
      <c r="AA280" s="27"/>
    </row>
    <row r="281" spans="5:27">
      <c r="E281" s="20"/>
      <c r="H281" s="17"/>
      <c r="J281" s="17"/>
      <c r="L281" s="18"/>
      <c r="M281" s="18"/>
      <c r="N281" s="18"/>
      <c r="AA281" s="27"/>
    </row>
    <row r="282" spans="5:27">
      <c r="E282" s="20"/>
      <c r="H282" s="17"/>
      <c r="J282" s="17"/>
      <c r="L282" s="18"/>
      <c r="M282" s="18"/>
      <c r="N282" s="18"/>
      <c r="AA282" s="27"/>
    </row>
    <row r="283" spans="5:27">
      <c r="E283" s="20"/>
      <c r="H283" s="17"/>
      <c r="J283" s="17"/>
      <c r="L283" s="18"/>
      <c r="M283" s="18"/>
      <c r="N283" s="18"/>
      <c r="AA283" s="27"/>
    </row>
    <row r="284" spans="5:27">
      <c r="E284" s="20"/>
      <c r="H284" s="17"/>
      <c r="J284" s="17"/>
      <c r="L284" s="18"/>
      <c r="M284" s="18"/>
      <c r="N284" s="18"/>
      <c r="AA284" s="27"/>
    </row>
    <row r="285" spans="5:27">
      <c r="E285" s="20"/>
      <c r="H285" s="17"/>
      <c r="J285" s="17"/>
      <c r="L285" s="18"/>
      <c r="M285" s="18"/>
      <c r="N285" s="18"/>
      <c r="AA285" s="27"/>
    </row>
    <row r="286" spans="5:27">
      <c r="E286" s="20"/>
      <c r="H286" s="17"/>
      <c r="J286" s="17"/>
      <c r="L286" s="18"/>
      <c r="M286" s="18"/>
      <c r="N286" s="18"/>
      <c r="AA286" s="27"/>
    </row>
    <row r="287" spans="5:27">
      <c r="E287" s="20"/>
      <c r="H287" s="17"/>
      <c r="J287" s="17"/>
      <c r="L287" s="18"/>
      <c r="M287" s="18"/>
      <c r="N287" s="18"/>
      <c r="AA287" s="27"/>
    </row>
    <row r="288" spans="5:27">
      <c r="E288" s="20"/>
      <c r="H288" s="17"/>
      <c r="J288" s="17"/>
      <c r="L288" s="18"/>
      <c r="M288" s="18"/>
      <c r="N288" s="18"/>
      <c r="AA288" s="27"/>
    </row>
    <row r="289" spans="5:27">
      <c r="E289" s="20"/>
      <c r="H289" s="17"/>
      <c r="J289" s="17"/>
      <c r="L289" s="18"/>
      <c r="M289" s="18"/>
      <c r="N289" s="18"/>
      <c r="AA289" s="27"/>
    </row>
    <row r="290" spans="5:27">
      <c r="E290" s="20"/>
      <c r="H290" s="17"/>
      <c r="J290" s="17"/>
      <c r="L290" s="18"/>
      <c r="M290" s="18"/>
      <c r="N290" s="18"/>
      <c r="AA290" s="27"/>
    </row>
    <row r="291" spans="5:27">
      <c r="E291" s="20"/>
      <c r="H291" s="17"/>
      <c r="J291" s="17"/>
      <c r="L291" s="18"/>
      <c r="M291" s="18"/>
      <c r="N291" s="18"/>
      <c r="AA291" s="27"/>
    </row>
    <row r="292" spans="5:27">
      <c r="E292" s="20"/>
      <c r="H292" s="17"/>
      <c r="J292" s="17"/>
      <c r="L292" s="18"/>
      <c r="M292" s="18"/>
      <c r="N292" s="18"/>
      <c r="AA292" s="27"/>
    </row>
    <row r="293" spans="5:27">
      <c r="E293" s="20"/>
      <c r="H293" s="17"/>
      <c r="J293" s="17"/>
      <c r="L293" s="18"/>
      <c r="M293" s="18"/>
      <c r="N293" s="18"/>
      <c r="AA293" s="27"/>
    </row>
    <row r="294" spans="5:27">
      <c r="E294" s="20"/>
      <c r="H294" s="17"/>
      <c r="J294" s="17"/>
      <c r="L294" s="18"/>
      <c r="M294" s="18"/>
      <c r="N294" s="18"/>
      <c r="AA294" s="27"/>
    </row>
    <row r="295" spans="5:27">
      <c r="E295" s="20"/>
      <c r="H295" s="17"/>
      <c r="J295" s="17"/>
      <c r="L295" s="18"/>
      <c r="M295" s="18"/>
      <c r="N295" s="18"/>
      <c r="AA295" s="27"/>
    </row>
    <row r="296" spans="5:27">
      <c r="E296" s="20"/>
      <c r="H296" s="17"/>
      <c r="J296" s="17"/>
      <c r="L296" s="18"/>
      <c r="M296" s="18"/>
      <c r="N296" s="18"/>
      <c r="AA296" s="27"/>
    </row>
    <row r="297" spans="5:27">
      <c r="E297" s="20"/>
      <c r="H297" s="17"/>
      <c r="J297" s="17"/>
      <c r="L297" s="18"/>
      <c r="M297" s="18"/>
      <c r="N297" s="18"/>
      <c r="AA297" s="27"/>
    </row>
    <row r="298" spans="5:27">
      <c r="E298" s="20"/>
      <c r="H298" s="17"/>
      <c r="J298" s="17"/>
      <c r="L298" s="18"/>
      <c r="M298" s="18"/>
      <c r="N298" s="18"/>
      <c r="AA298" s="27"/>
    </row>
    <row r="299" spans="5:27">
      <c r="E299" s="20"/>
      <c r="H299" s="17"/>
      <c r="J299" s="17"/>
      <c r="L299" s="18"/>
      <c r="M299" s="18"/>
      <c r="N299" s="18"/>
      <c r="AA299" s="27"/>
    </row>
    <row r="300" spans="5:27">
      <c r="E300" s="20"/>
      <c r="H300" s="17"/>
      <c r="J300" s="17"/>
      <c r="L300" s="18"/>
      <c r="M300" s="18"/>
      <c r="N300" s="18"/>
      <c r="AA300" s="27"/>
    </row>
    <row r="301" spans="5:27">
      <c r="E301" s="20"/>
      <c r="H301" s="17"/>
      <c r="J301" s="17"/>
      <c r="L301" s="18"/>
      <c r="M301" s="18"/>
      <c r="N301" s="18"/>
      <c r="AA301" s="27"/>
    </row>
    <row r="302" spans="5:27">
      <c r="E302" s="20"/>
      <c r="H302" s="17"/>
      <c r="J302" s="17"/>
      <c r="L302" s="18"/>
      <c r="M302" s="18"/>
      <c r="N302" s="18"/>
      <c r="AA302" s="27"/>
    </row>
    <row r="303" spans="5:27">
      <c r="E303" s="20"/>
      <c r="H303" s="17"/>
      <c r="J303" s="17"/>
      <c r="L303" s="18"/>
      <c r="M303" s="18"/>
      <c r="N303" s="18"/>
      <c r="AA303" s="27"/>
    </row>
    <row r="304" spans="5:27">
      <c r="E304" s="20"/>
      <c r="H304" s="17"/>
      <c r="J304" s="17"/>
      <c r="L304" s="18"/>
      <c r="M304" s="18"/>
      <c r="N304" s="18"/>
      <c r="AA304" s="27"/>
    </row>
    <row r="305" spans="5:27">
      <c r="E305" s="20"/>
      <c r="H305" s="17"/>
      <c r="J305" s="17"/>
      <c r="L305" s="18"/>
      <c r="M305" s="18"/>
      <c r="N305" s="18"/>
      <c r="AA305" s="27"/>
    </row>
    <row r="306" spans="5:27">
      <c r="E306" s="20"/>
      <c r="H306" s="17"/>
      <c r="J306" s="17"/>
      <c r="L306" s="18"/>
      <c r="M306" s="18"/>
      <c r="N306" s="18"/>
      <c r="AA306" s="27"/>
    </row>
    <row r="307" spans="5:27">
      <c r="E307" s="20"/>
      <c r="H307" s="17"/>
      <c r="J307" s="17"/>
      <c r="L307" s="18"/>
      <c r="M307" s="18"/>
      <c r="N307" s="18"/>
      <c r="AA307" s="27"/>
    </row>
    <row r="308" spans="5:27">
      <c r="E308" s="20"/>
      <c r="H308" s="17"/>
      <c r="J308" s="17"/>
      <c r="L308" s="18"/>
      <c r="M308" s="18"/>
      <c r="N308" s="18"/>
      <c r="AA308" s="27"/>
    </row>
    <row r="309" spans="5:27">
      <c r="E309" s="20"/>
      <c r="H309" s="17"/>
      <c r="J309" s="17"/>
      <c r="L309" s="18"/>
      <c r="M309" s="18"/>
      <c r="N309" s="18"/>
      <c r="AA309" s="27"/>
    </row>
    <row r="310" spans="5:27">
      <c r="E310" s="20"/>
      <c r="H310" s="17"/>
      <c r="J310" s="17"/>
      <c r="L310" s="18"/>
      <c r="M310" s="18"/>
      <c r="N310" s="18"/>
      <c r="AA310" s="27"/>
    </row>
    <row r="311" spans="5:27">
      <c r="E311" s="20"/>
      <c r="H311" s="17"/>
      <c r="J311" s="17"/>
      <c r="L311" s="18"/>
      <c r="M311" s="18"/>
      <c r="N311" s="18"/>
      <c r="AA311" s="27"/>
    </row>
    <row r="312" spans="5:27">
      <c r="E312" s="20"/>
      <c r="H312" s="17"/>
      <c r="J312" s="17"/>
      <c r="L312" s="18"/>
      <c r="M312" s="18"/>
      <c r="N312" s="18"/>
      <c r="AA312" s="27"/>
    </row>
    <row r="313" spans="5:27">
      <c r="E313" s="20"/>
      <c r="H313" s="17"/>
      <c r="J313" s="17"/>
      <c r="L313" s="18"/>
      <c r="M313" s="18"/>
      <c r="N313" s="18"/>
      <c r="AA313" s="27"/>
    </row>
    <row r="314" spans="5:27">
      <c r="E314" s="20"/>
      <c r="H314" s="17"/>
      <c r="J314" s="17"/>
      <c r="L314" s="18"/>
      <c r="M314" s="18"/>
      <c r="N314" s="18"/>
      <c r="AA314" s="27"/>
    </row>
    <row r="315" spans="5:27">
      <c r="E315" s="20"/>
      <c r="H315" s="17"/>
      <c r="J315" s="17"/>
      <c r="L315" s="18"/>
      <c r="M315" s="18"/>
      <c r="N315" s="18"/>
      <c r="AA315" s="27"/>
    </row>
    <row r="316" spans="5:27">
      <c r="E316" s="20"/>
      <c r="H316" s="17"/>
      <c r="J316" s="17"/>
      <c r="L316" s="18"/>
      <c r="M316" s="18"/>
      <c r="N316" s="18"/>
      <c r="AA316" s="27"/>
    </row>
    <row r="317" spans="5:27">
      <c r="E317" s="20"/>
      <c r="H317" s="17"/>
      <c r="J317" s="17"/>
      <c r="L317" s="18"/>
      <c r="M317" s="18"/>
      <c r="N317" s="18"/>
      <c r="AA317" s="27"/>
    </row>
    <row r="318" spans="5:27">
      <c r="E318" s="20"/>
      <c r="H318" s="17"/>
      <c r="J318" s="17"/>
      <c r="L318" s="18"/>
      <c r="M318" s="18"/>
      <c r="N318" s="18"/>
      <c r="AA318" s="27"/>
    </row>
    <row r="319" spans="5:27">
      <c r="E319" s="20"/>
      <c r="H319" s="17"/>
      <c r="J319" s="17"/>
      <c r="L319" s="18"/>
      <c r="M319" s="18"/>
      <c r="N319" s="18"/>
      <c r="AA319" s="27"/>
    </row>
    <row r="320" spans="5:27">
      <c r="E320" s="20"/>
      <c r="H320" s="17"/>
      <c r="J320" s="17"/>
      <c r="L320" s="18"/>
      <c r="M320" s="18"/>
      <c r="N320" s="18"/>
      <c r="AA320" s="27"/>
    </row>
    <row r="321" spans="5:27">
      <c r="E321" s="20"/>
      <c r="H321" s="17"/>
      <c r="J321" s="17"/>
      <c r="L321" s="18"/>
      <c r="M321" s="18"/>
      <c r="N321" s="18"/>
      <c r="AA321" s="27"/>
    </row>
    <row r="322" spans="5:27">
      <c r="E322" s="20"/>
      <c r="H322" s="17"/>
      <c r="J322" s="17"/>
      <c r="L322" s="18"/>
      <c r="M322" s="18"/>
      <c r="N322" s="18"/>
      <c r="AA322" s="27"/>
    </row>
    <row r="323" spans="5:27">
      <c r="E323" s="20"/>
      <c r="H323" s="17"/>
      <c r="J323" s="17"/>
      <c r="L323" s="18"/>
      <c r="M323" s="18"/>
      <c r="N323" s="18"/>
      <c r="AA323" s="27"/>
    </row>
    <row r="324" spans="5:27">
      <c r="E324" s="20"/>
      <c r="H324" s="17"/>
      <c r="J324" s="17"/>
      <c r="L324" s="18"/>
      <c r="M324" s="18"/>
      <c r="N324" s="18"/>
      <c r="AA324" s="27"/>
    </row>
    <row r="325" spans="5:27">
      <c r="E325" s="20"/>
      <c r="H325" s="17"/>
      <c r="J325" s="17"/>
      <c r="L325" s="18"/>
      <c r="M325" s="18"/>
      <c r="N325" s="18"/>
      <c r="AA325" s="27"/>
    </row>
    <row r="326" spans="5:27">
      <c r="E326" s="20"/>
      <c r="H326" s="17"/>
      <c r="J326" s="17"/>
      <c r="L326" s="18"/>
      <c r="M326" s="18"/>
      <c r="N326" s="18"/>
      <c r="AA326" s="27"/>
    </row>
    <row r="327" spans="5:27">
      <c r="E327" s="20"/>
      <c r="H327" s="17"/>
      <c r="J327" s="17"/>
      <c r="L327" s="18"/>
      <c r="M327" s="18"/>
      <c r="N327" s="18"/>
      <c r="AA327" s="27"/>
    </row>
    <row r="328" spans="5:27">
      <c r="E328" s="20"/>
      <c r="H328" s="17"/>
      <c r="J328" s="17"/>
      <c r="L328" s="18"/>
      <c r="M328" s="18"/>
      <c r="N328" s="18"/>
      <c r="AA328" s="27"/>
    </row>
    <row r="329" spans="5:27">
      <c r="E329" s="20"/>
      <c r="H329" s="17"/>
      <c r="J329" s="17"/>
      <c r="L329" s="18"/>
      <c r="M329" s="18"/>
      <c r="N329" s="18"/>
      <c r="AA329" s="27"/>
    </row>
    <row r="330" spans="5:27">
      <c r="E330" s="20"/>
      <c r="H330" s="17"/>
      <c r="J330" s="17"/>
      <c r="L330" s="18"/>
      <c r="M330" s="18"/>
      <c r="N330" s="18"/>
      <c r="AA330" s="27"/>
    </row>
    <row r="331" spans="5:27">
      <c r="E331" s="20"/>
      <c r="H331" s="17"/>
      <c r="J331" s="17"/>
      <c r="L331" s="18"/>
      <c r="M331" s="18"/>
      <c r="N331" s="18"/>
      <c r="AA331" s="27"/>
    </row>
    <row r="332" spans="5:27">
      <c r="E332" s="20"/>
      <c r="H332" s="17"/>
      <c r="J332" s="17"/>
      <c r="L332" s="18"/>
      <c r="M332" s="18"/>
      <c r="N332" s="18"/>
      <c r="AA332" s="27"/>
    </row>
    <row r="333" spans="5:27">
      <c r="E333" s="20"/>
      <c r="H333" s="17"/>
      <c r="J333" s="17"/>
      <c r="L333" s="18"/>
      <c r="M333" s="18"/>
      <c r="N333" s="18"/>
      <c r="AA333" s="27"/>
    </row>
    <row r="334" spans="5:27">
      <c r="E334" s="20"/>
      <c r="H334" s="17"/>
      <c r="J334" s="17"/>
      <c r="L334" s="18"/>
      <c r="M334" s="18"/>
      <c r="N334" s="18"/>
      <c r="AA334" s="27"/>
    </row>
    <row r="335" spans="5:27">
      <c r="E335" s="20"/>
      <c r="H335" s="17"/>
      <c r="J335" s="17"/>
      <c r="L335" s="18"/>
      <c r="M335" s="18"/>
      <c r="N335" s="18"/>
      <c r="AA335" s="27"/>
    </row>
    <row r="336" spans="5:27">
      <c r="E336" s="20"/>
      <c r="H336" s="17"/>
      <c r="J336" s="17"/>
      <c r="L336" s="18"/>
      <c r="M336" s="18"/>
      <c r="N336" s="18"/>
      <c r="AA336" s="27"/>
    </row>
    <row r="337" spans="5:27">
      <c r="E337" s="20"/>
      <c r="H337" s="17"/>
      <c r="J337" s="17"/>
      <c r="L337" s="18"/>
      <c r="M337" s="18"/>
      <c r="N337" s="18"/>
      <c r="AA337" s="27"/>
    </row>
    <row r="338" spans="5:27">
      <c r="E338" s="20"/>
      <c r="H338" s="17"/>
      <c r="J338" s="17"/>
      <c r="L338" s="18"/>
      <c r="M338" s="18"/>
      <c r="N338" s="18"/>
      <c r="AA338" s="27"/>
    </row>
    <row r="339" spans="5:27">
      <c r="E339" s="20"/>
      <c r="H339" s="17"/>
      <c r="J339" s="17"/>
      <c r="L339" s="18"/>
      <c r="M339" s="18"/>
      <c r="N339" s="18"/>
      <c r="AA339" s="27"/>
    </row>
    <row r="340" spans="5:27">
      <c r="E340" s="20"/>
      <c r="H340" s="17"/>
      <c r="J340" s="17"/>
      <c r="L340" s="18"/>
      <c r="M340" s="18"/>
      <c r="N340" s="18"/>
      <c r="AA340" s="27"/>
    </row>
    <row r="341" spans="5:27">
      <c r="E341" s="20"/>
      <c r="H341" s="17"/>
      <c r="J341" s="17"/>
      <c r="L341" s="18"/>
      <c r="M341" s="18"/>
      <c r="N341" s="18"/>
      <c r="AA341" s="27"/>
    </row>
    <row r="342" spans="5:27">
      <c r="E342" s="20"/>
      <c r="H342" s="17"/>
      <c r="J342" s="17"/>
      <c r="L342" s="18"/>
      <c r="M342" s="18"/>
      <c r="N342" s="18"/>
      <c r="AA342" s="27"/>
    </row>
    <row r="343" spans="5:27">
      <c r="E343" s="20"/>
      <c r="H343" s="17"/>
      <c r="J343" s="17"/>
      <c r="L343" s="18"/>
      <c r="M343" s="18"/>
      <c r="N343" s="18"/>
      <c r="AA343" s="27"/>
    </row>
    <row r="344" spans="5:27">
      <c r="E344" s="20"/>
      <c r="H344" s="17"/>
      <c r="J344" s="17"/>
      <c r="L344" s="18"/>
      <c r="M344" s="18"/>
      <c r="N344" s="18"/>
      <c r="AA344" s="27"/>
    </row>
    <row r="345" spans="5:27">
      <c r="E345" s="20"/>
      <c r="H345" s="17"/>
      <c r="J345" s="17"/>
      <c r="L345" s="18"/>
      <c r="M345" s="18"/>
      <c r="N345" s="18"/>
      <c r="AA345" s="27"/>
    </row>
    <row r="346" spans="5:27">
      <c r="E346" s="20"/>
      <c r="H346" s="17"/>
      <c r="J346" s="17"/>
      <c r="L346" s="18"/>
      <c r="M346" s="18"/>
      <c r="N346" s="18"/>
      <c r="AA346" s="27"/>
    </row>
    <row r="347" spans="5:27">
      <c r="E347" s="20"/>
      <c r="H347" s="17"/>
      <c r="J347" s="17"/>
      <c r="L347" s="18"/>
      <c r="M347" s="18"/>
      <c r="N347" s="18"/>
      <c r="AA347" s="27"/>
    </row>
    <row r="348" spans="5:27">
      <c r="E348" s="20"/>
      <c r="H348" s="17"/>
      <c r="J348" s="17"/>
      <c r="L348" s="18"/>
      <c r="M348" s="18"/>
      <c r="N348" s="18"/>
      <c r="AA348" s="27"/>
    </row>
    <row r="349" spans="5:27">
      <c r="E349" s="20"/>
      <c r="H349" s="17"/>
      <c r="J349" s="17"/>
      <c r="L349" s="18"/>
      <c r="M349" s="18"/>
      <c r="N349" s="18"/>
      <c r="AA349" s="27"/>
    </row>
    <row r="350" spans="5:27">
      <c r="E350" s="20"/>
      <c r="H350" s="17"/>
      <c r="J350" s="17"/>
      <c r="L350" s="18"/>
      <c r="M350" s="18"/>
      <c r="N350" s="18"/>
      <c r="AA350" s="27"/>
    </row>
    <row r="351" spans="5:27">
      <c r="E351" s="20"/>
      <c r="H351" s="17"/>
      <c r="J351" s="17"/>
      <c r="L351" s="18"/>
      <c r="M351" s="18"/>
      <c r="N351" s="18"/>
      <c r="AA351" s="27"/>
    </row>
    <row r="352" spans="5:27">
      <c r="E352" s="20"/>
      <c r="H352" s="17"/>
      <c r="J352" s="17"/>
      <c r="L352" s="18"/>
      <c r="M352" s="18"/>
      <c r="N352" s="18"/>
      <c r="AA352" s="27"/>
    </row>
    <row r="353" spans="5:27">
      <c r="E353" s="20"/>
      <c r="H353" s="17"/>
      <c r="J353" s="17"/>
      <c r="L353" s="18"/>
      <c r="M353" s="18"/>
      <c r="N353" s="18"/>
      <c r="AA353" s="27"/>
    </row>
    <row r="354" spans="5:27">
      <c r="E354" s="20"/>
      <c r="H354" s="17"/>
      <c r="J354" s="17"/>
      <c r="L354" s="18"/>
      <c r="M354" s="18"/>
      <c r="N354" s="18"/>
      <c r="AA354" s="27"/>
    </row>
    <row r="355" spans="5:27">
      <c r="E355" s="20"/>
      <c r="H355" s="17"/>
      <c r="J355" s="17"/>
      <c r="L355" s="18"/>
      <c r="M355" s="18"/>
      <c r="N355" s="18"/>
      <c r="AA355" s="27"/>
    </row>
    <row r="356" spans="5:27">
      <c r="E356" s="20"/>
      <c r="H356" s="17"/>
      <c r="J356" s="17"/>
      <c r="L356" s="18"/>
      <c r="M356" s="18"/>
      <c r="N356" s="18"/>
      <c r="AA356" s="27"/>
    </row>
    <row r="357" spans="5:27">
      <c r="E357" s="20"/>
      <c r="H357" s="17"/>
      <c r="J357" s="17"/>
      <c r="L357" s="18"/>
      <c r="M357" s="18"/>
      <c r="N357" s="18"/>
      <c r="AA357" s="27"/>
    </row>
    <row r="358" spans="5:27">
      <c r="E358" s="20"/>
      <c r="H358" s="17"/>
      <c r="J358" s="17"/>
      <c r="L358" s="18"/>
      <c r="M358" s="18"/>
      <c r="N358" s="18"/>
      <c r="AA358" s="27"/>
    </row>
    <row r="359" spans="5:27">
      <c r="E359" s="20"/>
      <c r="H359" s="17"/>
      <c r="J359" s="17"/>
      <c r="L359" s="18"/>
      <c r="M359" s="18"/>
      <c r="N359" s="18"/>
      <c r="AA359" s="27"/>
    </row>
    <row r="360" spans="5:27">
      <c r="E360" s="20"/>
      <c r="H360" s="17"/>
      <c r="J360" s="17"/>
      <c r="L360" s="18"/>
      <c r="M360" s="18"/>
      <c r="N360" s="18"/>
      <c r="AA360" s="27"/>
    </row>
    <row r="361" spans="5:27">
      <c r="E361" s="20"/>
      <c r="H361" s="17"/>
      <c r="J361" s="17"/>
      <c r="L361" s="18"/>
      <c r="M361" s="18"/>
      <c r="N361" s="18"/>
      <c r="AA361" s="27"/>
    </row>
    <row r="362" spans="5:27">
      <c r="E362" s="20"/>
      <c r="H362" s="17"/>
      <c r="J362" s="17"/>
      <c r="L362" s="18"/>
      <c r="M362" s="18"/>
      <c r="N362" s="18"/>
      <c r="AA362" s="27"/>
    </row>
    <row r="363" spans="5:27">
      <c r="E363" s="20"/>
      <c r="H363" s="17"/>
      <c r="J363" s="17"/>
      <c r="L363" s="18"/>
      <c r="M363" s="18"/>
      <c r="N363" s="18"/>
      <c r="AA363" s="27"/>
    </row>
    <row r="364" spans="5:27">
      <c r="E364" s="20"/>
      <c r="H364" s="17"/>
      <c r="J364" s="17"/>
      <c r="L364" s="18"/>
      <c r="M364" s="18"/>
      <c r="N364" s="18"/>
      <c r="AA364" s="27"/>
    </row>
    <row r="365" spans="5:27">
      <c r="E365" s="20"/>
      <c r="H365" s="17"/>
      <c r="J365" s="17"/>
      <c r="L365" s="18"/>
      <c r="M365" s="18"/>
      <c r="N365" s="18"/>
      <c r="AA365" s="27"/>
    </row>
    <row r="366" spans="5:27">
      <c r="E366" s="20"/>
      <c r="H366" s="17"/>
      <c r="J366" s="17"/>
      <c r="L366" s="18"/>
      <c r="M366" s="18"/>
      <c r="N366" s="18"/>
      <c r="AA366" s="27"/>
    </row>
    <row r="367" spans="5:27">
      <c r="E367" s="20"/>
      <c r="H367" s="17"/>
      <c r="J367" s="17"/>
      <c r="L367" s="18"/>
      <c r="M367" s="18"/>
      <c r="N367" s="18"/>
      <c r="AA367" s="27"/>
    </row>
    <row r="368" spans="5:27">
      <c r="E368" s="20"/>
      <c r="H368" s="17"/>
      <c r="J368" s="17"/>
      <c r="L368" s="18"/>
      <c r="M368" s="18"/>
      <c r="N368" s="18"/>
      <c r="AA368" s="27"/>
    </row>
    <row r="369" spans="5:27">
      <c r="E369" s="20"/>
      <c r="H369" s="17"/>
      <c r="J369" s="17"/>
      <c r="L369" s="18"/>
      <c r="M369" s="18"/>
      <c r="N369" s="18"/>
      <c r="AA369" s="27"/>
    </row>
    <row r="370" spans="5:27">
      <c r="E370" s="20"/>
      <c r="H370" s="17"/>
      <c r="J370" s="17"/>
      <c r="L370" s="18"/>
      <c r="M370" s="18"/>
      <c r="N370" s="18"/>
      <c r="AA370" s="27"/>
    </row>
    <row r="371" spans="5:27">
      <c r="E371" s="20"/>
      <c r="H371" s="17"/>
      <c r="J371" s="17"/>
      <c r="L371" s="18"/>
      <c r="M371" s="18"/>
      <c r="N371" s="18"/>
      <c r="AA371" s="27"/>
    </row>
    <row r="372" spans="5:27">
      <c r="E372" s="20"/>
      <c r="H372" s="17"/>
      <c r="J372" s="17"/>
      <c r="L372" s="18"/>
      <c r="M372" s="18"/>
      <c r="N372" s="18"/>
      <c r="AA372" s="27"/>
    </row>
    <row r="373" spans="5:27">
      <c r="E373" s="20"/>
      <c r="H373" s="17"/>
      <c r="J373" s="17"/>
      <c r="L373" s="18"/>
      <c r="M373" s="18"/>
      <c r="N373" s="18"/>
      <c r="AA373" s="27"/>
    </row>
    <row r="374" spans="5:27">
      <c r="E374" s="20"/>
      <c r="H374" s="17"/>
      <c r="J374" s="17"/>
      <c r="L374" s="18"/>
      <c r="M374" s="18"/>
      <c r="N374" s="18"/>
      <c r="AA374" s="27"/>
    </row>
    <row r="375" spans="5:27">
      <c r="E375" s="20"/>
      <c r="H375" s="17"/>
      <c r="J375" s="17"/>
      <c r="L375" s="18"/>
      <c r="M375" s="18"/>
      <c r="N375" s="18"/>
      <c r="AA375" s="27"/>
    </row>
    <row r="376" spans="5:27">
      <c r="E376" s="20"/>
      <c r="H376" s="17"/>
      <c r="J376" s="17"/>
      <c r="L376" s="18"/>
      <c r="M376" s="18"/>
      <c r="N376" s="18"/>
      <c r="AA376" s="27"/>
    </row>
    <row r="377" spans="5:27">
      <c r="E377" s="20"/>
      <c r="H377" s="17"/>
      <c r="J377" s="17"/>
      <c r="L377" s="18"/>
      <c r="M377" s="18"/>
      <c r="N377" s="18"/>
      <c r="AA377" s="27"/>
    </row>
    <row r="378" spans="5:27">
      <c r="E378" s="20"/>
      <c r="H378" s="17"/>
      <c r="J378" s="17"/>
      <c r="L378" s="18"/>
      <c r="M378" s="18"/>
      <c r="N378" s="18"/>
      <c r="AA378" s="27"/>
    </row>
    <row r="379" spans="5:27">
      <c r="E379" s="20"/>
      <c r="H379" s="17"/>
      <c r="J379" s="17"/>
      <c r="L379" s="18"/>
      <c r="M379" s="18"/>
      <c r="N379" s="18"/>
      <c r="AA379" s="27"/>
    </row>
    <row r="380" spans="5:27">
      <c r="E380" s="20"/>
      <c r="H380" s="17"/>
      <c r="J380" s="17"/>
      <c r="L380" s="18"/>
      <c r="M380" s="18"/>
      <c r="N380" s="18"/>
      <c r="AA380" s="27"/>
    </row>
    <row r="381" spans="5:27">
      <c r="E381" s="20"/>
      <c r="H381" s="17"/>
      <c r="J381" s="17"/>
      <c r="L381" s="18"/>
      <c r="M381" s="18"/>
      <c r="N381" s="18"/>
      <c r="AA381" s="27"/>
    </row>
    <row r="382" spans="5:27">
      <c r="E382" s="20"/>
      <c r="H382" s="17"/>
      <c r="J382" s="17"/>
      <c r="L382" s="18"/>
      <c r="M382" s="18"/>
      <c r="N382" s="18"/>
      <c r="AA382" s="27"/>
    </row>
    <row r="383" spans="5:27">
      <c r="E383" s="20"/>
      <c r="H383" s="17"/>
      <c r="J383" s="17"/>
      <c r="L383" s="18"/>
      <c r="M383" s="18"/>
      <c r="N383" s="18"/>
      <c r="AA383" s="27"/>
    </row>
    <row r="384" spans="5:27">
      <c r="E384" s="20"/>
      <c r="H384" s="17"/>
      <c r="J384" s="17"/>
      <c r="L384" s="18"/>
      <c r="M384" s="18"/>
      <c r="N384" s="18"/>
      <c r="AA384" s="27"/>
    </row>
    <row r="385" spans="5:27">
      <c r="E385" s="20"/>
      <c r="H385" s="17"/>
      <c r="J385" s="17"/>
      <c r="L385" s="18"/>
      <c r="M385" s="18"/>
      <c r="N385" s="18"/>
      <c r="AA385" s="27"/>
    </row>
    <row r="386" spans="5:27">
      <c r="E386" s="20"/>
      <c r="H386" s="17"/>
      <c r="J386" s="17"/>
      <c r="L386" s="18"/>
      <c r="M386" s="18"/>
      <c r="N386" s="18"/>
      <c r="AA386" s="27"/>
    </row>
    <row r="387" spans="5:27">
      <c r="E387" s="20"/>
      <c r="H387" s="17"/>
      <c r="J387" s="17"/>
      <c r="L387" s="18"/>
      <c r="M387" s="18"/>
      <c r="N387" s="18"/>
      <c r="AA387" s="27"/>
    </row>
    <row r="388" spans="5:27">
      <c r="E388" s="20"/>
      <c r="H388" s="17"/>
      <c r="J388" s="17"/>
      <c r="L388" s="18"/>
      <c r="M388" s="18"/>
      <c r="N388" s="18"/>
      <c r="AA388" s="27"/>
    </row>
    <row r="389" spans="5:27">
      <c r="E389" s="20"/>
      <c r="H389" s="17"/>
      <c r="J389" s="17"/>
      <c r="L389" s="18"/>
      <c r="M389" s="18"/>
      <c r="N389" s="18"/>
      <c r="AA389" s="27"/>
    </row>
    <row r="390" spans="5:27">
      <c r="E390" s="20"/>
      <c r="H390" s="17"/>
      <c r="J390" s="17"/>
      <c r="L390" s="18"/>
      <c r="M390" s="18"/>
      <c r="N390" s="18"/>
      <c r="AA390" s="27"/>
    </row>
    <row r="391" spans="5:27">
      <c r="E391" s="20"/>
      <c r="H391" s="17"/>
      <c r="J391" s="17"/>
      <c r="L391" s="18"/>
      <c r="M391" s="18"/>
      <c r="N391" s="18"/>
      <c r="AA391" s="27"/>
    </row>
    <row r="392" spans="5:27">
      <c r="E392" s="20"/>
      <c r="H392" s="17"/>
      <c r="J392" s="17"/>
      <c r="L392" s="18"/>
      <c r="M392" s="18"/>
      <c r="N392" s="18"/>
      <c r="AA392" s="27"/>
    </row>
    <row r="393" spans="5:27">
      <c r="E393" s="20"/>
      <c r="H393" s="17"/>
      <c r="J393" s="17"/>
      <c r="L393" s="18"/>
      <c r="M393" s="18"/>
      <c r="N393" s="18"/>
      <c r="AA393" s="27"/>
    </row>
    <row r="394" spans="5:27">
      <c r="E394" s="20"/>
      <c r="H394" s="17"/>
      <c r="J394" s="17"/>
      <c r="L394" s="18"/>
      <c r="M394" s="18"/>
      <c r="N394" s="18"/>
      <c r="AA394" s="27"/>
    </row>
    <row r="395" spans="5:27">
      <c r="E395" s="20"/>
      <c r="H395" s="17"/>
      <c r="J395" s="17"/>
      <c r="L395" s="18"/>
      <c r="M395" s="18"/>
      <c r="N395" s="18"/>
      <c r="AA395" s="27"/>
    </row>
    <row r="396" spans="5:27">
      <c r="E396" s="20"/>
      <c r="H396" s="17"/>
      <c r="J396" s="17"/>
      <c r="L396" s="18"/>
      <c r="M396" s="18"/>
      <c r="N396" s="18"/>
      <c r="AA396" s="27"/>
    </row>
    <row r="397" spans="5:27">
      <c r="E397" s="20"/>
      <c r="H397" s="17"/>
      <c r="J397" s="17"/>
      <c r="L397" s="18"/>
      <c r="M397" s="18"/>
      <c r="N397" s="18"/>
      <c r="AA397" s="27"/>
    </row>
    <row r="398" spans="5:27">
      <c r="E398" s="20"/>
      <c r="H398" s="17"/>
      <c r="J398" s="17"/>
      <c r="L398" s="18"/>
      <c r="M398" s="18"/>
      <c r="N398" s="18"/>
      <c r="AA398" s="27"/>
    </row>
    <row r="399" spans="5:27">
      <c r="E399" s="20"/>
      <c r="H399" s="17"/>
      <c r="J399" s="17"/>
      <c r="L399" s="18"/>
      <c r="M399" s="18"/>
      <c r="N399" s="18"/>
      <c r="AA399" s="27"/>
    </row>
    <row r="400" spans="5:27">
      <c r="E400" s="20"/>
      <c r="H400" s="17"/>
      <c r="J400" s="17"/>
      <c r="L400" s="18"/>
      <c r="M400" s="18"/>
      <c r="N400" s="18"/>
      <c r="AA400" s="27"/>
    </row>
    <row r="401" spans="5:27">
      <c r="E401" s="20"/>
      <c r="H401" s="17"/>
      <c r="J401" s="17"/>
      <c r="L401" s="18"/>
      <c r="M401" s="18"/>
      <c r="N401" s="18"/>
      <c r="AA401" s="27"/>
    </row>
    <row r="402" spans="5:27">
      <c r="E402" s="20"/>
      <c r="H402" s="17"/>
      <c r="J402" s="17"/>
      <c r="L402" s="18"/>
      <c r="M402" s="18"/>
      <c r="N402" s="18"/>
      <c r="AA402" s="27"/>
    </row>
    <row r="403" spans="5:27">
      <c r="E403" s="20"/>
      <c r="H403" s="17"/>
      <c r="J403" s="17"/>
      <c r="L403" s="18"/>
      <c r="M403" s="18"/>
      <c r="N403" s="18"/>
      <c r="AA403" s="27"/>
    </row>
    <row r="404" spans="5:27">
      <c r="E404" s="20"/>
      <c r="H404" s="17"/>
      <c r="J404" s="17"/>
      <c r="L404" s="18"/>
      <c r="M404" s="18"/>
      <c r="N404" s="18"/>
      <c r="AA404" s="27"/>
    </row>
    <row r="405" spans="5:27">
      <c r="E405" s="20"/>
      <c r="H405" s="17"/>
      <c r="J405" s="17"/>
      <c r="L405" s="18"/>
      <c r="M405" s="18"/>
      <c r="N405" s="18"/>
      <c r="AA405" s="27"/>
    </row>
    <row r="406" spans="5:27">
      <c r="E406" s="20"/>
      <c r="H406" s="17"/>
      <c r="J406" s="17"/>
      <c r="L406" s="18"/>
      <c r="M406" s="18"/>
      <c r="N406" s="18"/>
      <c r="AA406" s="27"/>
    </row>
    <row r="407" spans="5:27">
      <c r="E407" s="20"/>
      <c r="H407" s="17"/>
      <c r="J407" s="17"/>
      <c r="L407" s="18"/>
      <c r="M407" s="18"/>
      <c r="N407" s="18"/>
      <c r="AA407" s="27"/>
    </row>
    <row r="408" spans="5:27">
      <c r="E408" s="20"/>
      <c r="H408" s="17"/>
      <c r="J408" s="17"/>
      <c r="L408" s="18"/>
      <c r="M408" s="18"/>
      <c r="N408" s="18"/>
      <c r="AA408" s="27"/>
    </row>
    <row r="409" spans="5:27">
      <c r="E409" s="20"/>
      <c r="H409" s="17"/>
      <c r="J409" s="17"/>
      <c r="L409" s="18"/>
      <c r="M409" s="18"/>
      <c r="N409" s="18"/>
      <c r="AA409" s="27"/>
    </row>
    <row r="410" spans="5:27">
      <c r="E410" s="20"/>
      <c r="H410" s="17"/>
      <c r="J410" s="17"/>
      <c r="L410" s="18"/>
      <c r="M410" s="18"/>
      <c r="N410" s="18"/>
      <c r="AA410" s="27"/>
    </row>
    <row r="411" spans="5:27">
      <c r="E411" s="20"/>
      <c r="H411" s="17"/>
      <c r="J411" s="17"/>
      <c r="L411" s="18"/>
      <c r="M411" s="18"/>
      <c r="N411" s="18"/>
      <c r="AA411" s="27"/>
    </row>
    <row r="412" spans="5:27">
      <c r="E412" s="20"/>
      <c r="H412" s="17"/>
      <c r="J412" s="17"/>
      <c r="L412" s="18"/>
      <c r="M412" s="18"/>
      <c r="N412" s="18"/>
      <c r="AA412" s="27"/>
    </row>
    <row r="413" spans="5:27">
      <c r="E413" s="20"/>
      <c r="H413" s="17"/>
      <c r="J413" s="17"/>
      <c r="L413" s="18"/>
      <c r="M413" s="18"/>
      <c r="N413" s="18"/>
      <c r="AA413" s="27"/>
    </row>
    <row r="414" spans="5:27">
      <c r="E414" s="20"/>
      <c r="H414" s="17"/>
      <c r="J414" s="17"/>
      <c r="L414" s="18"/>
      <c r="M414" s="18"/>
      <c r="N414" s="18"/>
      <c r="AA414" s="27"/>
    </row>
    <row r="415" spans="5:27">
      <c r="E415" s="20"/>
      <c r="H415" s="17"/>
      <c r="J415" s="17"/>
      <c r="L415" s="18"/>
      <c r="M415" s="18"/>
      <c r="N415" s="18"/>
      <c r="AA415" s="27"/>
    </row>
    <row r="416" spans="5:27">
      <c r="E416" s="20"/>
      <c r="H416" s="17"/>
      <c r="J416" s="17"/>
      <c r="L416" s="18"/>
      <c r="M416" s="18"/>
      <c r="N416" s="18"/>
      <c r="AA416" s="27"/>
    </row>
    <row r="417" spans="5:27">
      <c r="E417" s="20"/>
      <c r="H417" s="17"/>
      <c r="J417" s="17"/>
      <c r="L417" s="18"/>
      <c r="M417" s="18"/>
      <c r="N417" s="18"/>
      <c r="AA417" s="27"/>
    </row>
    <row r="418" spans="5:27">
      <c r="E418" s="20"/>
      <c r="H418" s="17"/>
      <c r="J418" s="17"/>
      <c r="L418" s="18"/>
      <c r="M418" s="18"/>
      <c r="N418" s="18"/>
      <c r="AA418" s="27"/>
    </row>
    <row r="419" spans="5:27">
      <c r="E419" s="20"/>
      <c r="H419" s="17"/>
      <c r="J419" s="17"/>
      <c r="L419" s="18"/>
      <c r="M419" s="18"/>
      <c r="N419" s="18"/>
      <c r="AA419" s="27"/>
    </row>
    <row r="420" spans="5:27">
      <c r="E420" s="20"/>
      <c r="H420" s="17"/>
      <c r="J420" s="17"/>
      <c r="L420" s="18"/>
      <c r="M420" s="18"/>
      <c r="N420" s="18"/>
      <c r="AA420" s="27"/>
    </row>
    <row r="421" spans="5:27">
      <c r="E421" s="20"/>
      <c r="H421" s="17"/>
      <c r="J421" s="17"/>
      <c r="L421" s="18"/>
      <c r="M421" s="18"/>
      <c r="N421" s="18"/>
      <c r="AA421" s="27"/>
    </row>
    <row r="422" spans="5:27">
      <c r="E422" s="20"/>
      <c r="H422" s="17"/>
      <c r="J422" s="17"/>
      <c r="L422" s="18"/>
      <c r="M422" s="18"/>
      <c r="N422" s="18"/>
      <c r="AA422" s="27"/>
    </row>
    <row r="423" spans="5:27">
      <c r="E423" s="20"/>
      <c r="H423" s="17"/>
      <c r="J423" s="17"/>
      <c r="L423" s="18"/>
      <c r="M423" s="18"/>
      <c r="N423" s="18"/>
      <c r="AA423" s="27"/>
    </row>
    <row r="424" spans="5:27">
      <c r="E424" s="20"/>
      <c r="H424" s="17"/>
      <c r="J424" s="17"/>
      <c r="L424" s="18"/>
      <c r="M424" s="18"/>
      <c r="N424" s="18"/>
      <c r="AA424" s="27"/>
    </row>
    <row r="425" spans="5:27">
      <c r="E425" s="20"/>
      <c r="H425" s="17"/>
      <c r="J425" s="17"/>
      <c r="L425" s="18"/>
      <c r="M425" s="18"/>
      <c r="N425" s="18"/>
      <c r="AA425" s="27"/>
    </row>
    <row r="426" spans="5:27">
      <c r="E426" s="20"/>
      <c r="H426" s="17"/>
      <c r="J426" s="17"/>
      <c r="L426" s="18"/>
      <c r="M426" s="18"/>
      <c r="N426" s="18"/>
      <c r="AA426" s="27"/>
    </row>
    <row r="427" spans="5:27">
      <c r="E427" s="20"/>
      <c r="H427" s="17"/>
      <c r="J427" s="17"/>
      <c r="L427" s="18"/>
      <c r="M427" s="18"/>
      <c r="N427" s="18"/>
      <c r="AA427" s="27"/>
    </row>
    <row r="428" spans="5:27">
      <c r="E428" s="20"/>
      <c r="H428" s="17"/>
      <c r="J428" s="17"/>
      <c r="L428" s="18"/>
      <c r="M428" s="18"/>
      <c r="N428" s="18"/>
      <c r="AA428" s="27"/>
    </row>
    <row r="429" spans="5:27">
      <c r="E429" s="20"/>
      <c r="H429" s="17"/>
      <c r="J429" s="17"/>
      <c r="L429" s="18"/>
      <c r="M429" s="18"/>
      <c r="N429" s="18"/>
      <c r="AA429" s="27"/>
    </row>
    <row r="430" spans="5:27">
      <c r="E430" s="20"/>
      <c r="H430" s="17"/>
      <c r="J430" s="17"/>
      <c r="L430" s="18"/>
      <c r="M430" s="18"/>
      <c r="N430" s="18"/>
      <c r="AA430" s="27"/>
    </row>
    <row r="431" spans="5:27">
      <c r="E431" s="20"/>
      <c r="H431" s="17"/>
      <c r="J431" s="17"/>
      <c r="L431" s="18"/>
      <c r="M431" s="18"/>
      <c r="N431" s="18"/>
      <c r="AA431" s="27"/>
    </row>
    <row r="432" spans="5:27">
      <c r="E432" s="20"/>
      <c r="H432" s="17"/>
      <c r="J432" s="17"/>
      <c r="L432" s="18"/>
      <c r="M432" s="18"/>
      <c r="N432" s="18"/>
      <c r="AA432" s="27"/>
    </row>
    <row r="433" spans="5:27">
      <c r="E433" s="20"/>
      <c r="H433" s="17"/>
      <c r="J433" s="17"/>
      <c r="L433" s="18"/>
      <c r="M433" s="18"/>
      <c r="N433" s="18"/>
      <c r="AA433" s="27"/>
    </row>
    <row r="434" spans="5:27">
      <c r="E434" s="20"/>
      <c r="H434" s="17"/>
      <c r="J434" s="17"/>
      <c r="L434" s="18"/>
      <c r="M434" s="18"/>
      <c r="N434" s="18"/>
      <c r="AA434" s="27"/>
    </row>
    <row r="435" spans="5:27">
      <c r="E435" s="20"/>
      <c r="H435" s="17"/>
      <c r="J435" s="17"/>
      <c r="L435" s="18"/>
      <c r="M435" s="18"/>
      <c r="N435" s="18"/>
      <c r="AA435" s="27"/>
    </row>
    <row r="436" spans="5:27">
      <c r="E436" s="20"/>
      <c r="H436" s="17"/>
      <c r="J436" s="17"/>
      <c r="L436" s="18"/>
      <c r="M436" s="18"/>
      <c r="N436" s="18"/>
      <c r="AA436" s="27"/>
    </row>
    <row r="437" spans="5:27">
      <c r="E437" s="20"/>
      <c r="H437" s="17"/>
      <c r="J437" s="17"/>
      <c r="L437" s="18"/>
      <c r="M437" s="18"/>
      <c r="N437" s="18"/>
      <c r="AA437" s="27"/>
    </row>
    <row r="438" spans="5:27">
      <c r="E438" s="20"/>
      <c r="H438" s="17"/>
      <c r="J438" s="17"/>
      <c r="L438" s="18"/>
      <c r="M438" s="18"/>
      <c r="N438" s="18"/>
      <c r="AA438" s="27"/>
    </row>
    <row r="439" spans="5:27">
      <c r="E439" s="20"/>
      <c r="H439" s="17"/>
      <c r="J439" s="17"/>
      <c r="L439" s="18"/>
      <c r="M439" s="18"/>
      <c r="N439" s="18"/>
      <c r="AA439" s="27"/>
    </row>
    <row r="440" spans="5:27">
      <c r="E440" s="20"/>
      <c r="H440" s="17"/>
      <c r="J440" s="17"/>
      <c r="L440" s="18"/>
      <c r="M440" s="18"/>
      <c r="N440" s="18"/>
      <c r="AA440" s="27"/>
    </row>
    <row r="441" spans="5:27">
      <c r="E441" s="20"/>
      <c r="H441" s="17"/>
      <c r="J441" s="17"/>
      <c r="L441" s="18"/>
      <c r="M441" s="18"/>
      <c r="N441" s="18"/>
      <c r="AA441" s="27"/>
    </row>
    <row r="442" spans="5:27">
      <c r="E442" s="20"/>
      <c r="H442" s="17"/>
      <c r="J442" s="17"/>
      <c r="L442" s="18"/>
      <c r="M442" s="18"/>
      <c r="N442" s="18"/>
      <c r="AA442" s="27"/>
    </row>
    <row r="443" spans="5:27">
      <c r="E443" s="20"/>
      <c r="H443" s="17"/>
      <c r="J443" s="17"/>
      <c r="L443" s="18"/>
      <c r="M443" s="18"/>
      <c r="N443" s="18"/>
      <c r="AA443" s="27"/>
    </row>
    <row r="444" spans="5:27">
      <c r="E444" s="20"/>
      <c r="H444" s="17"/>
      <c r="J444" s="17"/>
      <c r="L444" s="18"/>
      <c r="M444" s="18"/>
      <c r="N444" s="18"/>
      <c r="AA444" s="27"/>
    </row>
    <row r="445" spans="5:27">
      <c r="E445" s="20"/>
      <c r="H445" s="17"/>
      <c r="J445" s="17"/>
      <c r="L445" s="18"/>
      <c r="M445" s="18"/>
      <c r="N445" s="18"/>
      <c r="AA445" s="27"/>
    </row>
    <row r="446" spans="5:27">
      <c r="E446" s="20"/>
      <c r="H446" s="17"/>
      <c r="J446" s="17"/>
      <c r="L446" s="18"/>
      <c r="M446" s="18"/>
      <c r="N446" s="18"/>
      <c r="AA446" s="27"/>
    </row>
    <row r="447" spans="5:27">
      <c r="E447" s="20"/>
      <c r="H447" s="17"/>
      <c r="J447" s="17"/>
      <c r="L447" s="18"/>
      <c r="M447" s="18"/>
      <c r="N447" s="18"/>
      <c r="AA447" s="27"/>
    </row>
    <row r="448" spans="5:27">
      <c r="E448" s="20"/>
      <c r="H448" s="17"/>
      <c r="J448" s="17"/>
      <c r="L448" s="18"/>
      <c r="M448" s="18"/>
      <c r="N448" s="18"/>
      <c r="AA448" s="27"/>
    </row>
    <row r="449" spans="5:27">
      <c r="E449" s="20"/>
      <c r="H449" s="17"/>
      <c r="J449" s="17"/>
      <c r="L449" s="18"/>
      <c r="M449" s="18"/>
      <c r="N449" s="18"/>
      <c r="AA449" s="27"/>
    </row>
    <row r="450" spans="5:27">
      <c r="E450" s="20"/>
      <c r="H450" s="17"/>
      <c r="J450" s="17"/>
      <c r="L450" s="18"/>
      <c r="M450" s="18"/>
      <c r="N450" s="18"/>
      <c r="AA450" s="27"/>
    </row>
    <row r="451" spans="5:27">
      <c r="E451" s="20"/>
      <c r="H451" s="17"/>
      <c r="J451" s="17"/>
      <c r="L451" s="18"/>
      <c r="M451" s="18"/>
      <c r="N451" s="18"/>
      <c r="AA451" s="27"/>
    </row>
    <row r="452" spans="5:27">
      <c r="E452" s="20"/>
      <c r="H452" s="17"/>
      <c r="J452" s="17"/>
      <c r="L452" s="18"/>
      <c r="M452" s="18"/>
      <c r="N452" s="18"/>
      <c r="AA452" s="27"/>
    </row>
    <row r="453" spans="5:27">
      <c r="E453" s="20"/>
      <c r="H453" s="17"/>
      <c r="J453" s="17"/>
      <c r="L453" s="18"/>
      <c r="M453" s="18"/>
      <c r="N453" s="18"/>
      <c r="AA453" s="27"/>
    </row>
    <row r="454" spans="5:27">
      <c r="E454" s="20"/>
      <c r="H454" s="17"/>
      <c r="J454" s="17"/>
      <c r="L454" s="18"/>
      <c r="M454" s="18"/>
      <c r="N454" s="18"/>
      <c r="AA454" s="27"/>
    </row>
    <row r="455" spans="5:27">
      <c r="E455" s="20"/>
      <c r="H455" s="17"/>
      <c r="J455" s="17"/>
      <c r="L455" s="18"/>
      <c r="M455" s="18"/>
      <c r="N455" s="18"/>
      <c r="AA455" s="27"/>
    </row>
    <row r="456" spans="5:27">
      <c r="E456" s="20"/>
      <c r="H456" s="17"/>
      <c r="J456" s="17"/>
      <c r="L456" s="18"/>
      <c r="M456" s="18"/>
      <c r="N456" s="18"/>
      <c r="AA456" s="27"/>
    </row>
    <row r="457" spans="5:27">
      <c r="E457" s="20"/>
      <c r="H457" s="17"/>
      <c r="J457" s="17"/>
      <c r="L457" s="18"/>
      <c r="M457" s="18"/>
      <c r="N457" s="18"/>
      <c r="AA457" s="27"/>
    </row>
    <row r="458" spans="5:27">
      <c r="E458" s="20"/>
      <c r="H458" s="17"/>
      <c r="J458" s="17"/>
      <c r="L458" s="18"/>
      <c r="M458" s="18"/>
      <c r="N458" s="18"/>
      <c r="AA458" s="27"/>
    </row>
    <row r="459" spans="5:27">
      <c r="E459" s="20"/>
      <c r="H459" s="17"/>
      <c r="J459" s="17"/>
      <c r="L459" s="18"/>
      <c r="M459" s="18"/>
      <c r="N459" s="18"/>
      <c r="AA459" s="27"/>
    </row>
    <row r="460" spans="5:27">
      <c r="E460" s="20"/>
      <c r="H460" s="17"/>
      <c r="J460" s="17"/>
      <c r="L460" s="18"/>
      <c r="M460" s="18"/>
      <c r="N460" s="18"/>
      <c r="AA460" s="27"/>
    </row>
    <row r="461" spans="5:27">
      <c r="E461" s="20"/>
      <c r="H461" s="17"/>
      <c r="J461" s="17"/>
      <c r="L461" s="18"/>
      <c r="M461" s="18"/>
      <c r="N461" s="18"/>
      <c r="AA461" s="27"/>
    </row>
    <row r="462" spans="5:27">
      <c r="E462" s="20"/>
      <c r="H462" s="17"/>
      <c r="J462" s="17"/>
      <c r="L462" s="18"/>
      <c r="M462" s="18"/>
      <c r="N462" s="18"/>
      <c r="AA462" s="27"/>
    </row>
    <row r="463" spans="5:27">
      <c r="E463" s="20"/>
      <c r="H463" s="17"/>
      <c r="J463" s="17"/>
      <c r="L463" s="18"/>
      <c r="M463" s="18"/>
      <c r="N463" s="18"/>
      <c r="AA463" s="27"/>
    </row>
    <row r="464" spans="5:27">
      <c r="E464" s="20"/>
      <c r="H464" s="17"/>
      <c r="J464" s="17"/>
      <c r="L464" s="18"/>
      <c r="M464" s="18"/>
      <c r="N464" s="18"/>
      <c r="AA464" s="27"/>
    </row>
    <row r="465" spans="5:27">
      <c r="E465" s="20"/>
      <c r="H465" s="17"/>
      <c r="J465" s="17"/>
      <c r="L465" s="18"/>
      <c r="M465" s="18"/>
      <c r="N465" s="18"/>
      <c r="AA465" s="27"/>
    </row>
    <row r="466" spans="5:27">
      <c r="E466" s="20"/>
      <c r="H466" s="17"/>
      <c r="J466" s="17"/>
      <c r="L466" s="18"/>
      <c r="M466" s="18"/>
      <c r="N466" s="18"/>
      <c r="AA466" s="27"/>
    </row>
    <row r="467" spans="5:27">
      <c r="E467" s="20"/>
      <c r="H467" s="17"/>
      <c r="J467" s="17"/>
      <c r="L467" s="18"/>
      <c r="M467" s="18"/>
      <c r="N467" s="18"/>
      <c r="AA467" s="27"/>
    </row>
    <row r="468" spans="5:27">
      <c r="E468" s="20"/>
      <c r="H468" s="17"/>
      <c r="J468" s="17"/>
      <c r="L468" s="18"/>
      <c r="M468" s="18"/>
      <c r="N468" s="18"/>
      <c r="AA468" s="27"/>
    </row>
    <row r="469" spans="5:27">
      <c r="E469" s="20"/>
      <c r="H469" s="17"/>
      <c r="J469" s="17"/>
      <c r="L469" s="18"/>
      <c r="M469" s="18"/>
      <c r="N469" s="18"/>
      <c r="AA469" s="27"/>
    </row>
    <row r="470" spans="5:27">
      <c r="E470" s="20"/>
      <c r="H470" s="17"/>
      <c r="J470" s="17"/>
      <c r="L470" s="18"/>
      <c r="M470" s="18"/>
      <c r="N470" s="18"/>
      <c r="AA470" s="27"/>
    </row>
    <row r="471" spans="5:27">
      <c r="E471" s="20"/>
      <c r="H471" s="17"/>
      <c r="J471" s="17"/>
      <c r="L471" s="18"/>
      <c r="M471" s="18"/>
      <c r="N471" s="18"/>
      <c r="AA471" s="27"/>
    </row>
    <row r="472" spans="5:27">
      <c r="E472" s="20"/>
      <c r="H472" s="17"/>
      <c r="J472" s="17"/>
      <c r="L472" s="18"/>
      <c r="M472" s="18"/>
      <c r="N472" s="18"/>
      <c r="AA472" s="27"/>
    </row>
    <row r="473" spans="5:27">
      <c r="E473" s="20"/>
      <c r="H473" s="17"/>
      <c r="J473" s="17"/>
      <c r="L473" s="18"/>
      <c r="M473" s="18"/>
      <c r="N473" s="18"/>
      <c r="AA473" s="27"/>
    </row>
    <row r="474" spans="5:27">
      <c r="E474" s="20"/>
      <c r="H474" s="17"/>
      <c r="J474" s="17"/>
      <c r="L474" s="18"/>
      <c r="M474" s="18"/>
      <c r="N474" s="18"/>
      <c r="AA474" s="27"/>
    </row>
    <row r="475" spans="5:27">
      <c r="E475" s="20"/>
      <c r="H475" s="17"/>
      <c r="J475" s="17"/>
      <c r="L475" s="18"/>
      <c r="M475" s="18"/>
      <c r="N475" s="18"/>
      <c r="AA475" s="27"/>
    </row>
    <row r="476" spans="5:27">
      <c r="E476" s="20"/>
      <c r="H476" s="17"/>
      <c r="J476" s="17"/>
      <c r="L476" s="18"/>
      <c r="M476" s="18"/>
      <c r="N476" s="18"/>
      <c r="AA476" s="27"/>
    </row>
    <row r="477" spans="5:27">
      <c r="E477" s="20"/>
      <c r="H477" s="17"/>
      <c r="J477" s="17"/>
      <c r="L477" s="18"/>
      <c r="M477" s="18"/>
      <c r="N477" s="18"/>
      <c r="AA477" s="27"/>
    </row>
    <row r="478" spans="5:27">
      <c r="E478" s="20"/>
      <c r="H478" s="17"/>
      <c r="J478" s="17"/>
      <c r="L478" s="18"/>
      <c r="M478" s="18"/>
      <c r="N478" s="18"/>
      <c r="AA478" s="27"/>
    </row>
    <row r="479" spans="5:27">
      <c r="E479" s="20"/>
      <c r="H479" s="17"/>
      <c r="J479" s="17"/>
      <c r="L479" s="18"/>
      <c r="M479" s="18"/>
      <c r="N479" s="18"/>
      <c r="AA479" s="27"/>
    </row>
    <row r="480" spans="5:27">
      <c r="E480" s="20"/>
      <c r="H480" s="17"/>
      <c r="J480" s="17"/>
      <c r="L480" s="18"/>
      <c r="M480" s="18"/>
      <c r="N480" s="18"/>
      <c r="AA480" s="27"/>
    </row>
    <row r="481" spans="5:27">
      <c r="E481" s="20"/>
      <c r="H481" s="17"/>
      <c r="J481" s="17"/>
      <c r="L481" s="18"/>
      <c r="M481" s="18"/>
      <c r="N481" s="18"/>
      <c r="AA481" s="27"/>
    </row>
    <row r="482" spans="5:27">
      <c r="E482" s="20"/>
      <c r="H482" s="17"/>
      <c r="J482" s="17"/>
      <c r="L482" s="18"/>
      <c r="M482" s="18"/>
      <c r="N482" s="18"/>
      <c r="AA482" s="27"/>
    </row>
    <row r="483" spans="5:27">
      <c r="E483" s="20"/>
      <c r="H483" s="17"/>
      <c r="J483" s="17"/>
      <c r="L483" s="18"/>
      <c r="M483" s="18"/>
      <c r="N483" s="18"/>
      <c r="AA483" s="27"/>
    </row>
    <row r="484" spans="5:27">
      <c r="E484" s="20"/>
      <c r="H484" s="17"/>
      <c r="J484" s="17"/>
      <c r="L484" s="18"/>
      <c r="M484" s="18"/>
      <c r="N484" s="18"/>
      <c r="AA484" s="27"/>
    </row>
    <row r="485" spans="5:27">
      <c r="E485" s="20"/>
      <c r="H485" s="17"/>
      <c r="J485" s="17"/>
      <c r="L485" s="18"/>
      <c r="M485" s="18"/>
      <c r="N485" s="18"/>
      <c r="AA485" s="27"/>
    </row>
    <row r="486" spans="5:27">
      <c r="E486" s="20"/>
      <c r="H486" s="17"/>
      <c r="J486" s="17"/>
      <c r="L486" s="18"/>
      <c r="M486" s="18"/>
      <c r="N486" s="18"/>
      <c r="AA486" s="27"/>
    </row>
    <row r="487" spans="5:27">
      <c r="E487" s="20"/>
      <c r="H487" s="17"/>
      <c r="J487" s="17"/>
      <c r="L487" s="18"/>
      <c r="M487" s="18"/>
      <c r="N487" s="18"/>
      <c r="AA487" s="27"/>
    </row>
    <row r="488" spans="5:27">
      <c r="E488" s="20"/>
      <c r="H488" s="17"/>
      <c r="J488" s="17"/>
      <c r="L488" s="18"/>
      <c r="M488" s="18"/>
      <c r="N488" s="18"/>
      <c r="AA488" s="27"/>
    </row>
    <row r="489" spans="5:27">
      <c r="E489" s="20"/>
      <c r="H489" s="17"/>
      <c r="J489" s="17"/>
      <c r="L489" s="18"/>
      <c r="M489" s="18"/>
      <c r="N489" s="18"/>
      <c r="AA489" s="27"/>
    </row>
    <row r="490" spans="5:27">
      <c r="E490" s="20"/>
      <c r="H490" s="17"/>
      <c r="J490" s="17"/>
      <c r="L490" s="18"/>
      <c r="M490" s="18"/>
      <c r="N490" s="18"/>
      <c r="AA490" s="27"/>
    </row>
    <row r="491" spans="5:27">
      <c r="E491" s="20"/>
      <c r="H491" s="17"/>
      <c r="J491" s="17"/>
      <c r="L491" s="18"/>
      <c r="M491" s="18"/>
      <c r="N491" s="18"/>
      <c r="AA491" s="27"/>
    </row>
    <row r="492" spans="5:27">
      <c r="E492" s="20"/>
      <c r="H492" s="17"/>
      <c r="J492" s="17"/>
      <c r="L492" s="18"/>
      <c r="M492" s="18"/>
      <c r="N492" s="18"/>
      <c r="AA492" s="27"/>
    </row>
    <row r="493" spans="5:27">
      <c r="E493" s="20"/>
      <c r="H493" s="17"/>
      <c r="J493" s="17"/>
      <c r="L493" s="18"/>
      <c r="M493" s="18"/>
      <c r="N493" s="18"/>
      <c r="AA493" s="27"/>
    </row>
    <row r="494" spans="5:27">
      <c r="E494" s="20"/>
      <c r="H494" s="17"/>
      <c r="J494" s="17"/>
      <c r="L494" s="18"/>
      <c r="M494" s="18"/>
      <c r="N494" s="18"/>
      <c r="AA494" s="27"/>
    </row>
    <row r="495" spans="5:27">
      <c r="E495" s="20"/>
      <c r="H495" s="17"/>
      <c r="J495" s="17"/>
      <c r="L495" s="18"/>
      <c r="M495" s="18"/>
      <c r="N495" s="18"/>
      <c r="AA495" s="27"/>
    </row>
    <row r="496" spans="5:27">
      <c r="E496" s="20"/>
      <c r="H496" s="17"/>
      <c r="J496" s="17"/>
      <c r="L496" s="18"/>
      <c r="M496" s="18"/>
      <c r="N496" s="18"/>
      <c r="AA496" s="27"/>
    </row>
    <row r="497" spans="5:27">
      <c r="E497" s="20"/>
      <c r="H497" s="17"/>
      <c r="J497" s="17"/>
      <c r="L497" s="18"/>
      <c r="M497" s="18"/>
      <c r="N497" s="18"/>
      <c r="AA497" s="27"/>
    </row>
    <row r="498" spans="5:27">
      <c r="E498" s="20"/>
      <c r="H498" s="17"/>
      <c r="J498" s="17"/>
      <c r="L498" s="18"/>
      <c r="M498" s="18"/>
      <c r="N498" s="18"/>
      <c r="AA498" s="27"/>
    </row>
    <row r="499" spans="5:27">
      <c r="E499" s="20"/>
      <c r="H499" s="17"/>
      <c r="J499" s="17"/>
      <c r="L499" s="18"/>
      <c r="M499" s="18"/>
      <c r="N499" s="18"/>
      <c r="AA499" s="27"/>
    </row>
    <row r="500" spans="5:27">
      <c r="E500" s="20"/>
      <c r="H500" s="17"/>
      <c r="J500" s="17"/>
      <c r="L500" s="18"/>
      <c r="M500" s="18"/>
      <c r="N500" s="18"/>
      <c r="AA500" s="27"/>
    </row>
    <row r="501" spans="5:27">
      <c r="E501" s="20"/>
      <c r="H501" s="17"/>
      <c r="J501" s="17"/>
      <c r="L501" s="18"/>
      <c r="M501" s="18"/>
      <c r="N501" s="18"/>
      <c r="AA501" s="27"/>
    </row>
    <row r="502" spans="5:27">
      <c r="E502" s="20"/>
      <c r="H502" s="17"/>
      <c r="J502" s="17"/>
      <c r="L502" s="18"/>
      <c r="M502" s="18"/>
      <c r="N502" s="18"/>
      <c r="AA502" s="27"/>
    </row>
    <row r="503" spans="5:27">
      <c r="E503" s="20"/>
      <c r="H503" s="17"/>
      <c r="J503" s="17"/>
      <c r="L503" s="18"/>
      <c r="M503" s="18"/>
      <c r="N503" s="18"/>
      <c r="AA503" s="27"/>
    </row>
    <row r="504" spans="5:27">
      <c r="E504" s="20"/>
      <c r="H504" s="17"/>
      <c r="J504" s="17"/>
      <c r="L504" s="18"/>
      <c r="M504" s="18"/>
      <c r="N504" s="18"/>
      <c r="AA504" s="27"/>
    </row>
    <row r="505" spans="5:27">
      <c r="E505" s="20"/>
      <c r="H505" s="17"/>
      <c r="J505" s="17"/>
      <c r="L505" s="18"/>
      <c r="M505" s="18"/>
      <c r="N505" s="18"/>
      <c r="AA505" s="27"/>
    </row>
    <row r="506" spans="5:27">
      <c r="E506" s="20"/>
      <c r="H506" s="17"/>
      <c r="J506" s="17"/>
      <c r="L506" s="18"/>
      <c r="M506" s="18"/>
      <c r="N506" s="18"/>
      <c r="AA506" s="27"/>
    </row>
    <row r="507" spans="5:27">
      <c r="E507" s="20"/>
      <c r="H507" s="17"/>
      <c r="J507" s="17"/>
      <c r="L507" s="18"/>
      <c r="M507" s="18"/>
      <c r="N507" s="18"/>
      <c r="AA507" s="27"/>
    </row>
    <row r="508" spans="5:27">
      <c r="E508" s="20"/>
      <c r="H508" s="17"/>
      <c r="J508" s="17"/>
      <c r="L508" s="18"/>
      <c r="M508" s="18"/>
      <c r="N508" s="18"/>
      <c r="AA508" s="27"/>
    </row>
    <row r="509" spans="5:27">
      <c r="E509" s="20"/>
      <c r="H509" s="17"/>
      <c r="J509" s="17"/>
      <c r="L509" s="18"/>
      <c r="M509" s="18"/>
      <c r="N509" s="18"/>
      <c r="AA509" s="27"/>
    </row>
    <row r="510" spans="5:27">
      <c r="E510" s="20"/>
      <c r="H510" s="17"/>
      <c r="J510" s="17"/>
      <c r="L510" s="18"/>
      <c r="M510" s="18"/>
      <c r="N510" s="18"/>
      <c r="AA510" s="27"/>
    </row>
    <row r="511" spans="5:27">
      <c r="E511" s="20"/>
      <c r="H511" s="17"/>
      <c r="J511" s="17"/>
      <c r="L511" s="18"/>
      <c r="M511" s="18"/>
      <c r="N511" s="18"/>
      <c r="AA511" s="27"/>
    </row>
    <row r="512" spans="5:27">
      <c r="E512" s="20"/>
      <c r="H512" s="17"/>
      <c r="J512" s="17"/>
      <c r="L512" s="18"/>
      <c r="M512" s="18"/>
      <c r="N512" s="18"/>
      <c r="AA512" s="27"/>
    </row>
    <row r="513" spans="5:27">
      <c r="E513" s="20"/>
      <c r="H513" s="17"/>
      <c r="J513" s="17"/>
      <c r="L513" s="18"/>
      <c r="M513" s="18"/>
      <c r="N513" s="18"/>
      <c r="AA513" s="27"/>
    </row>
    <row r="514" spans="5:27">
      <c r="E514" s="20"/>
      <c r="H514" s="17"/>
      <c r="J514" s="17"/>
      <c r="L514" s="18"/>
      <c r="M514" s="18"/>
      <c r="N514" s="18"/>
      <c r="AA514" s="27"/>
    </row>
    <row r="515" spans="5:27">
      <c r="E515" s="20"/>
      <c r="H515" s="17"/>
      <c r="J515" s="17"/>
      <c r="L515" s="18"/>
      <c r="M515" s="18"/>
      <c r="N515" s="18"/>
      <c r="AA515" s="27"/>
    </row>
    <row r="516" spans="5:27">
      <c r="E516" s="20"/>
      <c r="H516" s="17"/>
      <c r="J516" s="17"/>
      <c r="L516" s="18"/>
      <c r="M516" s="18"/>
      <c r="N516" s="18"/>
      <c r="AA516" s="27"/>
    </row>
    <row r="517" spans="5:27">
      <c r="E517" s="20"/>
      <c r="H517" s="17"/>
      <c r="J517" s="17"/>
      <c r="L517" s="18"/>
      <c r="M517" s="18"/>
      <c r="N517" s="18"/>
      <c r="AA517" s="27"/>
    </row>
    <row r="518" spans="5:27">
      <c r="E518" s="20"/>
      <c r="H518" s="17"/>
      <c r="J518" s="17"/>
      <c r="L518" s="18"/>
      <c r="M518" s="18"/>
      <c r="N518" s="18"/>
      <c r="AA518" s="27"/>
    </row>
    <row r="519" spans="5:27">
      <c r="E519" s="20"/>
      <c r="H519" s="17"/>
      <c r="J519" s="17"/>
      <c r="L519" s="18"/>
      <c r="M519" s="18"/>
      <c r="N519" s="18"/>
      <c r="AA519" s="27"/>
    </row>
    <row r="520" spans="5:27">
      <c r="E520" s="20"/>
      <c r="H520" s="17"/>
      <c r="J520" s="17"/>
      <c r="L520" s="18"/>
      <c r="M520" s="18"/>
      <c r="N520" s="18"/>
      <c r="AA520" s="27"/>
    </row>
    <row r="521" spans="5:27">
      <c r="E521" s="20"/>
      <c r="H521" s="17"/>
      <c r="J521" s="17"/>
      <c r="L521" s="18"/>
      <c r="M521" s="18"/>
      <c r="N521" s="18"/>
      <c r="AA521" s="27"/>
    </row>
    <row r="522" spans="5:27">
      <c r="E522" s="20"/>
      <c r="H522" s="17"/>
      <c r="J522" s="17"/>
      <c r="L522" s="18"/>
      <c r="M522" s="18"/>
      <c r="N522" s="18"/>
      <c r="AA522" s="27"/>
    </row>
    <row r="523" spans="5:27">
      <c r="E523" s="20"/>
      <c r="H523" s="17"/>
      <c r="J523" s="17"/>
      <c r="L523" s="18"/>
      <c r="M523" s="18"/>
      <c r="N523" s="18"/>
      <c r="AA523" s="27"/>
    </row>
    <row r="524" spans="5:27">
      <c r="E524" s="20"/>
      <c r="H524" s="17"/>
      <c r="J524" s="17"/>
      <c r="L524" s="18"/>
      <c r="M524" s="18"/>
      <c r="N524" s="18"/>
      <c r="AA524" s="27"/>
    </row>
    <row r="525" spans="5:27">
      <c r="E525" s="20"/>
      <c r="H525" s="17"/>
      <c r="J525" s="17"/>
      <c r="L525" s="18"/>
      <c r="M525" s="18"/>
      <c r="N525" s="18"/>
      <c r="AA525" s="27"/>
    </row>
    <row r="526" spans="5:27">
      <c r="E526" s="20"/>
      <c r="H526" s="17"/>
      <c r="J526" s="17"/>
      <c r="L526" s="18"/>
      <c r="M526" s="18"/>
      <c r="N526" s="18"/>
      <c r="AA526" s="27"/>
    </row>
    <row r="527" spans="5:27">
      <c r="E527" s="20"/>
      <c r="H527" s="17"/>
      <c r="J527" s="17"/>
      <c r="L527" s="18"/>
      <c r="M527" s="18"/>
      <c r="N527" s="18"/>
      <c r="AA527" s="27"/>
    </row>
    <row r="528" spans="5:27">
      <c r="E528" s="20"/>
      <c r="H528" s="17"/>
      <c r="J528" s="17"/>
      <c r="L528" s="18"/>
      <c r="M528" s="18"/>
      <c r="N528" s="18"/>
      <c r="AA528" s="27"/>
    </row>
    <row r="529" spans="5:27">
      <c r="E529" s="20"/>
      <c r="H529" s="17"/>
      <c r="J529" s="17"/>
      <c r="L529" s="18"/>
      <c r="M529" s="18"/>
      <c r="N529" s="18"/>
      <c r="AA529" s="27"/>
    </row>
    <row r="530" spans="5:27">
      <c r="E530" s="20"/>
      <c r="H530" s="17"/>
      <c r="J530" s="17"/>
      <c r="L530" s="18"/>
      <c r="M530" s="18"/>
      <c r="N530" s="18"/>
      <c r="AA530" s="27"/>
    </row>
    <row r="531" spans="5:27">
      <c r="E531" s="20"/>
      <c r="H531" s="17"/>
      <c r="J531" s="17"/>
      <c r="L531" s="18"/>
      <c r="M531" s="18"/>
      <c r="N531" s="18"/>
      <c r="AA531" s="27"/>
    </row>
    <row r="532" spans="5:27">
      <c r="E532" s="20"/>
      <c r="H532" s="17"/>
      <c r="J532" s="17"/>
      <c r="L532" s="18"/>
      <c r="M532" s="18"/>
      <c r="N532" s="18"/>
      <c r="AA532" s="27"/>
    </row>
    <row r="533" spans="5:27">
      <c r="E533" s="20"/>
      <c r="H533" s="17"/>
      <c r="J533" s="17"/>
      <c r="L533" s="18"/>
      <c r="M533" s="18"/>
      <c r="N533" s="18"/>
      <c r="AA533" s="27"/>
    </row>
    <row r="534" spans="5:27">
      <c r="E534" s="20"/>
      <c r="H534" s="17"/>
      <c r="J534" s="17"/>
      <c r="L534" s="18"/>
      <c r="M534" s="18"/>
      <c r="N534" s="18"/>
      <c r="AA534" s="27"/>
    </row>
    <row r="535" spans="5:27">
      <c r="E535" s="20"/>
      <c r="H535" s="17"/>
      <c r="J535" s="17"/>
      <c r="L535" s="18"/>
      <c r="M535" s="18"/>
      <c r="N535" s="18"/>
      <c r="AA535" s="27"/>
    </row>
    <row r="536" spans="5:27">
      <c r="E536" s="20"/>
      <c r="H536" s="17"/>
      <c r="J536" s="17"/>
      <c r="L536" s="18"/>
      <c r="M536" s="18"/>
      <c r="N536" s="18"/>
      <c r="AA536" s="27"/>
    </row>
    <row r="537" spans="5:27">
      <c r="E537" s="20"/>
      <c r="H537" s="17"/>
      <c r="J537" s="17"/>
      <c r="L537" s="18"/>
      <c r="M537" s="18"/>
      <c r="N537" s="18"/>
      <c r="AA537" s="27"/>
    </row>
    <row r="538" spans="5:27">
      <c r="E538" s="20"/>
      <c r="H538" s="17"/>
      <c r="J538" s="17"/>
      <c r="L538" s="18"/>
      <c r="M538" s="18"/>
      <c r="N538" s="18"/>
      <c r="AA538" s="27"/>
    </row>
    <row r="539" spans="5:27">
      <c r="E539" s="20"/>
      <c r="H539" s="17"/>
      <c r="J539" s="17"/>
      <c r="L539" s="18"/>
      <c r="M539" s="18"/>
      <c r="N539" s="18"/>
      <c r="AA539" s="27"/>
    </row>
    <row r="540" spans="5:27">
      <c r="E540" s="20"/>
      <c r="H540" s="17"/>
      <c r="J540" s="17"/>
      <c r="L540" s="18"/>
      <c r="M540" s="18"/>
      <c r="N540" s="18"/>
      <c r="AA540" s="27"/>
    </row>
    <row r="541" spans="5:27">
      <c r="E541" s="20"/>
      <c r="H541" s="17"/>
      <c r="J541" s="17"/>
      <c r="L541" s="18"/>
      <c r="M541" s="18"/>
      <c r="N541" s="18"/>
      <c r="AA541" s="27"/>
    </row>
    <row r="542" spans="5:27">
      <c r="E542" s="20"/>
      <c r="H542" s="17"/>
      <c r="J542" s="17"/>
      <c r="L542" s="18"/>
      <c r="M542" s="18"/>
      <c r="N542" s="18"/>
      <c r="AA542" s="27"/>
    </row>
    <row r="543" spans="5:27">
      <c r="E543" s="20"/>
      <c r="H543" s="17"/>
      <c r="J543" s="17"/>
      <c r="L543" s="18"/>
      <c r="M543" s="18"/>
      <c r="N543" s="18"/>
      <c r="AA543" s="27"/>
    </row>
    <row r="544" spans="5:27">
      <c r="E544" s="20"/>
      <c r="H544" s="17"/>
      <c r="J544" s="17"/>
      <c r="L544" s="18"/>
      <c r="M544" s="18"/>
      <c r="N544" s="18"/>
      <c r="AA544" s="27"/>
    </row>
    <row r="545" spans="5:27">
      <c r="E545" s="20"/>
      <c r="H545" s="17"/>
      <c r="J545" s="17"/>
      <c r="L545" s="18"/>
      <c r="M545" s="18"/>
      <c r="N545" s="18"/>
      <c r="AA545" s="27"/>
    </row>
    <row r="546" spans="5:27">
      <c r="E546" s="20"/>
      <c r="H546" s="17"/>
      <c r="J546" s="17"/>
      <c r="L546" s="18"/>
      <c r="M546" s="18"/>
      <c r="N546" s="18"/>
      <c r="AA546" s="27"/>
    </row>
    <row r="547" spans="5:27">
      <c r="E547" s="20"/>
      <c r="H547" s="17"/>
      <c r="J547" s="17"/>
      <c r="L547" s="18"/>
      <c r="M547" s="18"/>
      <c r="N547" s="18"/>
      <c r="AA547" s="27"/>
    </row>
    <row r="548" spans="5:27">
      <c r="E548" s="20"/>
      <c r="H548" s="17"/>
      <c r="J548" s="17"/>
      <c r="L548" s="18"/>
      <c r="M548" s="18"/>
      <c r="N548" s="18"/>
      <c r="AA548" s="27"/>
    </row>
    <row r="549" spans="5:27">
      <c r="E549" s="20"/>
      <c r="H549" s="17"/>
      <c r="J549" s="17"/>
      <c r="L549" s="18"/>
      <c r="M549" s="18"/>
      <c r="N549" s="18"/>
      <c r="AA549" s="27"/>
    </row>
    <row r="550" spans="5:27">
      <c r="E550" s="20"/>
      <c r="H550" s="17"/>
      <c r="J550" s="17"/>
      <c r="L550" s="18"/>
      <c r="M550" s="18"/>
      <c r="N550" s="18"/>
      <c r="AA550" s="27"/>
    </row>
    <row r="551" spans="5:27">
      <c r="E551" s="20"/>
      <c r="H551" s="17"/>
      <c r="J551" s="17"/>
      <c r="L551" s="18"/>
      <c r="M551" s="18"/>
      <c r="N551" s="18"/>
      <c r="AA551" s="27"/>
    </row>
    <row r="552" spans="5:27">
      <c r="E552" s="20"/>
      <c r="H552" s="17"/>
      <c r="J552" s="17"/>
      <c r="L552" s="18"/>
      <c r="M552" s="18"/>
      <c r="N552" s="18"/>
      <c r="AA552" s="27"/>
    </row>
    <row r="553" spans="5:27">
      <c r="E553" s="20"/>
      <c r="H553" s="17"/>
      <c r="J553" s="17"/>
      <c r="L553" s="18"/>
      <c r="M553" s="18"/>
      <c r="N553" s="18"/>
      <c r="AA553" s="27"/>
    </row>
    <row r="554" spans="5:27">
      <c r="E554" s="20"/>
      <c r="H554" s="17"/>
      <c r="J554" s="17"/>
      <c r="L554" s="18"/>
      <c r="M554" s="18"/>
      <c r="N554" s="18"/>
      <c r="AA554" s="27"/>
    </row>
    <row r="555" spans="5:27">
      <c r="E555" s="20"/>
      <c r="H555" s="17"/>
      <c r="J555" s="17"/>
      <c r="L555" s="18"/>
      <c r="M555" s="18"/>
      <c r="N555" s="18"/>
      <c r="AA555" s="27"/>
    </row>
    <row r="556" spans="5:27">
      <c r="E556" s="20"/>
      <c r="H556" s="17"/>
      <c r="J556" s="17"/>
      <c r="L556" s="18"/>
      <c r="M556" s="18"/>
      <c r="N556" s="18"/>
      <c r="AA556" s="27"/>
    </row>
    <row r="557" spans="5:27">
      <c r="E557" s="20"/>
      <c r="H557" s="17"/>
      <c r="J557" s="17"/>
      <c r="L557" s="18"/>
      <c r="M557" s="18"/>
      <c r="N557" s="18"/>
      <c r="AA557" s="27"/>
    </row>
    <row r="558" spans="5:27">
      <c r="E558" s="20"/>
      <c r="H558" s="17"/>
      <c r="J558" s="17"/>
      <c r="L558" s="18"/>
      <c r="M558" s="18"/>
      <c r="N558" s="18"/>
      <c r="AA558" s="27"/>
    </row>
    <row r="559" spans="5:27">
      <c r="E559" s="20"/>
      <c r="H559" s="17"/>
      <c r="J559" s="17"/>
      <c r="L559" s="18"/>
      <c r="M559" s="18"/>
      <c r="N559" s="18"/>
      <c r="AA559" s="27"/>
    </row>
    <row r="560" spans="5:27">
      <c r="E560" s="20"/>
      <c r="H560" s="17"/>
      <c r="J560" s="17"/>
      <c r="L560" s="18"/>
      <c r="M560" s="18"/>
      <c r="N560" s="18"/>
      <c r="AA560" s="27"/>
    </row>
    <row r="561" spans="5:27">
      <c r="E561" s="20"/>
      <c r="H561" s="17"/>
      <c r="J561" s="17"/>
      <c r="L561" s="18"/>
      <c r="M561" s="18"/>
      <c r="N561" s="18"/>
      <c r="AA561" s="27"/>
    </row>
    <row r="562" spans="5:27">
      <c r="E562" s="20"/>
      <c r="H562" s="17"/>
      <c r="J562" s="17"/>
      <c r="L562" s="18"/>
      <c r="M562" s="18"/>
      <c r="N562" s="18"/>
      <c r="AA562" s="27"/>
    </row>
    <row r="563" spans="5:27">
      <c r="E563" s="20"/>
      <c r="H563" s="17"/>
      <c r="J563" s="17"/>
      <c r="L563" s="18"/>
      <c r="M563" s="18"/>
      <c r="N563" s="18"/>
      <c r="AA563" s="27"/>
    </row>
    <row r="564" spans="5:27">
      <c r="E564" s="20"/>
      <c r="H564" s="17"/>
      <c r="J564" s="17"/>
      <c r="L564" s="18"/>
      <c r="M564" s="18"/>
      <c r="N564" s="18"/>
      <c r="AA564" s="27"/>
    </row>
    <row r="565" spans="5:27">
      <c r="E565" s="20"/>
      <c r="H565" s="17"/>
      <c r="J565" s="17"/>
      <c r="L565" s="18"/>
      <c r="M565" s="18"/>
      <c r="N565" s="18"/>
      <c r="AA565" s="27"/>
    </row>
    <row r="566" spans="5:27">
      <c r="E566" s="20"/>
      <c r="H566" s="17"/>
      <c r="J566" s="17"/>
      <c r="L566" s="18"/>
      <c r="M566" s="18"/>
      <c r="N566" s="18"/>
      <c r="AA566" s="27"/>
    </row>
    <row r="567" spans="5:27">
      <c r="E567" s="20"/>
      <c r="H567" s="17"/>
      <c r="J567" s="17"/>
      <c r="L567" s="18"/>
      <c r="M567" s="18"/>
      <c r="N567" s="18"/>
      <c r="AA567" s="27"/>
    </row>
    <row r="568" spans="5:27">
      <c r="E568" s="20"/>
      <c r="H568" s="17"/>
      <c r="J568" s="17"/>
      <c r="L568" s="18"/>
      <c r="M568" s="18"/>
      <c r="N568" s="18"/>
      <c r="AA568" s="27"/>
    </row>
    <row r="569" spans="5:27">
      <c r="E569" s="20"/>
      <c r="H569" s="17"/>
      <c r="J569" s="17"/>
      <c r="L569" s="18"/>
      <c r="M569" s="18"/>
      <c r="N569" s="18"/>
      <c r="AA569" s="27"/>
    </row>
    <row r="570" spans="5:27">
      <c r="E570" s="20"/>
      <c r="H570" s="17"/>
      <c r="J570" s="17"/>
      <c r="L570" s="18"/>
      <c r="M570" s="18"/>
      <c r="N570" s="18"/>
      <c r="AA570" s="27"/>
    </row>
    <row r="571" spans="5:27">
      <c r="E571" s="20"/>
      <c r="H571" s="17"/>
      <c r="J571" s="17"/>
      <c r="L571" s="18"/>
      <c r="M571" s="18"/>
      <c r="N571" s="18"/>
      <c r="AA571" s="27"/>
    </row>
    <row r="572" spans="5:27">
      <c r="E572" s="20"/>
      <c r="H572" s="17"/>
      <c r="J572" s="17"/>
      <c r="L572" s="18"/>
      <c r="M572" s="18"/>
      <c r="N572" s="18"/>
      <c r="AA572" s="27"/>
    </row>
    <row r="573" spans="5:27">
      <c r="E573" s="20"/>
      <c r="H573" s="17"/>
      <c r="J573" s="17"/>
      <c r="L573" s="18"/>
      <c r="M573" s="18"/>
      <c r="N573" s="18"/>
      <c r="AA573" s="27"/>
    </row>
    <row r="574" spans="5:27">
      <c r="E574" s="20"/>
      <c r="H574" s="17"/>
      <c r="J574" s="17"/>
      <c r="L574" s="18"/>
      <c r="M574" s="18"/>
      <c r="N574" s="18"/>
      <c r="AA574" s="27"/>
    </row>
    <row r="575" spans="5:27">
      <c r="E575" s="20"/>
      <c r="H575" s="17"/>
      <c r="J575" s="17"/>
      <c r="L575" s="18"/>
      <c r="M575" s="18"/>
      <c r="N575" s="18"/>
      <c r="AA575" s="27"/>
    </row>
    <row r="576" spans="5:27">
      <c r="E576" s="20"/>
      <c r="H576" s="17"/>
      <c r="J576" s="17"/>
      <c r="L576" s="18"/>
      <c r="M576" s="18"/>
      <c r="N576" s="18"/>
      <c r="AA576" s="27"/>
    </row>
    <row r="577" spans="5:27">
      <c r="E577" s="20"/>
      <c r="H577" s="17"/>
      <c r="J577" s="17"/>
      <c r="L577" s="18"/>
      <c r="M577" s="18"/>
      <c r="N577" s="18"/>
      <c r="AA577" s="27"/>
    </row>
    <row r="578" spans="5:27">
      <c r="E578" s="20"/>
      <c r="H578" s="17"/>
      <c r="J578" s="17"/>
      <c r="L578" s="18"/>
      <c r="M578" s="18"/>
      <c r="N578" s="18"/>
      <c r="AA578" s="27"/>
    </row>
    <row r="579" spans="5:27">
      <c r="E579" s="20"/>
      <c r="H579" s="17"/>
      <c r="J579" s="17"/>
      <c r="L579" s="18"/>
      <c r="M579" s="18"/>
      <c r="N579" s="18"/>
      <c r="AA579" s="27"/>
    </row>
    <row r="580" spans="5:27">
      <c r="E580" s="20"/>
      <c r="H580" s="17"/>
      <c r="J580" s="17"/>
      <c r="L580" s="18"/>
      <c r="M580" s="18"/>
      <c r="N580" s="18"/>
      <c r="AA580" s="27"/>
    </row>
    <row r="581" spans="5:27">
      <c r="E581" s="20"/>
      <c r="H581" s="17"/>
      <c r="J581" s="17"/>
      <c r="L581" s="18"/>
      <c r="M581" s="18"/>
      <c r="N581" s="18"/>
      <c r="AA581" s="27"/>
    </row>
    <row r="582" spans="5:27">
      <c r="E582" s="20"/>
      <c r="H582" s="17"/>
      <c r="J582" s="17"/>
      <c r="L582" s="18"/>
      <c r="M582" s="18"/>
      <c r="N582" s="18"/>
      <c r="AA582" s="27"/>
    </row>
    <row r="583" spans="5:27">
      <c r="E583" s="20"/>
      <c r="H583" s="17"/>
      <c r="J583" s="17"/>
      <c r="L583" s="18"/>
      <c r="M583" s="18"/>
      <c r="N583" s="18"/>
      <c r="AA583" s="27"/>
    </row>
    <row r="584" spans="5:27">
      <c r="E584" s="20"/>
      <c r="H584" s="17"/>
      <c r="J584" s="17"/>
      <c r="L584" s="18"/>
      <c r="M584" s="18"/>
      <c r="N584" s="18"/>
      <c r="AA584" s="27"/>
    </row>
    <row r="585" spans="5:27">
      <c r="E585" s="20"/>
      <c r="H585" s="17"/>
      <c r="J585" s="17"/>
      <c r="L585" s="18"/>
      <c r="M585" s="18"/>
      <c r="N585" s="18"/>
      <c r="AA585" s="27"/>
    </row>
    <row r="586" spans="5:27">
      <c r="E586" s="20"/>
      <c r="H586" s="17"/>
      <c r="J586" s="17"/>
      <c r="L586" s="18"/>
      <c r="M586" s="18"/>
      <c r="N586" s="18"/>
      <c r="AA586" s="27"/>
    </row>
    <row r="587" spans="5:27">
      <c r="E587" s="20"/>
      <c r="H587" s="17"/>
      <c r="J587" s="17"/>
      <c r="L587" s="18"/>
      <c r="M587" s="18"/>
      <c r="N587" s="18"/>
      <c r="AA587" s="27"/>
    </row>
    <row r="588" spans="5:27">
      <c r="E588" s="20"/>
      <c r="H588" s="17"/>
      <c r="J588" s="17"/>
      <c r="L588" s="18"/>
      <c r="M588" s="18"/>
      <c r="N588" s="18"/>
      <c r="AA588" s="27"/>
    </row>
    <row r="589" spans="5:27">
      <c r="E589" s="20"/>
      <c r="H589" s="17"/>
      <c r="J589" s="17"/>
      <c r="L589" s="18"/>
      <c r="M589" s="18"/>
      <c r="N589" s="18"/>
      <c r="AA589" s="27"/>
    </row>
    <row r="590" spans="5:27">
      <c r="E590" s="20"/>
      <c r="H590" s="17"/>
      <c r="J590" s="17"/>
      <c r="L590" s="18"/>
      <c r="M590" s="18"/>
      <c r="N590" s="18"/>
      <c r="AA590" s="27"/>
    </row>
    <row r="591" spans="5:27">
      <c r="E591" s="20"/>
      <c r="H591" s="17"/>
      <c r="J591" s="17"/>
      <c r="L591" s="18"/>
      <c r="M591" s="18"/>
      <c r="N591" s="18"/>
      <c r="AA591" s="27"/>
    </row>
    <row r="592" spans="5:27">
      <c r="E592" s="20"/>
      <c r="H592" s="17"/>
      <c r="J592" s="17"/>
      <c r="L592" s="18"/>
      <c r="M592" s="18"/>
      <c r="N592" s="18"/>
      <c r="AA592" s="27"/>
    </row>
    <row r="593" spans="5:27">
      <c r="E593" s="20"/>
      <c r="H593" s="17"/>
      <c r="J593" s="17"/>
      <c r="L593" s="18"/>
      <c r="M593" s="18"/>
      <c r="N593" s="18"/>
      <c r="AA593" s="27"/>
    </row>
    <row r="594" spans="5:27">
      <c r="E594" s="20"/>
      <c r="H594" s="17"/>
      <c r="J594" s="17"/>
      <c r="L594" s="18"/>
      <c r="M594" s="18"/>
      <c r="N594" s="18"/>
      <c r="AA594" s="27"/>
    </row>
    <row r="595" spans="5:27">
      <c r="E595" s="20"/>
      <c r="H595" s="17"/>
      <c r="J595" s="17"/>
      <c r="L595" s="18"/>
      <c r="M595" s="18"/>
      <c r="N595" s="18"/>
      <c r="AA595" s="27"/>
    </row>
    <row r="596" spans="5:27">
      <c r="E596" s="20"/>
      <c r="H596" s="17"/>
      <c r="J596" s="17"/>
      <c r="L596" s="18"/>
      <c r="M596" s="18"/>
      <c r="N596" s="18"/>
      <c r="AA596" s="27"/>
    </row>
    <row r="597" spans="5:27">
      <c r="E597" s="20"/>
      <c r="H597" s="17"/>
      <c r="J597" s="17"/>
      <c r="L597" s="18"/>
      <c r="M597" s="18"/>
      <c r="N597" s="18"/>
      <c r="AA597" s="27"/>
    </row>
    <row r="598" spans="5:27">
      <c r="E598" s="20"/>
      <c r="H598" s="17"/>
      <c r="J598" s="17"/>
      <c r="L598" s="18"/>
      <c r="M598" s="18"/>
      <c r="N598" s="18"/>
      <c r="AA598" s="27"/>
    </row>
    <row r="599" spans="5:27">
      <c r="E599" s="20"/>
      <c r="H599" s="17"/>
      <c r="J599" s="17"/>
      <c r="L599" s="18"/>
      <c r="M599" s="18"/>
      <c r="N599" s="18"/>
      <c r="AA599" s="27"/>
    </row>
    <row r="600" spans="5:27">
      <c r="E600" s="20"/>
      <c r="H600" s="17"/>
      <c r="J600" s="17"/>
      <c r="L600" s="18"/>
      <c r="M600" s="18"/>
      <c r="N600" s="18"/>
      <c r="AA600" s="27"/>
    </row>
    <row r="601" spans="5:27">
      <c r="E601" s="20"/>
      <c r="H601" s="17"/>
      <c r="J601" s="17"/>
      <c r="L601" s="18"/>
      <c r="M601" s="18"/>
      <c r="N601" s="18"/>
      <c r="AA601" s="27"/>
    </row>
    <row r="602" spans="5:27">
      <c r="E602" s="20"/>
      <c r="H602" s="17"/>
      <c r="J602" s="17"/>
      <c r="L602" s="18"/>
      <c r="M602" s="18"/>
      <c r="N602" s="18"/>
      <c r="AA602" s="27"/>
    </row>
    <row r="603" spans="5:27">
      <c r="E603" s="20"/>
      <c r="H603" s="17"/>
      <c r="J603" s="17"/>
      <c r="L603" s="18"/>
      <c r="M603" s="18"/>
      <c r="N603" s="18"/>
      <c r="AA603" s="27"/>
    </row>
    <row r="604" spans="5:27">
      <c r="E604" s="20"/>
      <c r="H604" s="17"/>
      <c r="J604" s="17"/>
      <c r="L604" s="18"/>
      <c r="M604" s="18"/>
      <c r="N604" s="18"/>
      <c r="AA604" s="27"/>
    </row>
    <row r="605" spans="5:27">
      <c r="E605" s="20"/>
      <c r="H605" s="17"/>
      <c r="J605" s="17"/>
      <c r="L605" s="18"/>
      <c r="M605" s="18"/>
      <c r="N605" s="18"/>
      <c r="AA605" s="27"/>
    </row>
    <row r="606" spans="5:27">
      <c r="E606" s="20"/>
      <c r="H606" s="17"/>
      <c r="J606" s="17"/>
      <c r="L606" s="18"/>
      <c r="M606" s="18"/>
      <c r="N606" s="18"/>
      <c r="AA606" s="27"/>
    </row>
    <row r="607" spans="5:27">
      <c r="E607" s="20"/>
      <c r="H607" s="17"/>
      <c r="J607" s="17"/>
      <c r="L607" s="18"/>
      <c r="M607" s="18"/>
      <c r="N607" s="18"/>
      <c r="AA607" s="27"/>
    </row>
    <row r="608" spans="5:27">
      <c r="E608" s="20"/>
      <c r="H608" s="17"/>
      <c r="J608" s="17"/>
      <c r="L608" s="18"/>
      <c r="M608" s="18"/>
      <c r="N608" s="18"/>
      <c r="AA608" s="27"/>
    </row>
    <row r="609" spans="5:27">
      <c r="E609" s="20"/>
      <c r="H609" s="17"/>
      <c r="J609" s="17"/>
      <c r="L609" s="18"/>
      <c r="M609" s="18"/>
      <c r="N609" s="18"/>
      <c r="AA609" s="27"/>
    </row>
    <row r="610" spans="5:27">
      <c r="E610" s="20"/>
      <c r="H610" s="17"/>
      <c r="J610" s="17"/>
      <c r="L610" s="18"/>
      <c r="M610" s="18"/>
      <c r="N610" s="18"/>
      <c r="AA610" s="27"/>
    </row>
    <row r="611" spans="5:27">
      <c r="E611" s="20"/>
      <c r="H611" s="17"/>
      <c r="J611" s="17"/>
      <c r="L611" s="18"/>
      <c r="M611" s="18"/>
      <c r="N611" s="18"/>
      <c r="AA611" s="27"/>
    </row>
    <row r="612" spans="5:27">
      <c r="E612" s="20"/>
      <c r="H612" s="17"/>
      <c r="J612" s="17"/>
      <c r="L612" s="18"/>
      <c r="M612" s="18"/>
      <c r="N612" s="18"/>
      <c r="AA612" s="27"/>
    </row>
    <row r="613" spans="5:27">
      <c r="E613" s="20"/>
      <c r="H613" s="17"/>
      <c r="J613" s="17"/>
      <c r="L613" s="18"/>
      <c r="M613" s="18"/>
      <c r="N613" s="18"/>
      <c r="AA613" s="27"/>
    </row>
    <row r="614" spans="5:27">
      <c r="E614" s="20"/>
      <c r="H614" s="17"/>
      <c r="J614" s="17"/>
      <c r="L614" s="18"/>
      <c r="M614" s="18"/>
      <c r="N614" s="18"/>
      <c r="AA614" s="27"/>
    </row>
    <row r="615" spans="5:27">
      <c r="E615" s="20"/>
      <c r="H615" s="17"/>
      <c r="J615" s="17"/>
      <c r="L615" s="18"/>
      <c r="M615" s="18"/>
      <c r="N615" s="18"/>
      <c r="AA615" s="27"/>
    </row>
    <row r="616" spans="5:27">
      <c r="E616" s="20"/>
      <c r="H616" s="17"/>
      <c r="J616" s="17"/>
      <c r="L616" s="18"/>
      <c r="M616" s="18"/>
      <c r="N616" s="18"/>
      <c r="AA616" s="27"/>
    </row>
    <row r="617" spans="5:27">
      <c r="E617" s="20"/>
      <c r="H617" s="17"/>
      <c r="J617" s="17"/>
      <c r="L617" s="18"/>
      <c r="M617" s="18"/>
      <c r="N617" s="18"/>
      <c r="AA617" s="27"/>
    </row>
    <row r="618" spans="5:27">
      <c r="E618" s="20"/>
      <c r="H618" s="17"/>
      <c r="J618" s="17"/>
      <c r="L618" s="18"/>
      <c r="M618" s="18"/>
      <c r="N618" s="18"/>
      <c r="AA618" s="27"/>
    </row>
    <row r="619" spans="5:27">
      <c r="E619" s="20"/>
      <c r="H619" s="17"/>
      <c r="J619" s="17"/>
      <c r="L619" s="18"/>
      <c r="M619" s="18"/>
      <c r="N619" s="18"/>
      <c r="AA619" s="27"/>
    </row>
    <row r="620" spans="5:27">
      <c r="E620" s="20"/>
      <c r="H620" s="17"/>
      <c r="J620" s="17"/>
      <c r="L620" s="18"/>
      <c r="M620" s="18"/>
      <c r="N620" s="18"/>
      <c r="AA620" s="27"/>
    </row>
    <row r="621" spans="5:27">
      <c r="E621" s="20"/>
      <c r="H621" s="17"/>
      <c r="J621" s="17"/>
      <c r="L621" s="18"/>
      <c r="M621" s="18"/>
      <c r="N621" s="18"/>
      <c r="AA621" s="27"/>
    </row>
    <row r="622" spans="5:27">
      <c r="E622" s="20"/>
      <c r="H622" s="17"/>
      <c r="J622" s="17"/>
      <c r="L622" s="18"/>
      <c r="M622" s="18"/>
      <c r="N622" s="18"/>
      <c r="AA622" s="27"/>
    </row>
    <row r="623" spans="5:27">
      <c r="E623" s="20"/>
      <c r="H623" s="17"/>
      <c r="J623" s="17"/>
      <c r="L623" s="18"/>
      <c r="M623" s="18"/>
      <c r="N623" s="18"/>
      <c r="AA623" s="27"/>
    </row>
    <row r="624" spans="5:27">
      <c r="E624" s="20"/>
      <c r="H624" s="17"/>
      <c r="J624" s="17"/>
      <c r="L624" s="18"/>
      <c r="M624" s="18"/>
      <c r="N624" s="18"/>
      <c r="AA624" s="27"/>
    </row>
    <row r="625" spans="5:27">
      <c r="E625" s="20"/>
      <c r="H625" s="17"/>
      <c r="J625" s="17"/>
      <c r="L625" s="18"/>
      <c r="M625" s="18"/>
      <c r="N625" s="18"/>
      <c r="AA625" s="27"/>
    </row>
    <row r="626" spans="5:27">
      <c r="E626" s="20"/>
      <c r="H626" s="17"/>
      <c r="J626" s="17"/>
      <c r="L626" s="18"/>
      <c r="M626" s="18"/>
      <c r="N626" s="18"/>
      <c r="AA626" s="27"/>
    </row>
    <row r="627" spans="5:27">
      <c r="E627" s="20"/>
      <c r="H627" s="17"/>
      <c r="J627" s="17"/>
      <c r="L627" s="18"/>
      <c r="M627" s="18"/>
      <c r="N627" s="18"/>
      <c r="AA627" s="27"/>
    </row>
    <row r="628" spans="5:27">
      <c r="E628" s="20"/>
      <c r="H628" s="17"/>
      <c r="J628" s="17"/>
      <c r="L628" s="18"/>
      <c r="M628" s="18"/>
      <c r="N628" s="18"/>
      <c r="AA628" s="27"/>
    </row>
    <row r="629" spans="5:27">
      <c r="E629" s="20"/>
      <c r="H629" s="17"/>
      <c r="J629" s="17"/>
      <c r="L629" s="18"/>
      <c r="M629" s="18"/>
      <c r="N629" s="18"/>
      <c r="AA629" s="27"/>
    </row>
    <row r="630" spans="5:27">
      <c r="E630" s="20"/>
      <c r="H630" s="17"/>
      <c r="J630" s="17"/>
      <c r="L630" s="18"/>
      <c r="M630" s="18"/>
      <c r="N630" s="18"/>
      <c r="AA630" s="27"/>
    </row>
    <row r="631" spans="5:27">
      <c r="E631" s="20"/>
      <c r="H631" s="17"/>
      <c r="J631" s="17"/>
      <c r="L631" s="18"/>
      <c r="M631" s="18"/>
      <c r="N631" s="18"/>
      <c r="AA631" s="27"/>
    </row>
    <row r="632" spans="5:27">
      <c r="E632" s="20"/>
      <c r="H632" s="17"/>
      <c r="J632" s="17"/>
      <c r="L632" s="18"/>
      <c r="M632" s="18"/>
      <c r="N632" s="18"/>
      <c r="AA632" s="27"/>
    </row>
    <row r="633" spans="5:27">
      <c r="E633" s="20"/>
      <c r="H633" s="17"/>
      <c r="J633" s="17"/>
      <c r="L633" s="18"/>
      <c r="M633" s="18"/>
      <c r="N633" s="18"/>
      <c r="AA633" s="27"/>
    </row>
    <row r="634" spans="5:27">
      <c r="E634" s="20"/>
      <c r="H634" s="17"/>
      <c r="J634" s="17"/>
      <c r="L634" s="18"/>
      <c r="M634" s="18"/>
      <c r="N634" s="18"/>
      <c r="AA634" s="27"/>
    </row>
    <row r="635" spans="5:27">
      <c r="E635" s="20"/>
      <c r="H635" s="17"/>
      <c r="J635" s="17"/>
      <c r="L635" s="18"/>
      <c r="M635" s="18"/>
      <c r="N635" s="18"/>
      <c r="AA635" s="27"/>
    </row>
    <row r="636" spans="5:27">
      <c r="E636" s="20"/>
      <c r="H636" s="17"/>
      <c r="J636" s="17"/>
      <c r="L636" s="18"/>
      <c r="M636" s="18"/>
      <c r="N636" s="18"/>
      <c r="AA636" s="27"/>
    </row>
    <row r="637" spans="5:27">
      <c r="E637" s="20"/>
      <c r="H637" s="17"/>
      <c r="J637" s="17"/>
      <c r="L637" s="18"/>
      <c r="M637" s="18"/>
      <c r="N637" s="18"/>
      <c r="AA637" s="27"/>
    </row>
    <row r="638" spans="5:27">
      <c r="E638" s="20"/>
      <c r="H638" s="17"/>
      <c r="J638" s="17"/>
      <c r="L638" s="18"/>
      <c r="M638" s="18"/>
      <c r="N638" s="18"/>
      <c r="AA638" s="27"/>
    </row>
    <row r="639" spans="5:27">
      <c r="E639" s="20"/>
      <c r="H639" s="17"/>
      <c r="J639" s="17"/>
      <c r="L639" s="18"/>
      <c r="M639" s="18"/>
      <c r="N639" s="18"/>
      <c r="AA639" s="27"/>
    </row>
    <row r="640" spans="5:27">
      <c r="E640" s="20"/>
      <c r="H640" s="17"/>
      <c r="J640" s="17"/>
      <c r="L640" s="18"/>
      <c r="M640" s="18"/>
      <c r="N640" s="18"/>
      <c r="AA640" s="27"/>
    </row>
    <row r="641" spans="5:27">
      <c r="E641" s="20"/>
      <c r="H641" s="17"/>
      <c r="J641" s="17"/>
      <c r="L641" s="18"/>
      <c r="M641" s="18"/>
      <c r="N641" s="18"/>
      <c r="AA641" s="27"/>
    </row>
    <row r="642" spans="5:27">
      <c r="E642" s="20"/>
      <c r="H642" s="17"/>
      <c r="J642" s="17"/>
      <c r="L642" s="18"/>
      <c r="M642" s="18"/>
      <c r="N642" s="18"/>
      <c r="AA642" s="27"/>
    </row>
    <row r="643" spans="5:27">
      <c r="E643" s="20"/>
      <c r="H643" s="17"/>
      <c r="J643" s="17"/>
      <c r="L643" s="18"/>
      <c r="M643" s="18"/>
      <c r="N643" s="18"/>
      <c r="AA643" s="27"/>
    </row>
  </sheetData>
  <mergeCells count="3">
    <mergeCell ref="B3:AA3"/>
    <mergeCell ref="H4:I4"/>
    <mergeCell ref="J4:K4"/>
  </mergeCells>
  <conditionalFormatting sqref="F3:F5">
    <cfRule type="duplicateValues" dxfId="44" priority="15"/>
  </conditionalFormatting>
  <conditionalFormatting sqref="F3:F5">
    <cfRule type="duplicateValues" dxfId="43" priority="14"/>
  </conditionalFormatting>
  <conditionalFormatting sqref="F3:F5">
    <cfRule type="duplicateValues" dxfId="42" priority="16"/>
  </conditionalFormatting>
  <conditionalFormatting sqref="F3:F5">
    <cfRule type="duplicateValues" dxfId="41" priority="13"/>
  </conditionalFormatting>
  <conditionalFormatting sqref="F3:F5">
    <cfRule type="duplicateValues" dxfId="40" priority="12"/>
  </conditionalFormatting>
  <conditionalFormatting sqref="F3:F5">
    <cfRule type="duplicateValues" dxfId="39" priority="11"/>
  </conditionalFormatting>
  <conditionalFormatting sqref="F3:F5">
    <cfRule type="duplicateValues" dxfId="38" priority="10"/>
  </conditionalFormatting>
  <conditionalFormatting sqref="F3:F5">
    <cfRule type="duplicateValues" dxfId="37" priority="9"/>
  </conditionalFormatting>
  <conditionalFormatting sqref="F16">
    <cfRule type="duplicateValues" dxfId="36" priority="1"/>
  </conditionalFormatting>
  <conditionalFormatting sqref="F1:F15 F93:F1048576 F17:F90">
    <cfRule type="duplicateValues" dxfId="35" priority="158"/>
  </conditionalFormatting>
  <dataValidations count="6"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6:E43 E45:E50 E52 E54:E59 E63:E64 E66:E67 E71:E72 E74 E78 E85:E90 E80:E81">
      <formula1>$R$2:$R$11</formula1>
    </dataValidation>
    <dataValidation type="list" operator="greaterThanOrEqual" showInputMessage="1" showErrorMessage="1" errorTitle="Forma de Pago" error="Debe seleccionar un valor válido" promptTitle="Forma de Pago" prompt="Forma en que el contribuyente realizó el pago del gasto" sqref="AA6:AA43 AA46:AA81 AA85:AA88 AA90">
      <formula1>$AF$2:$AF$7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44 E82:E84">
      <formula1>$R$2:$R$12</formula1>
    </dataValidation>
    <dataValidation type="list" operator="greaterThanOrEqual" showInputMessage="1" showErrorMessage="1" errorTitle="Forma de Pago" error="Debe seleccionar un valor válido" promptTitle="Forma de Pago" prompt="Forma en que el contribuyente realizó el pago del gasto" sqref="AA44:AA45 AA82:AA84 AA89">
      <formula1>$AF$2:$AF$8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51 E53 E60:E62 E65 E68:E70 E73 E75:E77 E79">
      <formula1>$R$2:$R$6</formula1>
    </dataValidation>
    <dataValidation type="list" operator="greaterThanOrEqual" allowBlank="1" showInputMessage="1" showErrorMessage="1" errorTitle="Tipo de Retención en ISR" error="Debe seleccionar una opcion valida" promptTitle="Tipo de Retención en ISR" prompt="Tipo de retención de Impuesto Sobre la Renta que se realizó en la transacción" sqref="U85:U89">
      <formula1>$AE$4:$AE$11</formula1>
    </dataValidation>
  </dataValidations>
  <pageMargins left="0.7" right="0.7" top="0.75" bottom="0.75" header="0.3" footer="0.3"/>
  <pageSetup paperSize="9" scale="2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8"/>
  <sheetViews>
    <sheetView topLeftCell="N1" workbookViewId="0">
      <pane ySplit="5" topLeftCell="A37" activePane="bottomLeft" state="frozen"/>
      <selection pane="bottomLeft" activeCell="Q45" sqref="Q45"/>
    </sheetView>
  </sheetViews>
  <sheetFormatPr baseColWidth="10" defaultColWidth="8.83203125" defaultRowHeight="14" x14ac:dyDescent="0"/>
  <cols>
    <col min="1" max="1" width="8.5" bestFit="1" customWidth="1"/>
    <col min="2" max="2" width="12" style="15" bestFit="1" customWidth="1"/>
    <col min="3" max="3" width="27" bestFit="1" customWidth="1"/>
    <col min="4" max="4" width="13.6640625" bestFit="1" customWidth="1"/>
    <col min="5" max="5" width="47.83203125" bestFit="1" customWidth="1"/>
    <col min="6" max="6" width="12.1640625" bestFit="1" customWidth="1"/>
    <col min="7" max="7" width="11.6640625" customWidth="1"/>
    <col min="8" max="8" width="13.83203125" customWidth="1"/>
    <col min="9" max="9" width="3" bestFit="1" customWidth="1"/>
    <col min="10" max="10" width="7" bestFit="1" customWidth="1"/>
    <col min="11" max="11" width="3" bestFit="1" customWidth="1"/>
    <col min="12" max="12" width="11.5" bestFit="1" customWidth="1"/>
    <col min="13" max="13" width="14.1640625" bestFit="1" customWidth="1"/>
    <col min="14" max="14" width="11.5" bestFit="1" customWidth="1"/>
    <col min="15" max="15" width="11.5" style="18" bestFit="1" customWidth="1"/>
    <col min="16" max="16" width="10.6640625" customWidth="1"/>
    <col min="17" max="17" width="8.6640625" bestFit="1" customWidth="1"/>
    <col min="18" max="18" width="8.5" bestFit="1" customWidth="1"/>
    <col min="19" max="19" width="11.5" customWidth="1"/>
    <col min="20" max="20" width="10.5" bestFit="1" customWidth="1"/>
    <col min="21" max="21" width="26" customWidth="1"/>
    <col min="22" max="22" width="10.5" bestFit="1" customWidth="1"/>
    <col min="23" max="23" width="8.83203125" bestFit="1" customWidth="1"/>
    <col min="24" max="25" width="8.5" bestFit="1" customWidth="1"/>
    <col min="26" max="26" width="8" bestFit="1" customWidth="1"/>
    <col min="27" max="27" width="27.83203125" bestFit="1" customWidth="1"/>
  </cols>
  <sheetData>
    <row r="1" spans="1:30">
      <c r="F1" s="18"/>
    </row>
    <row r="2" spans="1:30">
      <c r="D2" s="47"/>
      <c r="G2">
        <f>394.24-55.44-30</f>
        <v>308.8</v>
      </c>
    </row>
    <row r="3" spans="1:30" ht="16">
      <c r="A3" s="1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30">
      <c r="A4" s="1"/>
      <c r="B4" s="2">
        <v>1</v>
      </c>
      <c r="C4" s="2"/>
      <c r="D4" s="2">
        <f>B4+1</f>
        <v>2</v>
      </c>
      <c r="E4" s="2">
        <f>D4+1</f>
        <v>3</v>
      </c>
      <c r="F4" s="2">
        <f>E4+1</f>
        <v>4</v>
      </c>
      <c r="G4" s="2">
        <f>F4+1</f>
        <v>5</v>
      </c>
      <c r="H4" s="52">
        <v>6</v>
      </c>
      <c r="I4" s="53"/>
      <c r="J4" s="52">
        <v>7</v>
      </c>
      <c r="K4" s="53"/>
      <c r="L4" s="3" t="s">
        <v>1</v>
      </c>
      <c r="M4" s="3">
        <f>L4+1</f>
        <v>9</v>
      </c>
      <c r="N4" s="3">
        <f>M4+1</f>
        <v>10</v>
      </c>
      <c r="O4" s="25">
        <f t="shared" ref="O4:AA4" si="0">N4+1</f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</row>
    <row r="5" spans="1:30" ht="78">
      <c r="A5" s="4" t="s">
        <v>2</v>
      </c>
      <c r="B5" s="37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  <c r="I5" s="5"/>
      <c r="J5" s="6" t="s">
        <v>10</v>
      </c>
      <c r="K5" s="5"/>
      <c r="L5" s="5" t="s">
        <v>11</v>
      </c>
      <c r="M5" s="5" t="s">
        <v>12</v>
      </c>
      <c r="N5" s="5" t="s">
        <v>13</v>
      </c>
      <c r="O5" s="26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</row>
    <row r="6" spans="1:30">
      <c r="A6">
        <v>1</v>
      </c>
      <c r="B6" s="15" t="s">
        <v>74</v>
      </c>
      <c r="C6" t="s">
        <v>75</v>
      </c>
      <c r="D6" t="s">
        <v>453</v>
      </c>
      <c r="E6" s="20" t="s">
        <v>39</v>
      </c>
      <c r="F6" t="s">
        <v>454</v>
      </c>
      <c r="H6" s="17" t="s">
        <v>455</v>
      </c>
      <c r="I6">
        <v>1</v>
      </c>
      <c r="J6" s="17" t="s">
        <v>455</v>
      </c>
      <c r="K6">
        <v>1</v>
      </c>
      <c r="L6" s="18">
        <v>308.8</v>
      </c>
      <c r="M6" s="18"/>
      <c r="N6" s="18">
        <f t="shared" ref="N6:N66" si="1">+L6+O6+Z6</f>
        <v>394.24</v>
      </c>
      <c r="O6" s="18">
        <v>55.44</v>
      </c>
      <c r="P6" s="18"/>
      <c r="S6" s="19">
        <f t="shared" ref="S6:S66" si="2">+O6</f>
        <v>55.44</v>
      </c>
      <c r="Z6" s="18">
        <v>30</v>
      </c>
      <c r="AA6" s="27" t="s">
        <v>273</v>
      </c>
    </row>
    <row r="7" spans="1:30">
      <c r="A7">
        <f>+A6+1</f>
        <v>2</v>
      </c>
      <c r="B7" s="15" t="s">
        <v>74</v>
      </c>
      <c r="C7" t="s">
        <v>75</v>
      </c>
      <c r="D7" t="s">
        <v>453</v>
      </c>
      <c r="E7" s="20" t="s">
        <v>39</v>
      </c>
      <c r="F7" s="21" t="s">
        <v>456</v>
      </c>
      <c r="H7" s="17" t="s">
        <v>455</v>
      </c>
      <c r="I7">
        <v>1</v>
      </c>
      <c r="J7" s="17" t="s">
        <v>455</v>
      </c>
      <c r="K7">
        <v>1</v>
      </c>
      <c r="L7" s="18">
        <v>179</v>
      </c>
      <c r="M7" s="18"/>
      <c r="N7" s="18">
        <f t="shared" si="1"/>
        <v>229.12</v>
      </c>
      <c r="O7" s="18">
        <v>32.22</v>
      </c>
      <c r="P7" s="18"/>
      <c r="S7" s="19">
        <f t="shared" si="2"/>
        <v>32.22</v>
      </c>
      <c r="Z7" s="18">
        <v>17.899999999999999</v>
      </c>
      <c r="AA7" s="27" t="s">
        <v>273</v>
      </c>
    </row>
    <row r="8" spans="1:30">
      <c r="A8">
        <f t="shared" ref="A8:A70" si="3">+A7+1</f>
        <v>3</v>
      </c>
      <c r="B8" s="15" t="s">
        <v>457</v>
      </c>
      <c r="C8" t="s">
        <v>172</v>
      </c>
      <c r="D8" t="s">
        <v>453</v>
      </c>
      <c r="E8" s="20" t="s">
        <v>39</v>
      </c>
      <c r="F8" s="21" t="s">
        <v>458</v>
      </c>
      <c r="H8" s="17" t="s">
        <v>455</v>
      </c>
      <c r="I8">
        <v>1</v>
      </c>
      <c r="J8" s="17" t="s">
        <v>455</v>
      </c>
      <c r="K8">
        <v>1</v>
      </c>
      <c r="L8" s="18">
        <v>495</v>
      </c>
      <c r="M8" s="18"/>
      <c r="N8" s="18">
        <f t="shared" si="1"/>
        <v>633.6</v>
      </c>
      <c r="O8" s="18">
        <v>89.1</v>
      </c>
      <c r="P8" s="18"/>
      <c r="S8" s="19">
        <f t="shared" si="2"/>
        <v>89.1</v>
      </c>
      <c r="Z8" s="18">
        <v>49.5</v>
      </c>
      <c r="AA8" s="27" t="s">
        <v>252</v>
      </c>
    </row>
    <row r="9" spans="1:30">
      <c r="A9">
        <f t="shared" si="3"/>
        <v>4</v>
      </c>
      <c r="B9" s="15" t="s">
        <v>459</v>
      </c>
      <c r="C9" t="s">
        <v>250</v>
      </c>
      <c r="D9" t="s">
        <v>453</v>
      </c>
      <c r="E9" s="20" t="s">
        <v>45</v>
      </c>
      <c r="F9" s="21" t="s">
        <v>460</v>
      </c>
      <c r="H9" s="17" t="s">
        <v>455</v>
      </c>
      <c r="I9">
        <v>1</v>
      </c>
      <c r="J9" s="17" t="s">
        <v>455</v>
      </c>
      <c r="K9">
        <v>1</v>
      </c>
      <c r="L9" s="18">
        <f>911-56.28</f>
        <v>854.72</v>
      </c>
      <c r="M9" s="18"/>
      <c r="N9" s="18">
        <f t="shared" si="1"/>
        <v>911</v>
      </c>
      <c r="O9" s="18">
        <v>56.28</v>
      </c>
      <c r="P9" s="18"/>
      <c r="S9" s="19">
        <f t="shared" si="2"/>
        <v>56.28</v>
      </c>
      <c r="Z9" s="18"/>
      <c r="AA9" s="27" t="s">
        <v>252</v>
      </c>
      <c r="AD9" s="18">
        <f>+L9*10%</f>
        <v>85.472000000000008</v>
      </c>
    </row>
    <row r="10" spans="1:30">
      <c r="A10">
        <f t="shared" si="3"/>
        <v>5</v>
      </c>
      <c r="B10" s="15" t="s">
        <v>74</v>
      </c>
      <c r="C10" t="s">
        <v>75</v>
      </c>
      <c r="D10" t="s">
        <v>453</v>
      </c>
      <c r="E10" s="20" t="s">
        <v>39</v>
      </c>
      <c r="F10" s="21" t="s">
        <v>461</v>
      </c>
      <c r="H10" s="17" t="s">
        <v>455</v>
      </c>
      <c r="I10">
        <v>11</v>
      </c>
      <c r="J10" s="17" t="s">
        <v>455</v>
      </c>
      <c r="K10">
        <v>11</v>
      </c>
      <c r="L10" s="18">
        <v>223</v>
      </c>
      <c r="M10" s="18"/>
      <c r="N10" s="18">
        <f t="shared" si="1"/>
        <v>285.44</v>
      </c>
      <c r="O10" s="18">
        <v>40.14</v>
      </c>
      <c r="P10" s="18"/>
      <c r="S10" s="19">
        <f t="shared" si="2"/>
        <v>40.14</v>
      </c>
      <c r="Z10" s="18">
        <v>22.3</v>
      </c>
      <c r="AA10" s="27" t="s">
        <v>273</v>
      </c>
    </row>
    <row r="11" spans="1:30">
      <c r="A11">
        <f t="shared" si="3"/>
        <v>6</v>
      </c>
      <c r="B11" s="15" t="s">
        <v>462</v>
      </c>
      <c r="C11" t="s">
        <v>344</v>
      </c>
      <c r="D11" t="s">
        <v>453</v>
      </c>
      <c r="E11" s="20" t="s">
        <v>45</v>
      </c>
      <c r="F11" s="21" t="s">
        <v>463</v>
      </c>
      <c r="H11" s="17" t="s">
        <v>455</v>
      </c>
      <c r="I11">
        <v>5</v>
      </c>
      <c r="J11" s="17" t="s">
        <v>455</v>
      </c>
      <c r="K11">
        <v>5</v>
      </c>
      <c r="L11" s="18">
        <v>754.24</v>
      </c>
      <c r="M11" s="18"/>
      <c r="N11" s="18">
        <f t="shared" si="1"/>
        <v>890</v>
      </c>
      <c r="O11" s="18">
        <v>135.76</v>
      </c>
      <c r="P11" s="18"/>
      <c r="S11" s="19">
        <f t="shared" si="2"/>
        <v>135.76</v>
      </c>
      <c r="Z11" s="18"/>
      <c r="AA11" s="27" t="s">
        <v>252</v>
      </c>
    </row>
    <row r="12" spans="1:30">
      <c r="A12">
        <f t="shared" si="3"/>
        <v>7</v>
      </c>
      <c r="B12" s="15" t="s">
        <v>464</v>
      </c>
      <c r="C12" t="s">
        <v>465</v>
      </c>
      <c r="D12" t="s">
        <v>453</v>
      </c>
      <c r="E12" s="20" t="s">
        <v>39</v>
      </c>
      <c r="F12" s="21" t="s">
        <v>466</v>
      </c>
      <c r="H12" s="17" t="s">
        <v>455</v>
      </c>
      <c r="I12">
        <v>28</v>
      </c>
      <c r="J12" s="17" t="s">
        <v>455</v>
      </c>
      <c r="K12">
        <v>28</v>
      </c>
      <c r="L12" s="18">
        <v>304.7</v>
      </c>
      <c r="M12" s="18"/>
      <c r="N12" s="18">
        <f t="shared" si="1"/>
        <v>390.02</v>
      </c>
      <c r="O12" s="18">
        <v>54.85</v>
      </c>
      <c r="P12" s="18"/>
      <c r="S12" s="19">
        <f t="shared" si="2"/>
        <v>54.85</v>
      </c>
      <c r="Z12" s="18">
        <v>30.47</v>
      </c>
      <c r="AA12" s="27" t="s">
        <v>252</v>
      </c>
    </row>
    <row r="13" spans="1:30">
      <c r="A13">
        <f t="shared" si="3"/>
        <v>8</v>
      </c>
      <c r="B13" s="40">
        <v>101068744</v>
      </c>
      <c r="C13" t="s">
        <v>58</v>
      </c>
      <c r="D13" t="s">
        <v>453</v>
      </c>
      <c r="E13" s="20" t="s">
        <v>45</v>
      </c>
      <c r="F13" s="21" t="s">
        <v>467</v>
      </c>
      <c r="H13" s="17" t="s">
        <v>455</v>
      </c>
      <c r="I13">
        <v>8</v>
      </c>
      <c r="J13" s="17" t="s">
        <v>455</v>
      </c>
      <c r="K13">
        <v>8</v>
      </c>
      <c r="L13" s="18">
        <v>3800</v>
      </c>
      <c r="M13" s="18"/>
      <c r="N13" s="18">
        <f t="shared" si="1"/>
        <v>3800</v>
      </c>
      <c r="P13" s="18"/>
      <c r="S13" s="19">
        <f t="shared" si="2"/>
        <v>0</v>
      </c>
      <c r="Z13" s="18"/>
      <c r="AA13" s="27" t="s">
        <v>252</v>
      </c>
    </row>
    <row r="14" spans="1:30">
      <c r="A14">
        <f t="shared" si="3"/>
        <v>9</v>
      </c>
      <c r="B14" s="15" t="s">
        <v>468</v>
      </c>
      <c r="C14" t="s">
        <v>154</v>
      </c>
      <c r="D14" t="s">
        <v>453</v>
      </c>
      <c r="E14" s="20" t="s">
        <v>45</v>
      </c>
      <c r="F14" s="21" t="s">
        <v>469</v>
      </c>
      <c r="H14" s="17" t="s">
        <v>455</v>
      </c>
      <c r="I14">
        <v>7</v>
      </c>
      <c r="J14" s="17" t="s">
        <v>455</v>
      </c>
      <c r="K14">
        <v>7</v>
      </c>
      <c r="L14" s="18">
        <f>1142-133.01</f>
        <v>1008.99</v>
      </c>
      <c r="M14" s="18"/>
      <c r="N14" s="18">
        <f t="shared" si="1"/>
        <v>1142</v>
      </c>
      <c r="O14" s="18">
        <v>133.01</v>
      </c>
      <c r="P14" s="18"/>
      <c r="S14" s="19">
        <f t="shared" si="2"/>
        <v>133.01</v>
      </c>
      <c r="Z14" s="18"/>
      <c r="AA14" s="27" t="s">
        <v>252</v>
      </c>
    </row>
    <row r="15" spans="1:30">
      <c r="A15">
        <f t="shared" si="3"/>
        <v>10</v>
      </c>
      <c r="B15" s="15" t="s">
        <v>470</v>
      </c>
      <c r="C15" t="s">
        <v>471</v>
      </c>
      <c r="D15" t="s">
        <v>453</v>
      </c>
      <c r="E15" s="20" t="s">
        <v>45</v>
      </c>
      <c r="F15" s="21" t="s">
        <v>472</v>
      </c>
      <c r="H15" s="17" t="s">
        <v>455</v>
      </c>
      <c r="I15">
        <v>22</v>
      </c>
      <c r="J15" s="17" t="s">
        <v>455</v>
      </c>
      <c r="K15">
        <v>22</v>
      </c>
      <c r="L15" s="18">
        <f>1590-242.54</f>
        <v>1347.46</v>
      </c>
      <c r="M15" s="18"/>
      <c r="N15" s="18">
        <f t="shared" si="1"/>
        <v>1590</v>
      </c>
      <c r="O15" s="18">
        <v>242.54</v>
      </c>
      <c r="P15" s="18"/>
      <c r="S15" s="19">
        <f t="shared" si="2"/>
        <v>242.54</v>
      </c>
      <c r="Z15" s="18"/>
      <c r="AA15" s="27" t="s">
        <v>252</v>
      </c>
    </row>
    <row r="16" spans="1:30">
      <c r="A16">
        <f t="shared" si="3"/>
        <v>11</v>
      </c>
      <c r="B16" s="15" t="s">
        <v>470</v>
      </c>
      <c r="C16" t="s">
        <v>471</v>
      </c>
      <c r="D16" t="s">
        <v>453</v>
      </c>
      <c r="E16" s="20" t="s">
        <v>45</v>
      </c>
      <c r="F16" s="21" t="s">
        <v>473</v>
      </c>
      <c r="H16" s="17" t="s">
        <v>455</v>
      </c>
      <c r="I16">
        <v>20</v>
      </c>
      <c r="J16" s="17" t="s">
        <v>455</v>
      </c>
      <c r="K16">
        <v>20</v>
      </c>
      <c r="L16" s="18">
        <f>1190-181.53</f>
        <v>1008.47</v>
      </c>
      <c r="M16" s="18"/>
      <c r="N16" s="18">
        <f t="shared" si="1"/>
        <v>1190</v>
      </c>
      <c r="O16" s="18">
        <v>181.53</v>
      </c>
      <c r="P16" s="18"/>
      <c r="S16" s="19">
        <f t="shared" si="2"/>
        <v>181.53</v>
      </c>
      <c r="Z16" s="18"/>
      <c r="AA16" s="27" t="s">
        <v>252</v>
      </c>
    </row>
    <row r="17" spans="1:30">
      <c r="A17">
        <f t="shared" si="3"/>
        <v>12</v>
      </c>
      <c r="B17" s="15" t="s">
        <v>459</v>
      </c>
      <c r="C17" t="s">
        <v>250</v>
      </c>
      <c r="D17" t="s">
        <v>453</v>
      </c>
      <c r="E17" s="20" t="s">
        <v>45</v>
      </c>
      <c r="F17" s="21" t="s">
        <v>474</v>
      </c>
      <c r="H17" s="17" t="s">
        <v>455</v>
      </c>
      <c r="I17">
        <v>14</v>
      </c>
      <c r="J17" s="17" t="s">
        <v>455</v>
      </c>
      <c r="K17">
        <v>14</v>
      </c>
      <c r="L17" s="18">
        <f>2975-138.05</f>
        <v>2836.95</v>
      </c>
      <c r="M17" s="18"/>
      <c r="N17" s="18">
        <f t="shared" si="1"/>
        <v>2975</v>
      </c>
      <c r="O17" s="18">
        <v>138.05000000000001</v>
      </c>
      <c r="P17" s="18"/>
      <c r="S17" s="19">
        <f t="shared" si="2"/>
        <v>138.05000000000001</v>
      </c>
      <c r="Z17" s="18"/>
      <c r="AA17" s="27" t="s">
        <v>252</v>
      </c>
    </row>
    <row r="18" spans="1:30">
      <c r="A18">
        <f t="shared" si="3"/>
        <v>13</v>
      </c>
      <c r="B18" s="15" t="s">
        <v>462</v>
      </c>
      <c r="C18" t="s">
        <v>344</v>
      </c>
      <c r="D18" t="s">
        <v>453</v>
      </c>
      <c r="E18" s="20" t="s">
        <v>45</v>
      </c>
      <c r="F18" s="21" t="s">
        <v>475</v>
      </c>
      <c r="H18" s="17" t="s">
        <v>455</v>
      </c>
      <c r="I18">
        <v>26</v>
      </c>
      <c r="J18" s="17" t="s">
        <v>455</v>
      </c>
      <c r="K18">
        <v>26</v>
      </c>
      <c r="L18" s="18">
        <v>636.44000000000005</v>
      </c>
      <c r="M18" s="18"/>
      <c r="N18" s="18">
        <f t="shared" si="1"/>
        <v>751</v>
      </c>
      <c r="O18" s="18">
        <v>114.56</v>
      </c>
      <c r="P18" s="18"/>
      <c r="S18" s="19">
        <f t="shared" si="2"/>
        <v>114.56</v>
      </c>
      <c r="Z18" s="18"/>
      <c r="AA18" s="27" t="s">
        <v>252</v>
      </c>
    </row>
    <row r="19" spans="1:30">
      <c r="A19">
        <f t="shared" si="3"/>
        <v>14</v>
      </c>
      <c r="B19" s="15" t="s">
        <v>476</v>
      </c>
      <c r="C19" t="s">
        <v>348</v>
      </c>
      <c r="D19" t="s">
        <v>453</v>
      </c>
      <c r="E19" s="20" t="s">
        <v>45</v>
      </c>
      <c r="F19" s="21" t="s">
        <v>477</v>
      </c>
      <c r="H19" s="17" t="s">
        <v>455</v>
      </c>
      <c r="I19">
        <v>2</v>
      </c>
      <c r="J19" s="17" t="s">
        <v>455</v>
      </c>
      <c r="K19">
        <v>2</v>
      </c>
      <c r="L19" s="18">
        <f>2655-405</f>
        <v>2250</v>
      </c>
      <c r="M19" s="18"/>
      <c r="N19" s="18">
        <f t="shared" si="1"/>
        <v>2655</v>
      </c>
      <c r="O19" s="18">
        <v>405</v>
      </c>
      <c r="P19" s="18"/>
      <c r="S19" s="19">
        <f t="shared" si="2"/>
        <v>405</v>
      </c>
      <c r="Z19" s="18"/>
      <c r="AA19" s="27" t="s">
        <v>252</v>
      </c>
    </row>
    <row r="20" spans="1:30">
      <c r="A20">
        <f t="shared" si="3"/>
        <v>15</v>
      </c>
      <c r="B20" s="15" t="s">
        <v>468</v>
      </c>
      <c r="C20" t="s">
        <v>154</v>
      </c>
      <c r="D20" t="s">
        <v>453</v>
      </c>
      <c r="E20" s="20" t="s">
        <v>45</v>
      </c>
      <c r="F20" s="21" t="s">
        <v>478</v>
      </c>
      <c r="H20" s="17" t="s">
        <v>455</v>
      </c>
      <c r="I20">
        <v>19</v>
      </c>
      <c r="J20" s="17" t="s">
        <v>455</v>
      </c>
      <c r="K20">
        <v>19</v>
      </c>
      <c r="L20" s="18">
        <f>1375-209.74</f>
        <v>1165.26</v>
      </c>
      <c r="M20" s="18"/>
      <c r="N20" s="18">
        <f t="shared" si="1"/>
        <v>1375</v>
      </c>
      <c r="O20" s="18">
        <v>209.74</v>
      </c>
      <c r="P20" s="18"/>
      <c r="S20" s="19">
        <f t="shared" si="2"/>
        <v>209.74</v>
      </c>
      <c r="Z20" s="18"/>
      <c r="AA20" s="27" t="s">
        <v>252</v>
      </c>
    </row>
    <row r="21" spans="1:30">
      <c r="A21">
        <f t="shared" si="3"/>
        <v>16</v>
      </c>
      <c r="B21" s="15" t="s">
        <v>459</v>
      </c>
      <c r="C21" t="s">
        <v>250</v>
      </c>
      <c r="D21" t="s">
        <v>453</v>
      </c>
      <c r="E21" s="20" t="s">
        <v>45</v>
      </c>
      <c r="F21" s="21" t="s">
        <v>479</v>
      </c>
      <c r="H21" s="17" t="s">
        <v>455</v>
      </c>
      <c r="I21">
        <v>1</v>
      </c>
      <c r="J21" s="17" t="s">
        <v>455</v>
      </c>
      <c r="K21">
        <v>1</v>
      </c>
      <c r="L21" s="18">
        <f>270-27.31</f>
        <v>242.69</v>
      </c>
      <c r="M21" s="18"/>
      <c r="N21" s="18">
        <f t="shared" si="1"/>
        <v>270</v>
      </c>
      <c r="O21" s="18">
        <v>27.31</v>
      </c>
      <c r="P21" s="18"/>
      <c r="S21" s="19">
        <f t="shared" si="2"/>
        <v>27.31</v>
      </c>
      <c r="Z21" s="18"/>
      <c r="AA21" s="27" t="s">
        <v>252</v>
      </c>
    </row>
    <row r="22" spans="1:30">
      <c r="A22">
        <f t="shared" si="3"/>
        <v>17</v>
      </c>
      <c r="B22" s="15" t="s">
        <v>476</v>
      </c>
      <c r="C22" t="s">
        <v>226</v>
      </c>
      <c r="D22" t="s">
        <v>453</v>
      </c>
      <c r="E22" s="20" t="s">
        <v>45</v>
      </c>
      <c r="F22" s="21" t="s">
        <v>480</v>
      </c>
      <c r="H22" s="17" t="s">
        <v>455</v>
      </c>
      <c r="I22">
        <v>10</v>
      </c>
      <c r="J22" s="17" t="s">
        <v>455</v>
      </c>
      <c r="K22">
        <v>10</v>
      </c>
      <c r="L22" s="18">
        <f>1143.33-133</f>
        <v>1010.3299999999999</v>
      </c>
      <c r="M22" s="18"/>
      <c r="N22" s="18">
        <f t="shared" si="1"/>
        <v>1143.33</v>
      </c>
      <c r="O22" s="18">
        <v>133</v>
      </c>
      <c r="P22" s="18"/>
      <c r="S22" s="19">
        <f t="shared" si="2"/>
        <v>133</v>
      </c>
      <c r="Z22" s="18"/>
      <c r="AA22" s="27" t="s">
        <v>252</v>
      </c>
      <c r="AD22">
        <f>+L22*18%</f>
        <v>181.85939999999999</v>
      </c>
    </row>
    <row r="23" spans="1:30">
      <c r="A23">
        <f t="shared" si="3"/>
        <v>18</v>
      </c>
      <c r="B23" s="15" t="s">
        <v>468</v>
      </c>
      <c r="C23" t="s">
        <v>377</v>
      </c>
      <c r="D23" t="s">
        <v>453</v>
      </c>
      <c r="E23" s="20" t="s">
        <v>45</v>
      </c>
      <c r="F23" s="21" t="s">
        <v>481</v>
      </c>
      <c r="H23" s="17" t="s">
        <v>455</v>
      </c>
      <c r="I23">
        <v>9</v>
      </c>
      <c r="J23" s="17" t="s">
        <v>455</v>
      </c>
      <c r="K23">
        <v>9</v>
      </c>
      <c r="L23" s="18">
        <f>1047.5-143.39</f>
        <v>904.11</v>
      </c>
      <c r="M23" s="18"/>
      <c r="N23" s="18">
        <f t="shared" si="1"/>
        <v>1047.5</v>
      </c>
      <c r="O23" s="18">
        <v>143.38999999999999</v>
      </c>
      <c r="P23" s="18"/>
      <c r="S23" s="19">
        <f t="shared" si="2"/>
        <v>143.38999999999999</v>
      </c>
      <c r="Z23" s="18"/>
      <c r="AA23" s="27" t="s">
        <v>252</v>
      </c>
    </row>
    <row r="24" spans="1:30">
      <c r="A24">
        <f t="shared" si="3"/>
        <v>19</v>
      </c>
      <c r="B24" s="15" t="s">
        <v>459</v>
      </c>
      <c r="C24" t="s">
        <v>250</v>
      </c>
      <c r="D24" t="s">
        <v>453</v>
      </c>
      <c r="E24" s="20" t="s">
        <v>45</v>
      </c>
      <c r="F24" s="21" t="s">
        <v>482</v>
      </c>
      <c r="H24" s="17" t="s">
        <v>455</v>
      </c>
      <c r="I24">
        <v>18</v>
      </c>
      <c r="J24" s="17" t="s">
        <v>455</v>
      </c>
      <c r="K24">
        <v>18</v>
      </c>
      <c r="L24" s="18">
        <f>292-44.54</f>
        <v>247.46</v>
      </c>
      <c r="M24" s="18"/>
      <c r="N24" s="18">
        <f t="shared" si="1"/>
        <v>292</v>
      </c>
      <c r="O24" s="18">
        <v>44.54</v>
      </c>
      <c r="P24" s="18"/>
      <c r="S24" s="19">
        <f t="shared" si="2"/>
        <v>44.54</v>
      </c>
      <c r="Z24" s="18"/>
      <c r="AA24" s="27" t="s">
        <v>252</v>
      </c>
      <c r="AD24">
        <f t="shared" ref="AD24:AD30" si="4">+L24*10%</f>
        <v>24.746000000000002</v>
      </c>
    </row>
    <row r="25" spans="1:30">
      <c r="A25">
        <f t="shared" si="3"/>
        <v>20</v>
      </c>
      <c r="B25" s="15" t="s">
        <v>483</v>
      </c>
      <c r="C25" t="s">
        <v>484</v>
      </c>
      <c r="D25" t="s">
        <v>485</v>
      </c>
      <c r="E25" s="20" t="s">
        <v>45</v>
      </c>
      <c r="F25" s="21" t="s">
        <v>486</v>
      </c>
      <c r="H25" s="17" t="s">
        <v>455</v>
      </c>
      <c r="I25">
        <v>8</v>
      </c>
      <c r="J25" s="17" t="s">
        <v>455</v>
      </c>
      <c r="K25">
        <v>8</v>
      </c>
      <c r="L25" s="18">
        <v>1500</v>
      </c>
      <c r="M25" s="18"/>
      <c r="N25" s="18">
        <f t="shared" si="1"/>
        <v>1500</v>
      </c>
      <c r="P25" s="18"/>
      <c r="S25" s="19">
        <f t="shared" si="2"/>
        <v>0</v>
      </c>
      <c r="Z25" s="18"/>
      <c r="AA25" s="27" t="s">
        <v>252</v>
      </c>
      <c r="AD25">
        <f t="shared" si="4"/>
        <v>150</v>
      </c>
    </row>
    <row r="26" spans="1:30">
      <c r="A26">
        <f t="shared" si="3"/>
        <v>21</v>
      </c>
      <c r="B26" s="15" t="s">
        <v>487</v>
      </c>
      <c r="C26" t="s">
        <v>488</v>
      </c>
      <c r="D26" t="s">
        <v>485</v>
      </c>
      <c r="E26" s="20" t="s">
        <v>39</v>
      </c>
      <c r="F26" s="21" t="s">
        <v>489</v>
      </c>
      <c r="H26" s="17" t="s">
        <v>455</v>
      </c>
      <c r="I26">
        <v>6</v>
      </c>
      <c r="J26" s="17" t="s">
        <v>455</v>
      </c>
      <c r="K26">
        <v>6</v>
      </c>
      <c r="L26" s="18">
        <v>460.94</v>
      </c>
      <c r="M26" s="18"/>
      <c r="N26" s="18">
        <f t="shared" si="1"/>
        <v>543.91</v>
      </c>
      <c r="O26" s="18">
        <v>82.97</v>
      </c>
      <c r="P26" s="18"/>
      <c r="S26" s="19">
        <f t="shared" si="2"/>
        <v>82.97</v>
      </c>
      <c r="Z26" s="18"/>
      <c r="AA26" s="27" t="s">
        <v>252</v>
      </c>
      <c r="AD26">
        <f t="shared" si="4"/>
        <v>46.094000000000001</v>
      </c>
    </row>
    <row r="27" spans="1:30">
      <c r="A27">
        <f t="shared" si="3"/>
        <v>22</v>
      </c>
      <c r="B27" s="15" t="s">
        <v>457</v>
      </c>
      <c r="C27" t="s">
        <v>172</v>
      </c>
      <c r="D27" t="s">
        <v>485</v>
      </c>
      <c r="E27" s="20" t="s">
        <v>39</v>
      </c>
      <c r="F27" s="21" t="s">
        <v>490</v>
      </c>
      <c r="H27" s="17" t="s">
        <v>455</v>
      </c>
      <c r="I27">
        <v>19</v>
      </c>
      <c r="J27" s="17" t="s">
        <v>455</v>
      </c>
      <c r="K27">
        <v>19</v>
      </c>
      <c r="L27" s="18">
        <v>835</v>
      </c>
      <c r="M27" s="18"/>
      <c r="N27" s="18">
        <f t="shared" si="1"/>
        <v>1068.8</v>
      </c>
      <c r="O27" s="18">
        <v>150.30000000000001</v>
      </c>
      <c r="P27" s="18"/>
      <c r="S27" s="19">
        <f t="shared" si="2"/>
        <v>150.30000000000001</v>
      </c>
      <c r="Z27" s="18">
        <v>83.5</v>
      </c>
      <c r="AA27" s="27" t="s">
        <v>252</v>
      </c>
      <c r="AD27">
        <f t="shared" si="4"/>
        <v>83.5</v>
      </c>
    </row>
    <row r="28" spans="1:30">
      <c r="A28">
        <f t="shared" si="3"/>
        <v>23</v>
      </c>
      <c r="B28" s="15" t="s">
        <v>491</v>
      </c>
      <c r="C28" t="s">
        <v>492</v>
      </c>
      <c r="D28" t="s">
        <v>485</v>
      </c>
      <c r="E28" s="20" t="s">
        <v>45</v>
      </c>
      <c r="F28" s="21" t="s">
        <v>493</v>
      </c>
      <c r="H28" s="17" t="s">
        <v>455</v>
      </c>
      <c r="I28">
        <v>28</v>
      </c>
      <c r="J28" s="17" t="s">
        <v>455</v>
      </c>
      <c r="K28">
        <v>28</v>
      </c>
      <c r="L28" s="18">
        <v>1000.73</v>
      </c>
      <c r="M28" s="18"/>
      <c r="N28" s="18">
        <f t="shared" si="1"/>
        <v>1000.73</v>
      </c>
      <c r="P28" s="18"/>
      <c r="S28" s="19">
        <f t="shared" si="2"/>
        <v>0</v>
      </c>
      <c r="Z28" s="18"/>
      <c r="AA28" s="27" t="s">
        <v>252</v>
      </c>
      <c r="AD28">
        <f t="shared" si="4"/>
        <v>100.07300000000001</v>
      </c>
    </row>
    <row r="29" spans="1:30">
      <c r="A29">
        <f t="shared" si="3"/>
        <v>24</v>
      </c>
      <c r="B29" s="15" t="s">
        <v>494</v>
      </c>
      <c r="C29" t="s">
        <v>188</v>
      </c>
      <c r="D29" t="s">
        <v>495</v>
      </c>
      <c r="E29" s="20" t="s">
        <v>39</v>
      </c>
      <c r="F29" s="21" t="s">
        <v>496</v>
      </c>
      <c r="H29" s="17" t="s">
        <v>455</v>
      </c>
      <c r="I29">
        <v>8</v>
      </c>
      <c r="J29" s="17" t="s">
        <v>455</v>
      </c>
      <c r="K29">
        <v>8</v>
      </c>
      <c r="L29" s="18">
        <v>313.56</v>
      </c>
      <c r="M29" s="18"/>
      <c r="N29" s="18">
        <f t="shared" si="1"/>
        <v>401.35</v>
      </c>
      <c r="O29" s="18">
        <v>56.44</v>
      </c>
      <c r="P29" s="18"/>
      <c r="S29" s="19">
        <f t="shared" si="2"/>
        <v>56.44</v>
      </c>
      <c r="Z29" s="18">
        <v>31.35</v>
      </c>
      <c r="AA29" s="27" t="s">
        <v>252</v>
      </c>
      <c r="AD29">
        <f t="shared" si="4"/>
        <v>31.356000000000002</v>
      </c>
    </row>
    <row r="30" spans="1:30">
      <c r="A30">
        <f t="shared" si="3"/>
        <v>25</v>
      </c>
      <c r="B30" s="15" t="s">
        <v>497</v>
      </c>
      <c r="C30" t="s">
        <v>498</v>
      </c>
      <c r="D30" t="s">
        <v>495</v>
      </c>
      <c r="E30" s="20" t="s">
        <v>39</v>
      </c>
      <c r="F30" s="21" t="s">
        <v>499</v>
      </c>
      <c r="H30" s="17" t="s">
        <v>455</v>
      </c>
      <c r="I30">
        <v>9</v>
      </c>
      <c r="J30" s="17" t="s">
        <v>455</v>
      </c>
      <c r="K30">
        <v>9</v>
      </c>
      <c r="L30" s="18">
        <f>630-88.59-49.22</f>
        <v>492.18999999999994</v>
      </c>
      <c r="M30" s="18"/>
      <c r="N30" s="18">
        <f t="shared" si="1"/>
        <v>629.99</v>
      </c>
      <c r="O30" s="18">
        <v>88.59</v>
      </c>
      <c r="P30" s="18"/>
      <c r="S30" s="19">
        <f t="shared" si="2"/>
        <v>88.59</v>
      </c>
      <c r="Z30" s="18">
        <v>49.21</v>
      </c>
      <c r="AA30" s="27" t="s">
        <v>252</v>
      </c>
      <c r="AD30">
        <f t="shared" si="4"/>
        <v>49.218999999999994</v>
      </c>
    </row>
    <row r="31" spans="1:30">
      <c r="A31">
        <f t="shared" si="3"/>
        <v>26</v>
      </c>
      <c r="B31" s="15" t="s">
        <v>500</v>
      </c>
      <c r="C31" t="s">
        <v>152</v>
      </c>
      <c r="D31" t="s">
        <v>495</v>
      </c>
      <c r="E31" s="20" t="s">
        <v>39</v>
      </c>
      <c r="F31" s="21" t="s">
        <v>501</v>
      </c>
      <c r="H31" s="17" t="s">
        <v>455</v>
      </c>
      <c r="I31">
        <v>11</v>
      </c>
      <c r="J31" s="17" t="s">
        <v>455</v>
      </c>
      <c r="K31">
        <v>11</v>
      </c>
      <c r="L31" s="18">
        <v>1570</v>
      </c>
      <c r="M31" s="18"/>
      <c r="N31" s="18">
        <f t="shared" si="1"/>
        <v>2000.6</v>
      </c>
      <c r="O31" s="18">
        <v>273.60000000000002</v>
      </c>
      <c r="P31" s="18"/>
      <c r="S31" s="19">
        <f t="shared" si="2"/>
        <v>273.60000000000002</v>
      </c>
      <c r="Z31" s="18">
        <v>157</v>
      </c>
      <c r="AA31" s="27" t="s">
        <v>252</v>
      </c>
    </row>
    <row r="32" spans="1:30">
      <c r="A32">
        <f t="shared" si="3"/>
        <v>27</v>
      </c>
      <c r="B32" s="15" t="s">
        <v>459</v>
      </c>
      <c r="C32" t="s">
        <v>250</v>
      </c>
      <c r="D32" t="s">
        <v>495</v>
      </c>
      <c r="E32" s="20" t="s">
        <v>39</v>
      </c>
      <c r="F32" s="21" t="s">
        <v>502</v>
      </c>
      <c r="H32" s="17" t="s">
        <v>455</v>
      </c>
      <c r="I32">
        <v>27</v>
      </c>
      <c r="J32" s="17" t="s">
        <v>455</v>
      </c>
      <c r="K32">
        <v>27</v>
      </c>
      <c r="L32" s="18">
        <f>393-59.73</f>
        <v>333.27</v>
      </c>
      <c r="M32" s="18"/>
      <c r="N32" s="18">
        <f t="shared" si="1"/>
        <v>393</v>
      </c>
      <c r="O32" s="18">
        <v>59.73</v>
      </c>
      <c r="P32" s="18"/>
      <c r="S32" s="19">
        <f t="shared" si="2"/>
        <v>59.73</v>
      </c>
      <c r="Z32" s="18"/>
      <c r="AA32" s="27" t="s">
        <v>252</v>
      </c>
    </row>
    <row r="33" spans="1:27">
      <c r="A33">
        <f t="shared" si="3"/>
        <v>28</v>
      </c>
      <c r="B33" s="15" t="s">
        <v>459</v>
      </c>
      <c r="C33" t="s">
        <v>250</v>
      </c>
      <c r="D33" t="s">
        <v>495</v>
      </c>
      <c r="E33" s="20" t="s">
        <v>39</v>
      </c>
      <c r="F33" s="21" t="s">
        <v>503</v>
      </c>
      <c r="H33" s="17" t="s">
        <v>455</v>
      </c>
      <c r="I33">
        <v>16</v>
      </c>
      <c r="J33" s="17" t="s">
        <v>455</v>
      </c>
      <c r="K33">
        <v>16</v>
      </c>
      <c r="L33" s="18">
        <f>435-5.95</f>
        <v>429.05</v>
      </c>
      <c r="M33" s="18"/>
      <c r="N33" s="18">
        <f t="shared" si="1"/>
        <v>435</v>
      </c>
      <c r="O33" s="18">
        <v>5.95</v>
      </c>
      <c r="P33" s="18"/>
      <c r="S33" s="19">
        <f t="shared" si="2"/>
        <v>5.95</v>
      </c>
      <c r="Z33" s="18"/>
      <c r="AA33" s="27" t="s">
        <v>252</v>
      </c>
    </row>
    <row r="34" spans="1:27">
      <c r="A34">
        <f t="shared" si="3"/>
        <v>29</v>
      </c>
      <c r="B34" s="15" t="s">
        <v>494</v>
      </c>
      <c r="C34" t="s">
        <v>232</v>
      </c>
      <c r="D34" t="s">
        <v>495</v>
      </c>
      <c r="E34" s="20" t="s">
        <v>39</v>
      </c>
      <c r="F34" s="21" t="s">
        <v>504</v>
      </c>
      <c r="H34" s="17" t="s">
        <v>455</v>
      </c>
      <c r="I34">
        <v>28</v>
      </c>
      <c r="J34" s="17" t="s">
        <v>455</v>
      </c>
      <c r="K34">
        <v>28</v>
      </c>
      <c r="L34" s="18">
        <v>84.75</v>
      </c>
      <c r="M34" s="18"/>
      <c r="N34" s="18">
        <f t="shared" si="1"/>
        <v>108.48</v>
      </c>
      <c r="O34" s="18">
        <v>15.26</v>
      </c>
      <c r="P34" s="18"/>
      <c r="S34" s="19">
        <f t="shared" si="2"/>
        <v>15.26</v>
      </c>
      <c r="Z34" s="18">
        <v>8.4700000000000006</v>
      </c>
      <c r="AA34" s="27" t="s">
        <v>273</v>
      </c>
    </row>
    <row r="35" spans="1:27">
      <c r="A35">
        <f t="shared" si="3"/>
        <v>30</v>
      </c>
      <c r="B35" s="15" t="s">
        <v>505</v>
      </c>
      <c r="C35" t="s">
        <v>106</v>
      </c>
      <c r="D35" t="s">
        <v>495</v>
      </c>
      <c r="E35" s="20" t="s">
        <v>39</v>
      </c>
      <c r="F35" s="21" t="s">
        <v>506</v>
      </c>
      <c r="H35" s="17" t="s">
        <v>455</v>
      </c>
      <c r="I35">
        <v>29</v>
      </c>
      <c r="J35" s="17" t="s">
        <v>455</v>
      </c>
      <c r="K35">
        <v>29</v>
      </c>
      <c r="L35" s="18">
        <f>495-75.51</f>
        <v>419.49</v>
      </c>
      <c r="M35" s="18"/>
      <c r="N35" s="18">
        <f t="shared" si="1"/>
        <v>495</v>
      </c>
      <c r="O35" s="18">
        <v>75.510000000000005</v>
      </c>
      <c r="P35" s="18"/>
      <c r="S35" s="19">
        <f t="shared" si="2"/>
        <v>75.510000000000005</v>
      </c>
      <c r="Z35" s="18"/>
      <c r="AA35" s="27" t="s">
        <v>252</v>
      </c>
    </row>
    <row r="36" spans="1:27">
      <c r="A36">
        <f t="shared" si="3"/>
        <v>31</v>
      </c>
      <c r="B36" s="15" t="s">
        <v>507</v>
      </c>
      <c r="C36" t="s">
        <v>508</v>
      </c>
      <c r="D36" t="s">
        <v>495</v>
      </c>
      <c r="E36" s="20" t="s">
        <v>45</v>
      </c>
      <c r="F36" s="21" t="s">
        <v>509</v>
      </c>
      <c r="H36" s="17" t="s">
        <v>455</v>
      </c>
      <c r="I36">
        <v>30</v>
      </c>
      <c r="J36" s="17" t="s">
        <v>455</v>
      </c>
      <c r="K36">
        <v>30</v>
      </c>
      <c r="L36" s="18">
        <v>619</v>
      </c>
      <c r="M36" s="18"/>
      <c r="N36" s="18">
        <f t="shared" si="1"/>
        <v>619</v>
      </c>
      <c r="P36" s="18"/>
      <c r="S36" s="19">
        <f t="shared" si="2"/>
        <v>0</v>
      </c>
      <c r="Z36" s="18"/>
      <c r="AA36" s="27" t="s">
        <v>252</v>
      </c>
    </row>
    <row r="37" spans="1:27">
      <c r="A37">
        <f t="shared" si="3"/>
        <v>32</v>
      </c>
      <c r="B37" s="15" t="s">
        <v>510</v>
      </c>
      <c r="C37" t="s">
        <v>511</v>
      </c>
      <c r="D37" t="s">
        <v>512</v>
      </c>
      <c r="E37" s="20" t="s">
        <v>45</v>
      </c>
      <c r="F37" s="21" t="s">
        <v>513</v>
      </c>
      <c r="H37" s="17" t="s">
        <v>455</v>
      </c>
      <c r="I37">
        <v>8</v>
      </c>
      <c r="J37" s="17" t="s">
        <v>455</v>
      </c>
      <c r="K37">
        <v>8</v>
      </c>
      <c r="L37" s="18">
        <v>4792</v>
      </c>
      <c r="M37" s="18"/>
      <c r="N37" s="18">
        <f t="shared" si="1"/>
        <v>4792</v>
      </c>
      <c r="P37" s="18"/>
      <c r="S37" s="19">
        <f t="shared" si="2"/>
        <v>0</v>
      </c>
      <c r="Z37" s="18"/>
      <c r="AA37" s="27" t="s">
        <v>252</v>
      </c>
    </row>
    <row r="38" spans="1:27">
      <c r="A38">
        <f t="shared" si="3"/>
        <v>33</v>
      </c>
      <c r="B38" s="15" t="s">
        <v>459</v>
      </c>
      <c r="C38" t="s">
        <v>250</v>
      </c>
      <c r="D38" t="s">
        <v>512</v>
      </c>
      <c r="E38" s="20" t="s">
        <v>45</v>
      </c>
      <c r="F38" s="21" t="s">
        <v>514</v>
      </c>
      <c r="H38" s="17" t="s">
        <v>455</v>
      </c>
      <c r="I38">
        <v>12</v>
      </c>
      <c r="J38" s="17" t="s">
        <v>455</v>
      </c>
      <c r="K38">
        <v>12</v>
      </c>
      <c r="L38" s="18">
        <f>918-81.91</f>
        <v>836.09</v>
      </c>
      <c r="M38" s="18"/>
      <c r="N38" s="18">
        <f t="shared" si="1"/>
        <v>918</v>
      </c>
      <c r="O38" s="18">
        <v>81.91</v>
      </c>
      <c r="P38" s="18"/>
      <c r="S38" s="19">
        <f t="shared" si="2"/>
        <v>81.91</v>
      </c>
      <c r="Z38" s="18"/>
      <c r="AA38" s="27" t="s">
        <v>252</v>
      </c>
    </row>
    <row r="39" spans="1:27">
      <c r="A39">
        <f t="shared" si="3"/>
        <v>34</v>
      </c>
      <c r="B39" s="15" t="s">
        <v>515</v>
      </c>
      <c r="C39" t="s">
        <v>516</v>
      </c>
      <c r="D39" t="s">
        <v>512</v>
      </c>
      <c r="E39" s="20" t="s">
        <v>45</v>
      </c>
      <c r="F39" s="21" t="s">
        <v>517</v>
      </c>
      <c r="H39" s="17" t="s">
        <v>455</v>
      </c>
      <c r="I39">
        <v>17</v>
      </c>
      <c r="J39" s="17" t="s">
        <v>455</v>
      </c>
      <c r="K39">
        <v>17</v>
      </c>
      <c r="L39" s="18">
        <v>4440.3999999999996</v>
      </c>
      <c r="M39" s="18"/>
      <c r="N39" s="18">
        <f t="shared" si="1"/>
        <v>4440.3999999999996</v>
      </c>
      <c r="P39" s="18"/>
      <c r="S39" s="19">
        <f t="shared" si="2"/>
        <v>0</v>
      </c>
      <c r="Z39" s="18"/>
      <c r="AA39" s="27" t="s">
        <v>252</v>
      </c>
    </row>
    <row r="40" spans="1:27">
      <c r="A40">
        <f t="shared" si="3"/>
        <v>35</v>
      </c>
      <c r="B40" s="15" t="s">
        <v>518</v>
      </c>
      <c r="C40" t="s">
        <v>519</v>
      </c>
      <c r="D40" t="s">
        <v>520</v>
      </c>
      <c r="E40" s="20" t="s">
        <v>45</v>
      </c>
      <c r="F40" s="21" t="s">
        <v>521</v>
      </c>
      <c r="H40" s="17" t="s">
        <v>455</v>
      </c>
      <c r="I40">
        <v>30</v>
      </c>
      <c r="J40" s="17" t="s">
        <v>455</v>
      </c>
      <c r="K40">
        <v>30</v>
      </c>
      <c r="L40" s="18">
        <v>5248</v>
      </c>
      <c r="M40" s="18"/>
      <c r="N40" s="18">
        <f t="shared" si="1"/>
        <v>5248</v>
      </c>
      <c r="P40" s="18"/>
      <c r="S40" s="19">
        <f t="shared" si="2"/>
        <v>0</v>
      </c>
      <c r="Z40" s="18"/>
      <c r="AA40" s="27" t="s">
        <v>252</v>
      </c>
    </row>
    <row r="41" spans="1:27">
      <c r="A41">
        <f t="shared" si="3"/>
        <v>36</v>
      </c>
      <c r="B41" s="15" t="s">
        <v>522</v>
      </c>
      <c r="C41" t="s">
        <v>123</v>
      </c>
      <c r="E41" s="20" t="s">
        <v>124</v>
      </c>
      <c r="F41" s="21" t="s">
        <v>523</v>
      </c>
      <c r="H41" s="17" t="s">
        <v>455</v>
      </c>
      <c r="I41">
        <v>7</v>
      </c>
      <c r="J41" s="17" t="s">
        <v>455</v>
      </c>
      <c r="K41">
        <v>7</v>
      </c>
      <c r="L41" s="18">
        <v>50530</v>
      </c>
      <c r="M41" s="18"/>
      <c r="N41" s="18">
        <f t="shared" si="1"/>
        <v>59625.4</v>
      </c>
      <c r="O41" s="18">
        <v>9095.4</v>
      </c>
      <c r="P41" s="18"/>
      <c r="S41" s="19">
        <f t="shared" si="2"/>
        <v>9095.4</v>
      </c>
      <c r="Z41" s="18"/>
      <c r="AA41" s="45" t="s">
        <v>262</v>
      </c>
    </row>
    <row r="42" spans="1:27">
      <c r="A42">
        <f t="shared" si="3"/>
        <v>37</v>
      </c>
      <c r="B42" s="15">
        <v>131813755</v>
      </c>
      <c r="C42" t="s">
        <v>135</v>
      </c>
      <c r="E42" s="20" t="s">
        <v>45</v>
      </c>
      <c r="F42" s="21" t="s">
        <v>524</v>
      </c>
      <c r="H42" s="17" t="s">
        <v>455</v>
      </c>
      <c r="I42">
        <v>7</v>
      </c>
      <c r="J42" s="17" t="s">
        <v>455</v>
      </c>
      <c r="K42">
        <v>7</v>
      </c>
      <c r="L42" s="18" t="e">
        <f>+#REF!</f>
        <v>#REF!</v>
      </c>
      <c r="M42" s="18"/>
      <c r="N42" s="18" t="e">
        <f t="shared" si="1"/>
        <v>#REF!</v>
      </c>
      <c r="P42" s="18"/>
      <c r="S42" s="19">
        <f t="shared" si="2"/>
        <v>0</v>
      </c>
      <c r="Z42" s="18"/>
      <c r="AA42" s="27" t="s">
        <v>273</v>
      </c>
    </row>
    <row r="43" spans="1:27">
      <c r="A43">
        <f t="shared" si="3"/>
        <v>38</v>
      </c>
      <c r="B43" s="15">
        <v>102017174</v>
      </c>
      <c r="C43" t="s">
        <v>120</v>
      </c>
      <c r="E43" s="20" t="s">
        <v>39</v>
      </c>
      <c r="F43" s="21" t="s">
        <v>525</v>
      </c>
      <c r="H43" s="17" t="s">
        <v>455</v>
      </c>
      <c r="I43">
        <v>1</v>
      </c>
      <c r="J43" s="17" t="s">
        <v>455</v>
      </c>
      <c r="K43">
        <v>1</v>
      </c>
      <c r="L43" s="18">
        <v>20001</v>
      </c>
      <c r="M43" s="18"/>
      <c r="N43" s="18">
        <f t="shared" si="1"/>
        <v>20001</v>
      </c>
      <c r="P43" s="18"/>
      <c r="S43" s="19">
        <f t="shared" si="2"/>
        <v>0</v>
      </c>
      <c r="Z43" s="18"/>
      <c r="AA43" s="45" t="s">
        <v>262</v>
      </c>
    </row>
    <row r="44" spans="1:27">
      <c r="A44">
        <f t="shared" si="3"/>
        <v>39</v>
      </c>
      <c r="B44" s="15" t="s">
        <v>526</v>
      </c>
      <c r="C44" t="s">
        <v>527</v>
      </c>
      <c r="E44" s="20" t="s">
        <v>45</v>
      </c>
      <c r="F44" s="21" t="s">
        <v>528</v>
      </c>
      <c r="H44" s="17" t="s">
        <v>455</v>
      </c>
      <c r="I44">
        <v>7</v>
      </c>
      <c r="J44" s="17" t="s">
        <v>455</v>
      </c>
      <c r="K44">
        <v>7</v>
      </c>
      <c r="L44" s="18">
        <f>500*50.59</f>
        <v>25295</v>
      </c>
      <c r="M44" s="18"/>
      <c r="N44" s="18">
        <f t="shared" si="1"/>
        <v>29848.1</v>
      </c>
      <c r="O44" s="18">
        <f>+L44*18%</f>
        <v>4553.0999999999995</v>
      </c>
      <c r="P44" s="18">
        <f>+O44</f>
        <v>4553.0999999999995</v>
      </c>
      <c r="S44" s="19">
        <f t="shared" si="2"/>
        <v>4553.0999999999995</v>
      </c>
      <c r="U44" t="s">
        <v>315</v>
      </c>
      <c r="V44" s="18">
        <f>+L44*10%</f>
        <v>2529.5</v>
      </c>
      <c r="Z44" s="18"/>
      <c r="AA44" s="45" t="s">
        <v>262</v>
      </c>
    </row>
    <row r="45" spans="1:27">
      <c r="A45">
        <f>+A44+1</f>
        <v>40</v>
      </c>
      <c r="B45" s="15" t="s">
        <v>529</v>
      </c>
      <c r="C45" t="s">
        <v>164</v>
      </c>
      <c r="E45" s="20" t="s">
        <v>45</v>
      </c>
      <c r="F45" s="21" t="s">
        <v>530</v>
      </c>
      <c r="H45" s="17" t="s">
        <v>455</v>
      </c>
      <c r="I45">
        <v>22</v>
      </c>
      <c r="J45" s="17"/>
      <c r="L45" s="18">
        <v>6385.97</v>
      </c>
      <c r="M45" s="18"/>
      <c r="N45" s="18">
        <f t="shared" si="1"/>
        <v>6385.97</v>
      </c>
      <c r="P45" s="18"/>
      <c r="S45" s="19">
        <f t="shared" si="2"/>
        <v>0</v>
      </c>
      <c r="Z45" s="18"/>
      <c r="AA45" s="27" t="s">
        <v>249</v>
      </c>
    </row>
    <row r="46" spans="1:27">
      <c r="A46">
        <f t="shared" si="3"/>
        <v>41</v>
      </c>
      <c r="B46" s="15" t="s">
        <v>531</v>
      </c>
      <c r="C46" t="s">
        <v>532</v>
      </c>
      <c r="E46" s="20" t="s">
        <v>45</v>
      </c>
      <c r="F46" s="21" t="s">
        <v>133</v>
      </c>
      <c r="H46" s="17" t="s">
        <v>455</v>
      </c>
      <c r="I46">
        <v>16</v>
      </c>
      <c r="J46" s="17" t="s">
        <v>455</v>
      </c>
      <c r="K46">
        <v>16</v>
      </c>
      <c r="L46" s="18">
        <v>11500</v>
      </c>
      <c r="M46" s="18"/>
      <c r="N46" s="18">
        <f t="shared" si="1"/>
        <v>13570</v>
      </c>
      <c r="O46" s="18">
        <v>2070</v>
      </c>
      <c r="P46" s="18"/>
      <c r="S46" s="19">
        <f t="shared" si="2"/>
        <v>2070</v>
      </c>
      <c r="Z46" s="18"/>
      <c r="AA46" s="45" t="s">
        <v>262</v>
      </c>
    </row>
    <row r="47" spans="1:27">
      <c r="A47">
        <f t="shared" si="3"/>
        <v>42</v>
      </c>
      <c r="B47" s="15" t="s">
        <v>533</v>
      </c>
      <c r="C47" t="s">
        <v>534</v>
      </c>
      <c r="E47" s="20" t="s">
        <v>45</v>
      </c>
      <c r="F47" s="21" t="s">
        <v>535</v>
      </c>
      <c r="H47" s="17" t="s">
        <v>455</v>
      </c>
      <c r="I47">
        <v>6</v>
      </c>
      <c r="J47" s="17" t="s">
        <v>455</v>
      </c>
      <c r="K47">
        <v>6</v>
      </c>
      <c r="L47" s="18">
        <f>1840-280.67</f>
        <v>1559.33</v>
      </c>
      <c r="M47" s="18"/>
      <c r="N47" s="18">
        <f>+L47+O47+Z47</f>
        <v>1840</v>
      </c>
      <c r="O47" s="18">
        <v>280.67</v>
      </c>
      <c r="P47" s="18"/>
      <c r="S47" s="19">
        <f>+O47</f>
        <v>280.67</v>
      </c>
      <c r="Z47" s="18"/>
      <c r="AA47" s="27" t="s">
        <v>252</v>
      </c>
    </row>
    <row r="48" spans="1:27">
      <c r="A48">
        <f t="shared" si="3"/>
        <v>43</v>
      </c>
      <c r="B48" s="15" t="s">
        <v>536</v>
      </c>
      <c r="C48" t="s">
        <v>537</v>
      </c>
      <c r="E48" s="20" t="s">
        <v>45</v>
      </c>
      <c r="F48" t="s">
        <v>538</v>
      </c>
      <c r="H48" s="17" t="s">
        <v>455</v>
      </c>
      <c r="I48">
        <v>2</v>
      </c>
      <c r="J48" s="15" t="s">
        <v>455</v>
      </c>
      <c r="K48">
        <v>2</v>
      </c>
      <c r="L48" s="18">
        <v>13775.51</v>
      </c>
      <c r="M48" s="18"/>
      <c r="N48" s="18">
        <f t="shared" ref="N48:N53" si="5">+L48+O48+X48</f>
        <v>16255.1018</v>
      </c>
      <c r="O48" s="18">
        <f>+L48*18%</f>
        <v>2479.5918000000001</v>
      </c>
      <c r="P48" s="18">
        <f t="shared" ref="P48:P53" si="6">O48</f>
        <v>2479.5918000000001</v>
      </c>
      <c r="S48" s="19">
        <f t="shared" ref="S48:S53" si="7">+O48</f>
        <v>2479.5918000000001</v>
      </c>
      <c r="U48" t="s">
        <v>192</v>
      </c>
      <c r="V48" s="18">
        <v>275.5102</v>
      </c>
      <c r="Z48" s="18"/>
      <c r="AA48" s="45" t="s">
        <v>262</v>
      </c>
    </row>
    <row r="49" spans="1:30">
      <c r="A49">
        <f t="shared" si="3"/>
        <v>44</v>
      </c>
      <c r="B49" s="15" t="s">
        <v>539</v>
      </c>
      <c r="C49" t="s">
        <v>540</v>
      </c>
      <c r="E49" s="20" t="s">
        <v>45</v>
      </c>
      <c r="F49" t="s">
        <v>541</v>
      </c>
      <c r="H49" s="17" t="s">
        <v>455</v>
      </c>
      <c r="I49">
        <v>6</v>
      </c>
      <c r="J49" s="15" t="s">
        <v>455</v>
      </c>
      <c r="K49">
        <v>6</v>
      </c>
      <c r="L49" s="18">
        <v>3061.22</v>
      </c>
      <c r="M49" s="18"/>
      <c r="N49" s="18">
        <f t="shared" si="5"/>
        <v>3612.2395999999999</v>
      </c>
      <c r="O49" s="18">
        <f t="shared" ref="O49:O53" si="8">+L49*18%</f>
        <v>551.01959999999997</v>
      </c>
      <c r="P49" s="18">
        <f t="shared" si="6"/>
        <v>551.01959999999997</v>
      </c>
      <c r="S49" s="19">
        <f t="shared" si="7"/>
        <v>551.01959999999997</v>
      </c>
      <c r="U49" t="s">
        <v>192</v>
      </c>
      <c r="V49" s="18">
        <v>61.224399999999996</v>
      </c>
      <c r="Z49" s="18"/>
      <c r="AA49" s="45" t="s">
        <v>262</v>
      </c>
    </row>
    <row r="50" spans="1:30">
      <c r="A50">
        <f t="shared" si="3"/>
        <v>45</v>
      </c>
      <c r="B50" s="15" t="s">
        <v>542</v>
      </c>
      <c r="C50" t="s">
        <v>543</v>
      </c>
      <c r="E50" s="20" t="s">
        <v>45</v>
      </c>
      <c r="F50" t="s">
        <v>544</v>
      </c>
      <c r="H50" s="17" t="s">
        <v>455</v>
      </c>
      <c r="I50">
        <v>7</v>
      </c>
      <c r="J50" s="15" t="s">
        <v>455</v>
      </c>
      <c r="K50">
        <v>7</v>
      </c>
      <c r="L50" s="18">
        <v>18622.45</v>
      </c>
      <c r="M50" s="18"/>
      <c r="N50" s="18">
        <f t="shared" si="5"/>
        <v>21974.491000000002</v>
      </c>
      <c r="O50" s="18">
        <f t="shared" si="8"/>
        <v>3352.0410000000002</v>
      </c>
      <c r="P50" s="18">
        <f t="shared" si="6"/>
        <v>3352.0410000000002</v>
      </c>
      <c r="S50" s="19">
        <f t="shared" si="7"/>
        <v>3352.0410000000002</v>
      </c>
      <c r="U50" t="s">
        <v>192</v>
      </c>
      <c r="V50" s="18">
        <v>372.44900000000001</v>
      </c>
      <c r="Z50" s="18"/>
      <c r="AA50" s="45" t="s">
        <v>262</v>
      </c>
    </row>
    <row r="51" spans="1:30">
      <c r="A51">
        <f t="shared" si="3"/>
        <v>46</v>
      </c>
      <c r="B51" s="15" t="s">
        <v>193</v>
      </c>
      <c r="C51" t="s">
        <v>194</v>
      </c>
      <c r="E51" s="20" t="s">
        <v>45</v>
      </c>
      <c r="F51" t="s">
        <v>545</v>
      </c>
      <c r="H51" s="17" t="s">
        <v>455</v>
      </c>
      <c r="I51">
        <v>9</v>
      </c>
      <c r="J51" s="15" t="s">
        <v>455</v>
      </c>
      <c r="K51">
        <v>9</v>
      </c>
      <c r="L51" s="18">
        <v>1530.61</v>
      </c>
      <c r="M51" s="18"/>
      <c r="N51" s="18">
        <f t="shared" si="5"/>
        <v>1806.1197999999999</v>
      </c>
      <c r="O51" s="18">
        <f t="shared" si="8"/>
        <v>275.50979999999998</v>
      </c>
      <c r="P51" s="18">
        <f t="shared" si="6"/>
        <v>275.50979999999998</v>
      </c>
      <c r="S51" s="19">
        <f t="shared" si="7"/>
        <v>275.50979999999998</v>
      </c>
      <c r="U51" t="s">
        <v>192</v>
      </c>
      <c r="V51" s="18">
        <v>30.612199999999998</v>
      </c>
      <c r="Z51" s="18"/>
      <c r="AA51" s="45" t="s">
        <v>262</v>
      </c>
    </row>
    <row r="52" spans="1:30">
      <c r="A52">
        <f t="shared" si="3"/>
        <v>47</v>
      </c>
      <c r="B52" s="15" t="s">
        <v>316</v>
      </c>
      <c r="C52" t="s">
        <v>546</v>
      </c>
      <c r="E52" s="20" t="s">
        <v>45</v>
      </c>
      <c r="F52" t="s">
        <v>547</v>
      </c>
      <c r="H52" s="17" t="s">
        <v>455</v>
      </c>
      <c r="I52">
        <v>15</v>
      </c>
      <c r="J52" s="15" t="s">
        <v>455</v>
      </c>
      <c r="K52">
        <v>15</v>
      </c>
      <c r="L52" s="18">
        <v>1224.49</v>
      </c>
      <c r="M52" s="18"/>
      <c r="N52" s="18">
        <f t="shared" si="5"/>
        <v>1444.8982000000001</v>
      </c>
      <c r="O52" s="18">
        <f t="shared" si="8"/>
        <v>220.40819999999999</v>
      </c>
      <c r="P52" s="18">
        <f t="shared" si="6"/>
        <v>220.40819999999999</v>
      </c>
      <c r="S52" s="19">
        <f t="shared" si="7"/>
        <v>220.40819999999999</v>
      </c>
      <c r="U52" t="s">
        <v>192</v>
      </c>
      <c r="V52" s="18">
        <v>24.489800000000002</v>
      </c>
      <c r="Z52" s="18"/>
      <c r="AA52" s="27" t="s">
        <v>252</v>
      </c>
    </row>
    <row r="53" spans="1:30">
      <c r="A53">
        <f t="shared" si="3"/>
        <v>48</v>
      </c>
      <c r="B53" s="15" t="s">
        <v>320</v>
      </c>
      <c r="C53" t="s">
        <v>321</v>
      </c>
      <c r="E53" s="20" t="s">
        <v>45</v>
      </c>
      <c r="F53" t="s">
        <v>548</v>
      </c>
      <c r="H53" s="17" t="s">
        <v>455</v>
      </c>
      <c r="I53">
        <v>31</v>
      </c>
      <c r="J53" s="15" t="s">
        <v>455</v>
      </c>
      <c r="K53">
        <v>31</v>
      </c>
      <c r="L53" s="18">
        <v>72448.979591836731</v>
      </c>
      <c r="M53" s="18"/>
      <c r="N53" s="18">
        <f t="shared" si="5"/>
        <v>85489.795918367337</v>
      </c>
      <c r="O53" s="18">
        <f t="shared" si="8"/>
        <v>13040.81632653061</v>
      </c>
      <c r="P53" s="18">
        <f t="shared" si="6"/>
        <v>13040.81632653061</v>
      </c>
      <c r="S53" s="19">
        <f t="shared" si="7"/>
        <v>13040.81632653061</v>
      </c>
      <c r="U53" t="s">
        <v>315</v>
      </c>
      <c r="V53" s="18">
        <v>7244.8979591836733</v>
      </c>
      <c r="Z53" s="18"/>
      <c r="AA53" s="45" t="s">
        <v>262</v>
      </c>
    </row>
    <row r="54" spans="1:30">
      <c r="A54">
        <f t="shared" si="3"/>
        <v>49</v>
      </c>
      <c r="B54" s="15" t="s">
        <v>459</v>
      </c>
      <c r="C54" t="s">
        <v>250</v>
      </c>
      <c r="D54" s="46"/>
      <c r="E54" s="20" t="s">
        <v>45</v>
      </c>
      <c r="F54" s="21" t="s">
        <v>549</v>
      </c>
      <c r="H54" s="17" t="s">
        <v>455</v>
      </c>
      <c r="I54">
        <v>6</v>
      </c>
      <c r="J54" s="17" t="s">
        <v>455</v>
      </c>
      <c r="K54">
        <v>6</v>
      </c>
      <c r="L54" s="18">
        <f>715-97.16</f>
        <v>617.84</v>
      </c>
      <c r="M54" s="18"/>
      <c r="N54" s="18">
        <f>+L54+O54+Z54</f>
        <v>715</v>
      </c>
      <c r="O54" s="18">
        <v>97.16</v>
      </c>
      <c r="P54" s="18"/>
      <c r="S54" s="19">
        <f>+O54</f>
        <v>97.16</v>
      </c>
      <c r="Z54" s="18"/>
      <c r="AA54" s="27" t="s">
        <v>252</v>
      </c>
    </row>
    <row r="55" spans="1:30">
      <c r="A55">
        <f>+A54+1</f>
        <v>50</v>
      </c>
      <c r="B55" s="15" t="s">
        <v>550</v>
      </c>
      <c r="C55" t="s">
        <v>214</v>
      </c>
      <c r="D55" s="46"/>
      <c r="E55" s="20" t="s">
        <v>45</v>
      </c>
      <c r="F55" s="21" t="s">
        <v>551</v>
      </c>
      <c r="H55" s="17" t="s">
        <v>455</v>
      </c>
      <c r="I55">
        <v>4</v>
      </c>
      <c r="J55" s="17" t="s">
        <v>455</v>
      </c>
      <c r="K55">
        <v>4</v>
      </c>
      <c r="L55" s="18">
        <f>2754-420.09</f>
        <v>2333.91</v>
      </c>
      <c r="M55" s="18"/>
      <c r="N55" s="18">
        <f>+L55+O55+Z55</f>
        <v>2754</v>
      </c>
      <c r="O55" s="18">
        <v>420.09</v>
      </c>
      <c r="P55" s="18"/>
      <c r="S55" s="19">
        <f>+O55</f>
        <v>420.09</v>
      </c>
      <c r="Z55" s="18"/>
      <c r="AA55" s="27" t="s">
        <v>252</v>
      </c>
      <c r="AD55" t="s">
        <v>552</v>
      </c>
    </row>
    <row r="56" spans="1:30">
      <c r="A56">
        <f>+A55+1</f>
        <v>51</v>
      </c>
      <c r="B56" s="15" t="s">
        <v>459</v>
      </c>
      <c r="C56" t="s">
        <v>250</v>
      </c>
      <c r="D56" t="s">
        <v>553</v>
      </c>
      <c r="E56" s="20" t="s">
        <v>45</v>
      </c>
      <c r="F56" s="21" t="s">
        <v>554</v>
      </c>
      <c r="H56" s="17" t="s">
        <v>455</v>
      </c>
      <c r="I56">
        <v>13</v>
      </c>
      <c r="J56" s="17" t="s">
        <v>455</v>
      </c>
      <c r="K56">
        <v>13</v>
      </c>
      <c r="L56" s="18">
        <f>2200-270.52</f>
        <v>1929.48</v>
      </c>
      <c r="M56" s="18"/>
      <c r="N56" s="18">
        <f t="shared" si="1"/>
        <v>2200</v>
      </c>
      <c r="O56" s="18">
        <v>270.52</v>
      </c>
      <c r="P56" s="18"/>
      <c r="S56" s="19">
        <f t="shared" si="2"/>
        <v>270.52</v>
      </c>
      <c r="Z56" s="18"/>
      <c r="AA56" s="27" t="s">
        <v>252</v>
      </c>
    </row>
    <row r="57" spans="1:30">
      <c r="A57">
        <f t="shared" si="3"/>
        <v>52</v>
      </c>
      <c r="B57" s="15" t="s">
        <v>459</v>
      </c>
      <c r="C57" t="s">
        <v>250</v>
      </c>
      <c r="D57" t="s">
        <v>553</v>
      </c>
      <c r="E57" s="20" t="s">
        <v>45</v>
      </c>
      <c r="F57" s="21" t="s">
        <v>555</v>
      </c>
      <c r="H57" s="17" t="s">
        <v>455</v>
      </c>
      <c r="I57">
        <v>18</v>
      </c>
      <c r="J57" s="17" t="s">
        <v>455</v>
      </c>
      <c r="K57">
        <v>18</v>
      </c>
      <c r="L57" s="18">
        <f>1863-256.21</f>
        <v>1606.79</v>
      </c>
      <c r="M57" s="18"/>
      <c r="N57" s="18">
        <f t="shared" si="1"/>
        <v>1863</v>
      </c>
      <c r="O57" s="18">
        <v>256.20999999999998</v>
      </c>
      <c r="P57" s="18"/>
      <c r="S57" s="19">
        <f t="shared" si="2"/>
        <v>256.20999999999998</v>
      </c>
      <c r="Z57" s="18"/>
      <c r="AA57" s="27" t="s">
        <v>273</v>
      </c>
    </row>
    <row r="58" spans="1:30">
      <c r="A58">
        <f t="shared" si="3"/>
        <v>53</v>
      </c>
      <c r="B58" s="15" t="s">
        <v>459</v>
      </c>
      <c r="C58" t="s">
        <v>250</v>
      </c>
      <c r="D58" t="s">
        <v>553</v>
      </c>
      <c r="E58" s="20" t="s">
        <v>45</v>
      </c>
      <c r="F58" s="21" t="s">
        <v>556</v>
      </c>
      <c r="H58" s="17" t="s">
        <v>455</v>
      </c>
      <c r="I58">
        <v>26</v>
      </c>
      <c r="J58" s="17" t="s">
        <v>455</v>
      </c>
      <c r="K58">
        <v>26</v>
      </c>
      <c r="L58" s="18">
        <f>1919-255.76</f>
        <v>1663.24</v>
      </c>
      <c r="M58" s="18"/>
      <c r="N58" s="18">
        <f t="shared" si="1"/>
        <v>1919</v>
      </c>
      <c r="O58" s="18">
        <v>255.76</v>
      </c>
      <c r="P58" s="18"/>
      <c r="S58" s="19">
        <f t="shared" si="2"/>
        <v>255.76</v>
      </c>
      <c r="Z58" s="18"/>
      <c r="AA58" s="27" t="s">
        <v>252</v>
      </c>
    </row>
    <row r="59" spans="1:30">
      <c r="A59">
        <f t="shared" si="3"/>
        <v>54</v>
      </c>
      <c r="B59" s="15" t="s">
        <v>557</v>
      </c>
      <c r="C59" t="s">
        <v>159</v>
      </c>
      <c r="D59" t="s">
        <v>553</v>
      </c>
      <c r="E59" s="20" t="s">
        <v>45</v>
      </c>
      <c r="F59" s="21" t="s">
        <v>558</v>
      </c>
      <c r="H59" s="17" t="s">
        <v>455</v>
      </c>
      <c r="I59">
        <v>31</v>
      </c>
      <c r="J59" s="17" t="s">
        <v>455</v>
      </c>
      <c r="K59">
        <v>31</v>
      </c>
      <c r="L59" s="18">
        <f>9228.75-769.95</f>
        <v>8458.7999999999993</v>
      </c>
      <c r="M59" s="18"/>
      <c r="N59" s="18">
        <f t="shared" si="1"/>
        <v>9228.75</v>
      </c>
      <c r="O59" s="18">
        <v>769.95</v>
      </c>
      <c r="P59" s="18"/>
      <c r="S59" s="19">
        <f t="shared" si="2"/>
        <v>769.95</v>
      </c>
      <c r="Z59" s="18"/>
      <c r="AA59" s="27" t="s">
        <v>252</v>
      </c>
    </row>
    <row r="60" spans="1:30">
      <c r="A60">
        <f t="shared" si="3"/>
        <v>55</v>
      </c>
      <c r="B60" s="15" t="s">
        <v>559</v>
      </c>
      <c r="C60" t="s">
        <v>560</v>
      </c>
      <c r="D60" t="s">
        <v>453</v>
      </c>
      <c r="E60" s="20" t="s">
        <v>45</v>
      </c>
      <c r="F60" s="21" t="s">
        <v>561</v>
      </c>
      <c r="H60" s="17" t="s">
        <v>455</v>
      </c>
      <c r="I60">
        <v>17</v>
      </c>
      <c r="J60" s="17" t="s">
        <v>455</v>
      </c>
      <c r="K60">
        <v>17</v>
      </c>
      <c r="L60" s="18">
        <v>296.61</v>
      </c>
      <c r="M60" s="18"/>
      <c r="N60" s="18">
        <f t="shared" si="1"/>
        <v>350</v>
      </c>
      <c r="O60" s="18">
        <v>53.39</v>
      </c>
      <c r="P60" s="18"/>
      <c r="S60" s="19">
        <f t="shared" si="2"/>
        <v>53.39</v>
      </c>
      <c r="Z60" s="18"/>
      <c r="AA60" s="27" t="s">
        <v>252</v>
      </c>
    </row>
    <row r="61" spans="1:30">
      <c r="A61">
        <f t="shared" si="3"/>
        <v>56</v>
      </c>
      <c r="B61" s="15" t="s">
        <v>491</v>
      </c>
      <c r="C61" t="s">
        <v>228</v>
      </c>
      <c r="D61" t="s">
        <v>453</v>
      </c>
      <c r="E61" s="20" t="s">
        <v>45</v>
      </c>
      <c r="F61" s="21" t="s">
        <v>562</v>
      </c>
      <c r="H61" s="17" t="s">
        <v>455</v>
      </c>
      <c r="I61">
        <v>22</v>
      </c>
      <c r="J61" s="17" t="s">
        <v>455</v>
      </c>
      <c r="K61">
        <v>22</v>
      </c>
      <c r="L61" s="18">
        <v>3600.48</v>
      </c>
      <c r="M61" s="18"/>
      <c r="N61" s="18">
        <f t="shared" si="1"/>
        <v>3600.48</v>
      </c>
      <c r="P61" s="18"/>
      <c r="S61" s="19">
        <f t="shared" si="2"/>
        <v>0</v>
      </c>
      <c r="Z61" s="18"/>
      <c r="AA61" s="27" t="s">
        <v>252</v>
      </c>
    </row>
    <row r="62" spans="1:30">
      <c r="A62">
        <f t="shared" si="3"/>
        <v>57</v>
      </c>
      <c r="B62" s="15" t="s">
        <v>491</v>
      </c>
      <c r="C62" t="s">
        <v>228</v>
      </c>
      <c r="D62" t="s">
        <v>453</v>
      </c>
      <c r="E62" s="20" t="s">
        <v>45</v>
      </c>
      <c r="F62" s="21" t="s">
        <v>563</v>
      </c>
      <c r="H62" s="17" t="s">
        <v>455</v>
      </c>
      <c r="I62">
        <v>5</v>
      </c>
      <c r="J62" s="17" t="s">
        <v>455</v>
      </c>
      <c r="K62">
        <v>5</v>
      </c>
      <c r="L62" s="18">
        <v>3223.17</v>
      </c>
      <c r="M62" s="18"/>
      <c r="N62" s="18">
        <f t="shared" si="1"/>
        <v>3223.17</v>
      </c>
      <c r="P62" s="18"/>
      <c r="S62" s="19">
        <f t="shared" si="2"/>
        <v>0</v>
      </c>
      <c r="Z62" s="18"/>
      <c r="AA62" s="27" t="s">
        <v>252</v>
      </c>
    </row>
    <row r="63" spans="1:30">
      <c r="A63">
        <f t="shared" si="3"/>
        <v>58</v>
      </c>
      <c r="B63" s="15" t="s">
        <v>505</v>
      </c>
      <c r="C63" t="s">
        <v>106</v>
      </c>
      <c r="D63" t="s">
        <v>453</v>
      </c>
      <c r="E63" s="20" t="s">
        <v>45</v>
      </c>
      <c r="F63" s="21" t="s">
        <v>564</v>
      </c>
      <c r="H63" s="17" t="s">
        <v>455</v>
      </c>
      <c r="I63">
        <v>18</v>
      </c>
      <c r="J63" s="17" t="s">
        <v>455</v>
      </c>
      <c r="K63">
        <v>18</v>
      </c>
      <c r="L63" s="18">
        <f>840-128.14</f>
        <v>711.86</v>
      </c>
      <c r="M63" s="18"/>
      <c r="N63" s="18">
        <f t="shared" si="1"/>
        <v>840</v>
      </c>
      <c r="O63" s="18">
        <v>128.13999999999999</v>
      </c>
      <c r="P63" s="18"/>
      <c r="S63" s="19">
        <f t="shared" si="2"/>
        <v>128.13999999999999</v>
      </c>
      <c r="Z63" s="18"/>
      <c r="AA63" s="27" t="s">
        <v>252</v>
      </c>
    </row>
    <row r="64" spans="1:30">
      <c r="A64">
        <f t="shared" si="3"/>
        <v>59</v>
      </c>
      <c r="B64" s="15" t="s">
        <v>565</v>
      </c>
      <c r="C64" t="s">
        <v>178</v>
      </c>
      <c r="D64" t="s">
        <v>566</v>
      </c>
      <c r="E64" s="20" t="s">
        <v>45</v>
      </c>
      <c r="F64" s="21" t="s">
        <v>567</v>
      </c>
      <c r="H64" s="17" t="s">
        <v>455</v>
      </c>
      <c r="I64">
        <v>1</v>
      </c>
      <c r="J64" s="17" t="s">
        <v>455</v>
      </c>
      <c r="K64">
        <v>1</v>
      </c>
      <c r="L64" s="18">
        <f>219.85-33.53</f>
        <v>186.32</v>
      </c>
      <c r="M64" s="18"/>
      <c r="N64" s="18">
        <f t="shared" si="1"/>
        <v>219.85</v>
      </c>
      <c r="O64" s="18">
        <v>33.53</v>
      </c>
      <c r="P64" s="18"/>
      <c r="R64" t="s">
        <v>568</v>
      </c>
      <c r="S64" s="19">
        <f t="shared" si="2"/>
        <v>33.53</v>
      </c>
      <c r="Z64" s="18"/>
      <c r="AA64" s="27" t="s">
        <v>252</v>
      </c>
    </row>
    <row r="65" spans="1:27">
      <c r="A65">
        <f t="shared" si="3"/>
        <v>60</v>
      </c>
      <c r="B65" s="15" t="s">
        <v>459</v>
      </c>
      <c r="C65" t="s">
        <v>250</v>
      </c>
      <c r="D65" t="s">
        <v>566</v>
      </c>
      <c r="E65" s="20" t="s">
        <v>45</v>
      </c>
      <c r="F65" s="21" t="s">
        <v>569</v>
      </c>
      <c r="H65" s="17" t="s">
        <v>455</v>
      </c>
      <c r="I65">
        <v>22</v>
      </c>
      <c r="J65" s="17" t="s">
        <v>455</v>
      </c>
      <c r="K65">
        <v>22</v>
      </c>
      <c r="L65" s="18">
        <f>299-45.61</f>
        <v>253.39</v>
      </c>
      <c r="M65" s="18"/>
      <c r="N65" s="18">
        <f t="shared" si="1"/>
        <v>299</v>
      </c>
      <c r="O65" s="18">
        <v>45.61</v>
      </c>
      <c r="P65" s="18"/>
      <c r="S65" s="19">
        <f t="shared" si="2"/>
        <v>45.61</v>
      </c>
      <c r="Z65" s="18"/>
      <c r="AA65" s="27" t="s">
        <v>252</v>
      </c>
    </row>
    <row r="66" spans="1:27">
      <c r="A66">
        <f t="shared" si="3"/>
        <v>61</v>
      </c>
      <c r="B66" s="15" t="s">
        <v>459</v>
      </c>
      <c r="C66" t="s">
        <v>250</v>
      </c>
      <c r="D66" t="s">
        <v>566</v>
      </c>
      <c r="E66" s="20" t="s">
        <v>45</v>
      </c>
      <c r="F66" s="21" t="s">
        <v>570</v>
      </c>
      <c r="H66" s="17" t="s">
        <v>455</v>
      </c>
      <c r="I66">
        <v>25</v>
      </c>
      <c r="J66" s="17" t="s">
        <v>455</v>
      </c>
      <c r="K66">
        <v>25</v>
      </c>
      <c r="L66" s="18">
        <f>318-48.51</f>
        <v>269.49</v>
      </c>
      <c r="M66" s="18"/>
      <c r="N66" s="18">
        <f t="shared" si="1"/>
        <v>318</v>
      </c>
      <c r="O66" s="18">
        <v>48.51</v>
      </c>
      <c r="S66" s="19">
        <f t="shared" si="2"/>
        <v>48.51</v>
      </c>
      <c r="Z66" s="18"/>
      <c r="AA66" s="27" t="s">
        <v>252</v>
      </c>
    </row>
    <row r="67" spans="1:27">
      <c r="A67">
        <f t="shared" si="3"/>
        <v>62</v>
      </c>
      <c r="B67" s="15" t="s">
        <v>459</v>
      </c>
      <c r="C67" t="s">
        <v>250</v>
      </c>
      <c r="D67" t="s">
        <v>566</v>
      </c>
      <c r="E67" s="20" t="s">
        <v>45</v>
      </c>
      <c r="F67" s="21" t="s">
        <v>571</v>
      </c>
      <c r="H67" s="17" t="s">
        <v>455</v>
      </c>
      <c r="I67">
        <v>25</v>
      </c>
      <c r="J67" s="17" t="s">
        <v>455</v>
      </c>
      <c r="K67">
        <v>25</v>
      </c>
      <c r="L67" s="18">
        <f>418-57.66</f>
        <v>360.34000000000003</v>
      </c>
      <c r="M67" s="18"/>
      <c r="N67" s="18">
        <f t="shared" ref="N67:N130" si="9">+L67+O67+Z67</f>
        <v>418</v>
      </c>
      <c r="O67" s="18">
        <v>57.66</v>
      </c>
      <c r="S67" s="19">
        <f t="shared" ref="S67:S130" si="10">+O67</f>
        <v>57.66</v>
      </c>
      <c r="Z67" s="18"/>
      <c r="AA67" s="27" t="s">
        <v>252</v>
      </c>
    </row>
    <row r="68" spans="1:27">
      <c r="A68">
        <f t="shared" si="3"/>
        <v>63</v>
      </c>
      <c r="B68" s="15" t="s">
        <v>459</v>
      </c>
      <c r="C68" t="s">
        <v>250</v>
      </c>
      <c r="D68" t="s">
        <v>566</v>
      </c>
      <c r="E68" s="20" t="s">
        <v>45</v>
      </c>
      <c r="F68" s="21" t="s">
        <v>572</v>
      </c>
      <c r="H68" s="17" t="s">
        <v>455</v>
      </c>
      <c r="I68">
        <v>20</v>
      </c>
      <c r="J68" s="17" t="s">
        <v>455</v>
      </c>
      <c r="K68">
        <v>20</v>
      </c>
      <c r="L68" s="18">
        <f>508-67.06</f>
        <v>440.94</v>
      </c>
      <c r="M68" s="18"/>
      <c r="N68" s="18">
        <f t="shared" si="9"/>
        <v>508</v>
      </c>
      <c r="O68" s="18">
        <v>67.06</v>
      </c>
      <c r="S68" s="19">
        <f t="shared" si="10"/>
        <v>67.06</v>
      </c>
      <c r="Z68" s="18"/>
      <c r="AA68" s="27" t="s">
        <v>252</v>
      </c>
    </row>
    <row r="69" spans="1:27">
      <c r="A69">
        <f t="shared" si="3"/>
        <v>64</v>
      </c>
      <c r="B69" s="15" t="s">
        <v>468</v>
      </c>
      <c r="C69" t="s">
        <v>154</v>
      </c>
      <c r="D69" t="s">
        <v>566</v>
      </c>
      <c r="E69" s="20" t="s">
        <v>45</v>
      </c>
      <c r="F69" s="35" t="s">
        <v>573</v>
      </c>
      <c r="H69" s="17" t="s">
        <v>455</v>
      </c>
      <c r="I69">
        <v>25</v>
      </c>
      <c r="J69" s="17" t="s">
        <v>455</v>
      </c>
      <c r="K69">
        <v>25</v>
      </c>
      <c r="L69" s="18">
        <f>388-59.18</f>
        <v>328.82</v>
      </c>
      <c r="M69" s="18"/>
      <c r="N69" s="18">
        <f t="shared" si="9"/>
        <v>388</v>
      </c>
      <c r="O69" s="18">
        <v>59.18</v>
      </c>
      <c r="S69" s="19">
        <f t="shared" si="10"/>
        <v>59.18</v>
      </c>
      <c r="Z69" s="18"/>
      <c r="AA69" s="27" t="s">
        <v>252</v>
      </c>
    </row>
    <row r="70" spans="1:27">
      <c r="A70">
        <f t="shared" si="3"/>
        <v>65</v>
      </c>
      <c r="B70" s="15" t="s">
        <v>468</v>
      </c>
      <c r="C70" t="s">
        <v>154</v>
      </c>
      <c r="D70" t="s">
        <v>566</v>
      </c>
      <c r="E70" s="20" t="s">
        <v>45</v>
      </c>
      <c r="F70" s="35" t="s">
        <v>574</v>
      </c>
      <c r="H70" s="17" t="s">
        <v>455</v>
      </c>
      <c r="I70">
        <v>15</v>
      </c>
      <c r="J70" s="17" t="s">
        <v>455</v>
      </c>
      <c r="K70">
        <v>15</v>
      </c>
      <c r="L70" s="18">
        <f>1280-195.26</f>
        <v>1084.74</v>
      </c>
      <c r="M70" s="18"/>
      <c r="N70" s="18">
        <f t="shared" si="9"/>
        <v>1280</v>
      </c>
      <c r="O70" s="18">
        <v>195.26</v>
      </c>
      <c r="S70" s="19">
        <f t="shared" si="10"/>
        <v>195.26</v>
      </c>
      <c r="Z70" s="18"/>
      <c r="AA70" s="27" t="s">
        <v>252</v>
      </c>
    </row>
    <row r="71" spans="1:27">
      <c r="A71">
        <f t="shared" ref="A71:A134" si="11">+A70+1</f>
        <v>66</v>
      </c>
      <c r="B71" s="38" t="s">
        <v>575</v>
      </c>
      <c r="C71" s="33" t="s">
        <v>576</v>
      </c>
      <c r="D71" s="33" t="s">
        <v>453</v>
      </c>
      <c r="E71" s="20" t="s">
        <v>45</v>
      </c>
      <c r="F71" s="35" t="s">
        <v>577</v>
      </c>
      <c r="H71" s="17" t="s">
        <v>455</v>
      </c>
      <c r="I71">
        <v>29</v>
      </c>
      <c r="J71" s="17" t="s">
        <v>455</v>
      </c>
      <c r="K71">
        <v>29</v>
      </c>
      <c r="L71" s="18">
        <v>614.41</v>
      </c>
      <c r="M71" s="18"/>
      <c r="N71" s="18">
        <f t="shared" si="9"/>
        <v>725</v>
      </c>
      <c r="O71" s="18">
        <v>110.59</v>
      </c>
      <c r="S71" s="19">
        <f t="shared" si="10"/>
        <v>110.59</v>
      </c>
      <c r="Z71" s="18"/>
      <c r="AA71" s="27" t="s">
        <v>273</v>
      </c>
    </row>
    <row r="72" spans="1:27">
      <c r="A72">
        <f t="shared" si="11"/>
        <v>67</v>
      </c>
      <c r="B72" s="38" t="s">
        <v>533</v>
      </c>
      <c r="C72" s="33" t="s">
        <v>578</v>
      </c>
      <c r="D72" s="47"/>
      <c r="E72" s="20" t="s">
        <v>45</v>
      </c>
      <c r="F72" s="35" t="s">
        <v>579</v>
      </c>
      <c r="H72" s="17" t="s">
        <v>455</v>
      </c>
      <c r="I72">
        <v>4</v>
      </c>
      <c r="J72" s="17" t="s">
        <v>455</v>
      </c>
      <c r="K72">
        <v>4</v>
      </c>
      <c r="L72" s="18">
        <f>2969-452.89</f>
        <v>2516.11</v>
      </c>
      <c r="M72" s="18"/>
      <c r="N72" s="18">
        <f t="shared" ref="N72" si="12">+L72+O72+Z72</f>
        <v>2969</v>
      </c>
      <c r="O72" s="18">
        <v>452.89</v>
      </c>
      <c r="R72" t="s">
        <v>552</v>
      </c>
      <c r="S72" s="19">
        <f t="shared" si="10"/>
        <v>452.89</v>
      </c>
      <c r="V72" s="19"/>
      <c r="Z72" s="18"/>
      <c r="AA72" s="27" t="s">
        <v>252</v>
      </c>
    </row>
    <row r="73" spans="1:27">
      <c r="A73">
        <f t="shared" si="11"/>
        <v>68</v>
      </c>
      <c r="B73" s="38" t="s">
        <v>459</v>
      </c>
      <c r="C73" s="33" t="s">
        <v>250</v>
      </c>
      <c r="D73" s="47"/>
      <c r="E73" s="20" t="s">
        <v>45</v>
      </c>
      <c r="F73" s="35" t="s">
        <v>580</v>
      </c>
      <c r="H73" s="17" t="s">
        <v>455</v>
      </c>
      <c r="I73">
        <v>4</v>
      </c>
      <c r="J73" s="17" t="s">
        <v>455</v>
      </c>
      <c r="K73">
        <v>4</v>
      </c>
      <c r="L73" s="18">
        <f>598-68</f>
        <v>530</v>
      </c>
      <c r="M73" s="18"/>
      <c r="N73" s="18">
        <f t="shared" si="9"/>
        <v>598</v>
      </c>
      <c r="O73" s="18">
        <v>68</v>
      </c>
      <c r="S73" s="19">
        <f t="shared" si="10"/>
        <v>68</v>
      </c>
      <c r="Z73" s="18"/>
      <c r="AA73" s="27" t="s">
        <v>273</v>
      </c>
    </row>
    <row r="74" spans="1:27">
      <c r="A74">
        <f t="shared" si="11"/>
        <v>69</v>
      </c>
      <c r="B74" s="38" t="s">
        <v>459</v>
      </c>
      <c r="C74" s="33" t="s">
        <v>250</v>
      </c>
      <c r="D74" s="47"/>
      <c r="E74" s="20" t="s">
        <v>45</v>
      </c>
      <c r="F74" s="35" t="s">
        <v>581</v>
      </c>
      <c r="H74" s="17" t="s">
        <v>455</v>
      </c>
      <c r="I74">
        <v>6</v>
      </c>
      <c r="J74" s="17" t="s">
        <v>455</v>
      </c>
      <c r="K74">
        <v>6</v>
      </c>
      <c r="L74" s="18">
        <f>497-75.82</f>
        <v>421.18</v>
      </c>
      <c r="M74" s="18"/>
      <c r="N74" s="18">
        <f t="shared" si="9"/>
        <v>497</v>
      </c>
      <c r="O74" s="18">
        <v>75.819999999999993</v>
      </c>
      <c r="S74" s="19">
        <f t="shared" si="10"/>
        <v>75.819999999999993</v>
      </c>
      <c r="Z74" s="18"/>
      <c r="AA74" s="27" t="s">
        <v>252</v>
      </c>
    </row>
    <row r="75" spans="1:27">
      <c r="A75">
        <f t="shared" si="11"/>
        <v>70</v>
      </c>
      <c r="B75" s="38" t="s">
        <v>582</v>
      </c>
      <c r="C75" s="33" t="s">
        <v>583</v>
      </c>
      <c r="D75" s="47"/>
      <c r="E75" s="20" t="s">
        <v>39</v>
      </c>
      <c r="F75" s="35" t="s">
        <v>584</v>
      </c>
      <c r="H75" s="17" t="s">
        <v>455</v>
      </c>
      <c r="I75">
        <v>18</v>
      </c>
      <c r="J75" s="17" t="s">
        <v>455</v>
      </c>
      <c r="K75">
        <v>18</v>
      </c>
      <c r="L75" s="18">
        <v>186.44</v>
      </c>
      <c r="M75" s="18"/>
      <c r="N75" s="18">
        <f t="shared" si="9"/>
        <v>220</v>
      </c>
      <c r="O75" s="18">
        <v>33.56</v>
      </c>
      <c r="S75" s="19">
        <f t="shared" si="10"/>
        <v>33.56</v>
      </c>
      <c r="Z75" s="18"/>
      <c r="AA75" s="27" t="s">
        <v>252</v>
      </c>
    </row>
    <row r="76" spans="1:27">
      <c r="A76">
        <f t="shared" si="11"/>
        <v>71</v>
      </c>
      <c r="B76" s="38" t="s">
        <v>459</v>
      </c>
      <c r="C76" s="33" t="s">
        <v>250</v>
      </c>
      <c r="D76" s="47"/>
      <c r="E76" s="20" t="s">
        <v>45</v>
      </c>
      <c r="F76" s="35" t="s">
        <v>585</v>
      </c>
      <c r="H76" s="17" t="s">
        <v>455</v>
      </c>
      <c r="I76">
        <v>8</v>
      </c>
      <c r="J76" s="17" t="s">
        <v>455</v>
      </c>
      <c r="K76">
        <v>8</v>
      </c>
      <c r="L76" s="18">
        <f>577-84.96</f>
        <v>492.04</v>
      </c>
      <c r="M76" s="18"/>
      <c r="N76" s="18">
        <f t="shared" si="9"/>
        <v>577</v>
      </c>
      <c r="O76" s="18">
        <v>84.96</v>
      </c>
      <c r="S76" s="19">
        <f t="shared" si="10"/>
        <v>84.96</v>
      </c>
      <c r="Z76" s="18"/>
      <c r="AA76" s="27" t="s">
        <v>252</v>
      </c>
    </row>
    <row r="77" spans="1:27">
      <c r="A77">
        <f t="shared" si="11"/>
        <v>72</v>
      </c>
      <c r="B77" s="38"/>
      <c r="C77" s="33"/>
      <c r="D77" s="33"/>
      <c r="E77" s="20"/>
      <c r="F77" s="35"/>
      <c r="H77" s="17" t="s">
        <v>455</v>
      </c>
      <c r="J77" s="17" t="s">
        <v>455</v>
      </c>
      <c r="L77" s="18"/>
      <c r="M77" s="18"/>
      <c r="N77" s="18">
        <f t="shared" si="9"/>
        <v>0</v>
      </c>
      <c r="S77" s="19">
        <f t="shared" si="10"/>
        <v>0</v>
      </c>
      <c r="Z77" s="18"/>
      <c r="AA77" s="27"/>
    </row>
    <row r="78" spans="1:27">
      <c r="A78">
        <f t="shared" si="11"/>
        <v>73</v>
      </c>
      <c r="B78" s="38"/>
      <c r="C78" s="33"/>
      <c r="D78" s="33"/>
      <c r="E78" s="20"/>
      <c r="F78" s="35"/>
      <c r="H78" s="17" t="s">
        <v>455</v>
      </c>
      <c r="J78" s="17" t="s">
        <v>455</v>
      </c>
      <c r="L78" s="18"/>
      <c r="M78" s="18"/>
      <c r="N78" s="18">
        <f t="shared" si="9"/>
        <v>0</v>
      </c>
      <c r="S78" s="19">
        <f t="shared" si="10"/>
        <v>0</v>
      </c>
      <c r="Z78" s="18"/>
      <c r="AA78" s="27"/>
    </row>
    <row r="79" spans="1:27">
      <c r="A79">
        <f t="shared" si="11"/>
        <v>74</v>
      </c>
      <c r="E79" s="20"/>
      <c r="F79" s="33"/>
      <c r="H79" s="17" t="s">
        <v>455</v>
      </c>
      <c r="J79" s="17" t="s">
        <v>455</v>
      </c>
      <c r="L79" s="18"/>
      <c r="M79" s="18"/>
      <c r="N79" s="18">
        <f t="shared" si="9"/>
        <v>0</v>
      </c>
      <c r="S79" s="19">
        <f t="shared" si="10"/>
        <v>0</v>
      </c>
      <c r="Z79" s="18"/>
      <c r="AA79" s="27"/>
    </row>
    <row r="80" spans="1:27">
      <c r="A80">
        <f t="shared" si="11"/>
        <v>75</v>
      </c>
      <c r="E80" s="20"/>
      <c r="F80" s="33"/>
      <c r="H80" s="17" t="s">
        <v>455</v>
      </c>
      <c r="J80" s="17" t="s">
        <v>455</v>
      </c>
      <c r="L80" s="18"/>
      <c r="M80" s="18"/>
      <c r="N80" s="18">
        <f t="shared" si="9"/>
        <v>0</v>
      </c>
      <c r="S80" s="19">
        <f t="shared" si="10"/>
        <v>0</v>
      </c>
      <c r="Z80" s="18"/>
      <c r="AA80" s="27"/>
    </row>
    <row r="81" spans="1:27">
      <c r="A81">
        <f t="shared" si="11"/>
        <v>76</v>
      </c>
      <c r="E81" s="20"/>
      <c r="F81" s="33"/>
      <c r="H81" s="17" t="s">
        <v>455</v>
      </c>
      <c r="J81" s="17" t="s">
        <v>455</v>
      </c>
      <c r="L81" s="18"/>
      <c r="M81" s="18"/>
      <c r="N81" s="18">
        <f t="shared" si="9"/>
        <v>0</v>
      </c>
      <c r="S81" s="19">
        <f t="shared" si="10"/>
        <v>0</v>
      </c>
      <c r="Z81" s="18"/>
      <c r="AA81" s="27"/>
    </row>
    <row r="82" spans="1:27">
      <c r="A82">
        <f t="shared" si="11"/>
        <v>77</v>
      </c>
      <c r="B82" s="39"/>
      <c r="C82" s="33"/>
      <c r="D82" s="33"/>
      <c r="E82" s="20"/>
      <c r="F82" s="33"/>
      <c r="H82" s="17" t="s">
        <v>455</v>
      </c>
      <c r="J82" s="17" t="s">
        <v>455</v>
      </c>
      <c r="L82" s="18"/>
      <c r="M82" s="18"/>
      <c r="N82" s="18">
        <f t="shared" si="9"/>
        <v>0</v>
      </c>
      <c r="P82" s="18"/>
      <c r="S82" s="19">
        <f t="shared" si="10"/>
        <v>0</v>
      </c>
      <c r="U82" s="24"/>
      <c r="Z82" s="18"/>
      <c r="AA82" s="27"/>
    </row>
    <row r="83" spans="1:27">
      <c r="A83">
        <f t="shared" si="11"/>
        <v>78</v>
      </c>
      <c r="B83" s="38"/>
      <c r="C83" s="33"/>
      <c r="D83" s="33"/>
      <c r="E83" s="20"/>
      <c r="F83" s="33"/>
      <c r="H83" s="17" t="s">
        <v>455</v>
      </c>
      <c r="J83" s="17" t="s">
        <v>455</v>
      </c>
      <c r="L83" s="18"/>
      <c r="M83" s="18"/>
      <c r="N83" s="18">
        <f t="shared" si="9"/>
        <v>0</v>
      </c>
      <c r="P83" s="18"/>
      <c r="S83" s="19">
        <f t="shared" si="10"/>
        <v>0</v>
      </c>
      <c r="U83" s="24"/>
      <c r="Z83" s="18"/>
      <c r="AA83" s="27"/>
    </row>
    <row r="84" spans="1:27">
      <c r="A84">
        <f t="shared" si="11"/>
        <v>79</v>
      </c>
      <c r="B84" s="38"/>
      <c r="C84" s="33"/>
      <c r="D84" s="33"/>
      <c r="E84" s="20"/>
      <c r="F84" s="33"/>
      <c r="H84" s="17" t="s">
        <v>455</v>
      </c>
      <c r="J84" s="17" t="s">
        <v>455</v>
      </c>
      <c r="L84" s="18"/>
      <c r="M84" s="18"/>
      <c r="N84" s="18">
        <f t="shared" si="9"/>
        <v>0</v>
      </c>
      <c r="P84" s="18"/>
      <c r="S84" s="19">
        <f t="shared" si="10"/>
        <v>0</v>
      </c>
      <c r="U84" s="24"/>
      <c r="Z84" s="18"/>
      <c r="AA84" s="27"/>
    </row>
    <row r="85" spans="1:27">
      <c r="A85">
        <f t="shared" si="11"/>
        <v>80</v>
      </c>
      <c r="B85" s="38"/>
      <c r="C85" s="33"/>
      <c r="D85" s="33"/>
      <c r="E85" s="20"/>
      <c r="F85" s="33"/>
      <c r="H85" s="17" t="s">
        <v>455</v>
      </c>
      <c r="J85" s="17" t="s">
        <v>455</v>
      </c>
      <c r="L85" s="18"/>
      <c r="M85" s="18"/>
      <c r="N85" s="18">
        <f t="shared" si="9"/>
        <v>0</v>
      </c>
      <c r="P85" s="18"/>
      <c r="S85" s="19">
        <f t="shared" si="10"/>
        <v>0</v>
      </c>
      <c r="U85" s="24"/>
      <c r="Z85" s="18"/>
      <c r="AA85" s="27"/>
    </row>
    <row r="86" spans="1:27">
      <c r="A86">
        <f t="shared" si="11"/>
        <v>81</v>
      </c>
      <c r="B86" s="38"/>
      <c r="C86" s="33"/>
      <c r="D86" s="33"/>
      <c r="E86" s="20"/>
      <c r="F86" s="33"/>
      <c r="H86" s="17" t="s">
        <v>455</v>
      </c>
      <c r="J86" s="17" t="s">
        <v>455</v>
      </c>
      <c r="L86" s="18"/>
      <c r="M86" s="18"/>
      <c r="N86" s="18">
        <f t="shared" si="9"/>
        <v>0</v>
      </c>
      <c r="P86" s="18"/>
      <c r="S86" s="19">
        <f t="shared" si="10"/>
        <v>0</v>
      </c>
      <c r="U86" s="24"/>
      <c r="Z86" s="18"/>
      <c r="AA86" s="27"/>
    </row>
    <row r="87" spans="1:27">
      <c r="A87">
        <f t="shared" si="11"/>
        <v>82</v>
      </c>
      <c r="B87" s="40"/>
      <c r="C87" s="23"/>
      <c r="D87" s="41"/>
      <c r="E87" s="28"/>
      <c r="F87" s="41"/>
      <c r="G87" s="23"/>
      <c r="H87" s="17" t="s">
        <v>455</v>
      </c>
      <c r="J87" s="17" t="s">
        <v>455</v>
      </c>
      <c r="K87" s="23"/>
      <c r="L87" s="43"/>
      <c r="M87" s="43"/>
      <c r="N87" s="18">
        <f t="shared" si="9"/>
        <v>0</v>
      </c>
      <c r="O87" s="43"/>
      <c r="P87" s="23"/>
      <c r="Q87" s="23"/>
      <c r="R87" s="23"/>
      <c r="S87" s="19">
        <f t="shared" si="10"/>
        <v>0</v>
      </c>
      <c r="T87" s="23"/>
      <c r="U87" s="23"/>
      <c r="V87" s="23"/>
      <c r="W87" s="23"/>
      <c r="X87" s="23"/>
      <c r="Y87" s="23"/>
      <c r="Z87" s="43"/>
      <c r="AA87" s="45"/>
    </row>
    <row r="88" spans="1:27">
      <c r="A88">
        <f t="shared" si="11"/>
        <v>83</v>
      </c>
      <c r="H88" s="17" t="s">
        <v>455</v>
      </c>
      <c r="J88" s="17" t="s">
        <v>455</v>
      </c>
      <c r="N88" s="18">
        <f t="shared" si="9"/>
        <v>0</v>
      </c>
      <c r="S88" s="19">
        <f t="shared" si="10"/>
        <v>0</v>
      </c>
      <c r="Z88" s="18"/>
    </row>
    <row r="89" spans="1:27">
      <c r="A89">
        <f t="shared" si="11"/>
        <v>84</v>
      </c>
      <c r="E89" s="34"/>
      <c r="H89" s="17" t="s">
        <v>455</v>
      </c>
      <c r="J89" s="17" t="s">
        <v>455</v>
      </c>
      <c r="L89" s="18"/>
      <c r="M89" s="18"/>
      <c r="N89" s="18">
        <f t="shared" si="9"/>
        <v>0</v>
      </c>
      <c r="S89" s="19">
        <f t="shared" si="10"/>
        <v>0</v>
      </c>
      <c r="Z89" s="18"/>
      <c r="AA89" s="27"/>
    </row>
    <row r="90" spans="1:27">
      <c r="A90">
        <f t="shared" si="11"/>
        <v>85</v>
      </c>
      <c r="B90" s="38"/>
      <c r="C90" s="33"/>
      <c r="D90" s="33"/>
      <c r="E90" s="34"/>
      <c r="F90" s="33"/>
      <c r="H90" s="17" t="s">
        <v>455</v>
      </c>
      <c r="J90" s="17" t="s">
        <v>455</v>
      </c>
      <c r="L90" s="18"/>
      <c r="M90" s="18"/>
      <c r="N90" s="18">
        <f t="shared" si="9"/>
        <v>0</v>
      </c>
      <c r="S90" s="19">
        <f t="shared" si="10"/>
        <v>0</v>
      </c>
      <c r="Z90" s="18"/>
      <c r="AA90" s="27"/>
    </row>
    <row r="91" spans="1:27">
      <c r="A91">
        <f t="shared" si="11"/>
        <v>86</v>
      </c>
      <c r="B91" s="38"/>
      <c r="C91" s="33"/>
      <c r="D91" s="33"/>
      <c r="E91" s="34"/>
      <c r="F91" s="33"/>
      <c r="H91" s="17" t="s">
        <v>455</v>
      </c>
      <c r="J91" s="17" t="s">
        <v>455</v>
      </c>
      <c r="L91" s="18"/>
      <c r="M91" s="18"/>
      <c r="N91" s="18">
        <f t="shared" si="9"/>
        <v>0</v>
      </c>
      <c r="S91" s="19">
        <f t="shared" si="10"/>
        <v>0</v>
      </c>
      <c r="Z91" s="18"/>
      <c r="AA91" s="27"/>
    </row>
    <row r="92" spans="1:27">
      <c r="A92">
        <f t="shared" si="11"/>
        <v>87</v>
      </c>
      <c r="B92" s="38"/>
      <c r="C92" s="33"/>
      <c r="D92" s="33"/>
      <c r="E92" s="34"/>
      <c r="F92" s="33"/>
      <c r="H92" s="17" t="s">
        <v>455</v>
      </c>
      <c r="J92" s="17" t="s">
        <v>455</v>
      </c>
      <c r="L92" s="18"/>
      <c r="M92" s="18"/>
      <c r="N92" s="18">
        <f t="shared" si="9"/>
        <v>0</v>
      </c>
      <c r="S92" s="19">
        <f t="shared" si="10"/>
        <v>0</v>
      </c>
      <c r="T92" s="18"/>
      <c r="Z92" s="18"/>
      <c r="AA92" s="27"/>
    </row>
    <row r="93" spans="1:27">
      <c r="A93">
        <f t="shared" si="11"/>
        <v>88</v>
      </c>
      <c r="B93" s="38"/>
      <c r="C93" s="33"/>
      <c r="D93" s="33"/>
      <c r="E93" s="34"/>
      <c r="F93" s="33"/>
      <c r="H93" s="17" t="s">
        <v>455</v>
      </c>
      <c r="J93" s="17" t="s">
        <v>455</v>
      </c>
      <c r="L93" s="18"/>
      <c r="M93" s="18"/>
      <c r="N93" s="18">
        <f t="shared" si="9"/>
        <v>0</v>
      </c>
      <c r="S93" s="19">
        <f t="shared" si="10"/>
        <v>0</v>
      </c>
      <c r="Z93" s="18"/>
      <c r="AA93" s="27"/>
    </row>
    <row r="94" spans="1:27">
      <c r="A94">
        <f t="shared" si="11"/>
        <v>89</v>
      </c>
      <c r="B94" s="38"/>
      <c r="C94" s="33"/>
      <c r="D94" s="33"/>
      <c r="E94" s="34"/>
      <c r="F94" s="33"/>
      <c r="H94" s="17" t="s">
        <v>455</v>
      </c>
      <c r="J94" s="17" t="s">
        <v>455</v>
      </c>
      <c r="L94" s="18"/>
      <c r="M94" s="18"/>
      <c r="N94" s="18">
        <f t="shared" si="9"/>
        <v>0</v>
      </c>
      <c r="S94" s="19">
        <f t="shared" si="10"/>
        <v>0</v>
      </c>
      <c r="Z94" s="18"/>
      <c r="AA94" s="27"/>
    </row>
    <row r="95" spans="1:27">
      <c r="A95">
        <f t="shared" si="11"/>
        <v>90</v>
      </c>
      <c r="B95" s="38"/>
      <c r="C95" s="33"/>
      <c r="D95" s="33"/>
      <c r="E95" s="34"/>
      <c r="F95" s="33"/>
      <c r="H95" s="17" t="s">
        <v>455</v>
      </c>
      <c r="J95" s="17" t="s">
        <v>455</v>
      </c>
      <c r="L95" s="18"/>
      <c r="M95" s="18"/>
      <c r="N95" s="18">
        <f t="shared" si="9"/>
        <v>0</v>
      </c>
      <c r="S95" s="19">
        <f t="shared" si="10"/>
        <v>0</v>
      </c>
      <c r="Z95" s="18"/>
      <c r="AA95" s="27"/>
    </row>
    <row r="96" spans="1:27">
      <c r="A96">
        <f t="shared" si="11"/>
        <v>91</v>
      </c>
      <c r="B96" s="38"/>
      <c r="C96" s="33"/>
      <c r="D96" s="33"/>
      <c r="E96" s="34"/>
      <c r="F96" s="33"/>
      <c r="H96" s="17" t="s">
        <v>455</v>
      </c>
      <c r="J96" s="17" t="s">
        <v>455</v>
      </c>
      <c r="L96" s="18"/>
      <c r="M96" s="18"/>
      <c r="N96" s="18">
        <f t="shared" si="9"/>
        <v>0</v>
      </c>
      <c r="S96" s="19">
        <f t="shared" si="10"/>
        <v>0</v>
      </c>
      <c r="Z96" s="18"/>
      <c r="AA96" s="27"/>
    </row>
    <row r="97" spans="1:27">
      <c r="A97">
        <f t="shared" si="11"/>
        <v>92</v>
      </c>
      <c r="E97" s="20"/>
      <c r="H97" s="17" t="s">
        <v>455</v>
      </c>
      <c r="J97" s="17" t="s">
        <v>455</v>
      </c>
      <c r="L97" s="18"/>
      <c r="M97" s="18"/>
      <c r="N97" s="18">
        <f t="shared" si="9"/>
        <v>0</v>
      </c>
      <c r="S97" s="19">
        <f t="shared" si="10"/>
        <v>0</v>
      </c>
      <c r="Z97" s="18"/>
      <c r="AA97" s="27"/>
    </row>
    <row r="98" spans="1:27">
      <c r="A98">
        <f t="shared" si="11"/>
        <v>93</v>
      </c>
      <c r="E98" s="20"/>
      <c r="H98" s="17" t="s">
        <v>455</v>
      </c>
      <c r="J98" s="17" t="s">
        <v>455</v>
      </c>
      <c r="L98" s="18"/>
      <c r="M98" s="18"/>
      <c r="N98" s="18">
        <f t="shared" si="9"/>
        <v>0</v>
      </c>
      <c r="S98" s="19">
        <f t="shared" si="10"/>
        <v>0</v>
      </c>
      <c r="Z98" s="18"/>
      <c r="AA98" s="27"/>
    </row>
    <row r="99" spans="1:27">
      <c r="A99">
        <f t="shared" si="11"/>
        <v>94</v>
      </c>
      <c r="E99" s="20"/>
      <c r="H99" s="17" t="s">
        <v>455</v>
      </c>
      <c r="J99" s="17" t="s">
        <v>455</v>
      </c>
      <c r="L99" s="18"/>
      <c r="M99" s="18"/>
      <c r="N99" s="18">
        <f t="shared" si="9"/>
        <v>0</v>
      </c>
      <c r="S99" s="19">
        <f t="shared" si="10"/>
        <v>0</v>
      </c>
      <c r="Z99" s="18"/>
      <c r="AA99" s="27"/>
    </row>
    <row r="100" spans="1:27">
      <c r="A100">
        <f t="shared" si="11"/>
        <v>95</v>
      </c>
      <c r="E100" s="20"/>
      <c r="H100" s="17" t="s">
        <v>455</v>
      </c>
      <c r="J100" s="17" t="s">
        <v>455</v>
      </c>
      <c r="L100" s="18"/>
      <c r="M100" s="18"/>
      <c r="N100" s="18">
        <f t="shared" si="9"/>
        <v>0</v>
      </c>
      <c r="S100" s="19">
        <f t="shared" si="10"/>
        <v>0</v>
      </c>
      <c r="Z100" s="18"/>
      <c r="AA100" s="27"/>
    </row>
    <row r="101" spans="1:27">
      <c r="A101">
        <f t="shared" si="11"/>
        <v>96</v>
      </c>
      <c r="E101" s="20"/>
      <c r="H101" s="17" t="s">
        <v>455</v>
      </c>
      <c r="J101" s="17" t="s">
        <v>455</v>
      </c>
      <c r="L101" s="18"/>
      <c r="M101" s="18"/>
      <c r="N101" s="18">
        <f t="shared" si="9"/>
        <v>0</v>
      </c>
      <c r="S101" s="19">
        <f t="shared" si="10"/>
        <v>0</v>
      </c>
      <c r="Z101" s="18"/>
      <c r="AA101" s="27"/>
    </row>
    <row r="102" spans="1:27">
      <c r="A102">
        <f t="shared" si="11"/>
        <v>97</v>
      </c>
      <c r="E102" s="20"/>
      <c r="H102" s="17" t="s">
        <v>455</v>
      </c>
      <c r="J102" s="17" t="s">
        <v>455</v>
      </c>
      <c r="L102" s="18"/>
      <c r="M102" s="18"/>
      <c r="N102" s="18">
        <f t="shared" si="9"/>
        <v>0</v>
      </c>
      <c r="S102" s="19">
        <f t="shared" si="10"/>
        <v>0</v>
      </c>
      <c r="Z102" s="18"/>
      <c r="AA102" s="27"/>
    </row>
    <row r="103" spans="1:27">
      <c r="A103">
        <f t="shared" si="11"/>
        <v>98</v>
      </c>
      <c r="E103" s="20"/>
      <c r="H103" s="17" t="s">
        <v>455</v>
      </c>
      <c r="J103" s="17" t="s">
        <v>455</v>
      </c>
      <c r="L103" s="18"/>
      <c r="M103" s="18"/>
      <c r="N103" s="18">
        <f t="shared" si="9"/>
        <v>0</v>
      </c>
      <c r="S103" s="19">
        <f t="shared" si="10"/>
        <v>0</v>
      </c>
      <c r="Z103" s="18"/>
      <c r="AA103" s="27"/>
    </row>
    <row r="104" spans="1:27">
      <c r="A104">
        <f t="shared" si="11"/>
        <v>99</v>
      </c>
      <c r="E104" s="20"/>
      <c r="H104" s="17" t="s">
        <v>455</v>
      </c>
      <c r="J104" s="17" t="s">
        <v>455</v>
      </c>
      <c r="L104" s="18"/>
      <c r="M104" s="18"/>
      <c r="N104" s="18">
        <f t="shared" si="9"/>
        <v>0</v>
      </c>
      <c r="S104" s="19">
        <f t="shared" si="10"/>
        <v>0</v>
      </c>
      <c r="Z104" s="18"/>
      <c r="AA104" s="27"/>
    </row>
    <row r="105" spans="1:27">
      <c r="A105">
        <f t="shared" si="11"/>
        <v>100</v>
      </c>
      <c r="E105" s="20"/>
      <c r="H105" s="17" t="s">
        <v>455</v>
      </c>
      <c r="J105" s="17" t="s">
        <v>455</v>
      </c>
      <c r="L105" s="18"/>
      <c r="M105" s="18"/>
      <c r="N105" s="18">
        <f t="shared" si="9"/>
        <v>0</v>
      </c>
      <c r="S105" s="19">
        <f t="shared" si="10"/>
        <v>0</v>
      </c>
      <c r="Z105" s="18"/>
      <c r="AA105" s="27"/>
    </row>
    <row r="106" spans="1:27">
      <c r="A106">
        <f t="shared" si="11"/>
        <v>101</v>
      </c>
      <c r="E106" s="20"/>
      <c r="H106" s="17" t="s">
        <v>455</v>
      </c>
      <c r="J106" s="17" t="s">
        <v>455</v>
      </c>
      <c r="L106" s="18"/>
      <c r="M106" s="18"/>
      <c r="N106" s="18">
        <f t="shared" si="9"/>
        <v>0</v>
      </c>
      <c r="S106" s="19">
        <f t="shared" si="10"/>
        <v>0</v>
      </c>
      <c r="Z106" s="18"/>
      <c r="AA106" s="27"/>
    </row>
    <row r="107" spans="1:27">
      <c r="A107">
        <f t="shared" si="11"/>
        <v>102</v>
      </c>
      <c r="E107" s="20"/>
      <c r="H107" s="17" t="s">
        <v>455</v>
      </c>
      <c r="J107" s="17" t="s">
        <v>455</v>
      </c>
      <c r="L107" s="18"/>
      <c r="M107" s="18"/>
      <c r="N107" s="18">
        <f t="shared" si="9"/>
        <v>0</v>
      </c>
      <c r="S107" s="19">
        <f t="shared" si="10"/>
        <v>0</v>
      </c>
      <c r="Z107" s="18"/>
      <c r="AA107" s="27"/>
    </row>
    <row r="108" spans="1:27">
      <c r="A108">
        <f t="shared" si="11"/>
        <v>103</v>
      </c>
      <c r="E108" s="20"/>
      <c r="H108" s="17" t="s">
        <v>455</v>
      </c>
      <c r="J108" s="17" t="s">
        <v>455</v>
      </c>
      <c r="L108" s="18"/>
      <c r="M108" s="18"/>
      <c r="N108" s="18">
        <f t="shared" si="9"/>
        <v>0</v>
      </c>
      <c r="S108" s="19">
        <f t="shared" si="10"/>
        <v>0</v>
      </c>
      <c r="Z108" s="18"/>
      <c r="AA108" s="27"/>
    </row>
    <row r="109" spans="1:27">
      <c r="A109">
        <f t="shared" si="11"/>
        <v>104</v>
      </c>
      <c r="E109" s="20"/>
      <c r="H109" s="17" t="s">
        <v>455</v>
      </c>
      <c r="J109" s="17" t="s">
        <v>455</v>
      </c>
      <c r="L109" s="18"/>
      <c r="M109" s="18"/>
      <c r="N109" s="18">
        <f t="shared" si="9"/>
        <v>0</v>
      </c>
      <c r="S109" s="19">
        <f t="shared" si="10"/>
        <v>0</v>
      </c>
      <c r="Z109" s="18"/>
      <c r="AA109" s="27"/>
    </row>
    <row r="110" spans="1:27">
      <c r="A110">
        <f t="shared" si="11"/>
        <v>105</v>
      </c>
      <c r="E110" s="20"/>
      <c r="H110" s="17" t="s">
        <v>455</v>
      </c>
      <c r="J110" s="17" t="s">
        <v>455</v>
      </c>
      <c r="L110" s="18"/>
      <c r="M110" s="18"/>
      <c r="N110" s="18">
        <f t="shared" si="9"/>
        <v>0</v>
      </c>
      <c r="S110" s="19">
        <f t="shared" si="10"/>
        <v>0</v>
      </c>
      <c r="Z110" s="18"/>
      <c r="AA110" s="27"/>
    </row>
    <row r="111" spans="1:27">
      <c r="A111">
        <f t="shared" si="11"/>
        <v>106</v>
      </c>
      <c r="E111" s="20"/>
      <c r="H111" s="17" t="s">
        <v>455</v>
      </c>
      <c r="J111" s="17" t="s">
        <v>455</v>
      </c>
      <c r="L111" s="18"/>
      <c r="M111" s="18"/>
      <c r="N111" s="18">
        <f t="shared" si="9"/>
        <v>0</v>
      </c>
      <c r="S111" s="19">
        <f t="shared" si="10"/>
        <v>0</v>
      </c>
      <c r="Z111" s="18"/>
      <c r="AA111" s="27"/>
    </row>
    <row r="112" spans="1:27">
      <c r="A112">
        <f t="shared" si="11"/>
        <v>107</v>
      </c>
      <c r="E112" s="20"/>
      <c r="H112" s="17" t="s">
        <v>455</v>
      </c>
      <c r="J112" s="17" t="s">
        <v>455</v>
      </c>
      <c r="L112" s="18"/>
      <c r="M112" s="18"/>
      <c r="N112" s="18">
        <f t="shared" si="9"/>
        <v>0</v>
      </c>
      <c r="S112" s="19">
        <f t="shared" si="10"/>
        <v>0</v>
      </c>
      <c r="Z112" s="18"/>
      <c r="AA112" s="27"/>
    </row>
    <row r="113" spans="1:27">
      <c r="A113">
        <f t="shared" si="11"/>
        <v>108</v>
      </c>
      <c r="E113" s="20"/>
      <c r="H113" s="17" t="s">
        <v>455</v>
      </c>
      <c r="J113" s="17" t="s">
        <v>455</v>
      </c>
      <c r="L113" s="18"/>
      <c r="M113" s="18"/>
      <c r="N113" s="18">
        <f t="shared" si="9"/>
        <v>0</v>
      </c>
      <c r="S113" s="19">
        <f t="shared" si="10"/>
        <v>0</v>
      </c>
      <c r="Z113" s="18"/>
      <c r="AA113" s="27"/>
    </row>
    <row r="114" spans="1:27">
      <c r="A114">
        <f t="shared" si="11"/>
        <v>109</v>
      </c>
      <c r="E114" s="20"/>
      <c r="H114" s="17" t="s">
        <v>455</v>
      </c>
      <c r="J114" s="17" t="s">
        <v>455</v>
      </c>
      <c r="L114" s="18"/>
      <c r="M114" s="18"/>
      <c r="N114" s="18">
        <f t="shared" si="9"/>
        <v>0</v>
      </c>
      <c r="S114" s="19">
        <f t="shared" si="10"/>
        <v>0</v>
      </c>
      <c r="Z114" s="18"/>
      <c r="AA114" s="27"/>
    </row>
    <row r="115" spans="1:27">
      <c r="A115">
        <f t="shared" si="11"/>
        <v>110</v>
      </c>
      <c r="E115" s="20"/>
      <c r="H115" s="17" t="s">
        <v>455</v>
      </c>
      <c r="J115" s="17" t="s">
        <v>455</v>
      </c>
      <c r="L115" s="18"/>
      <c r="M115" s="18"/>
      <c r="N115" s="18">
        <f t="shared" si="9"/>
        <v>0</v>
      </c>
      <c r="S115" s="19">
        <f t="shared" si="10"/>
        <v>0</v>
      </c>
      <c r="Z115" s="18"/>
      <c r="AA115" s="27"/>
    </row>
    <row r="116" spans="1:27">
      <c r="A116">
        <f t="shared" si="11"/>
        <v>111</v>
      </c>
      <c r="E116" s="20"/>
      <c r="H116" s="17" t="s">
        <v>455</v>
      </c>
      <c r="J116" s="17" t="s">
        <v>455</v>
      </c>
      <c r="L116" s="18"/>
      <c r="M116" s="18"/>
      <c r="N116" s="18">
        <f t="shared" si="9"/>
        <v>0</v>
      </c>
      <c r="S116" s="19">
        <f t="shared" si="10"/>
        <v>0</v>
      </c>
      <c r="Z116" s="18"/>
      <c r="AA116" s="27"/>
    </row>
    <row r="117" spans="1:27">
      <c r="A117">
        <f t="shared" si="11"/>
        <v>112</v>
      </c>
      <c r="E117" s="20"/>
      <c r="H117" s="17" t="s">
        <v>455</v>
      </c>
      <c r="J117" s="17" t="s">
        <v>455</v>
      </c>
      <c r="L117" s="18"/>
      <c r="M117" s="18"/>
      <c r="N117" s="18">
        <f t="shared" si="9"/>
        <v>0</v>
      </c>
      <c r="S117" s="19">
        <f t="shared" si="10"/>
        <v>0</v>
      </c>
      <c r="Z117" s="18"/>
      <c r="AA117" s="27"/>
    </row>
    <row r="118" spans="1:27">
      <c r="A118">
        <f t="shared" si="11"/>
        <v>113</v>
      </c>
      <c r="E118" s="20"/>
      <c r="H118" s="17" t="s">
        <v>455</v>
      </c>
      <c r="J118" s="17" t="s">
        <v>455</v>
      </c>
      <c r="L118" s="18"/>
      <c r="M118" s="18"/>
      <c r="N118" s="18">
        <f t="shared" si="9"/>
        <v>0</v>
      </c>
      <c r="S118" s="19">
        <f t="shared" si="10"/>
        <v>0</v>
      </c>
      <c r="Z118" s="18"/>
      <c r="AA118" s="27"/>
    </row>
    <row r="119" spans="1:27">
      <c r="A119">
        <f t="shared" si="11"/>
        <v>114</v>
      </c>
      <c r="E119" s="20"/>
      <c r="H119" s="17" t="s">
        <v>455</v>
      </c>
      <c r="J119" s="17" t="s">
        <v>455</v>
      </c>
      <c r="L119" s="18"/>
      <c r="M119" s="18"/>
      <c r="N119" s="18">
        <f t="shared" si="9"/>
        <v>0</v>
      </c>
      <c r="S119" s="19">
        <f t="shared" si="10"/>
        <v>0</v>
      </c>
      <c r="Z119" s="18"/>
      <c r="AA119" s="27"/>
    </row>
    <row r="120" spans="1:27">
      <c r="A120">
        <f t="shared" si="11"/>
        <v>115</v>
      </c>
      <c r="E120" s="20"/>
      <c r="H120" s="17" t="s">
        <v>455</v>
      </c>
      <c r="J120" s="17" t="s">
        <v>455</v>
      </c>
      <c r="L120" s="18"/>
      <c r="M120" s="18"/>
      <c r="N120" s="18">
        <f t="shared" si="9"/>
        <v>0</v>
      </c>
      <c r="S120" s="19">
        <f t="shared" si="10"/>
        <v>0</v>
      </c>
      <c r="Z120" s="18"/>
      <c r="AA120" s="27"/>
    </row>
    <row r="121" spans="1:27">
      <c r="A121">
        <f t="shared" si="11"/>
        <v>116</v>
      </c>
      <c r="E121" s="20"/>
      <c r="H121" s="17" t="s">
        <v>455</v>
      </c>
      <c r="J121" s="17" t="s">
        <v>455</v>
      </c>
      <c r="L121" s="18"/>
      <c r="M121" s="18"/>
      <c r="N121" s="18">
        <f t="shared" si="9"/>
        <v>0</v>
      </c>
      <c r="S121" s="19">
        <f t="shared" si="10"/>
        <v>0</v>
      </c>
      <c r="Z121" s="18"/>
      <c r="AA121" s="27"/>
    </row>
    <row r="122" spans="1:27">
      <c r="A122">
        <f t="shared" si="11"/>
        <v>117</v>
      </c>
      <c r="E122" s="20"/>
      <c r="H122" s="17" t="s">
        <v>455</v>
      </c>
      <c r="J122" s="17" t="s">
        <v>455</v>
      </c>
      <c r="L122" s="18"/>
      <c r="M122" s="18"/>
      <c r="N122" s="18">
        <f t="shared" si="9"/>
        <v>0</v>
      </c>
      <c r="S122" s="19">
        <f t="shared" si="10"/>
        <v>0</v>
      </c>
      <c r="Z122" s="18"/>
      <c r="AA122" s="27"/>
    </row>
    <row r="123" spans="1:27">
      <c r="A123">
        <f t="shared" si="11"/>
        <v>118</v>
      </c>
      <c r="E123" s="20"/>
      <c r="H123" s="17" t="s">
        <v>455</v>
      </c>
      <c r="J123" s="17" t="s">
        <v>455</v>
      </c>
      <c r="L123" s="18"/>
      <c r="M123" s="18"/>
      <c r="N123" s="18">
        <f t="shared" si="9"/>
        <v>0</v>
      </c>
      <c r="S123" s="19">
        <f t="shared" si="10"/>
        <v>0</v>
      </c>
      <c r="Z123" s="18"/>
      <c r="AA123" s="27"/>
    </row>
    <row r="124" spans="1:27">
      <c r="A124">
        <f t="shared" si="11"/>
        <v>119</v>
      </c>
      <c r="E124" s="20"/>
      <c r="H124" s="17" t="s">
        <v>455</v>
      </c>
      <c r="J124" s="17" t="s">
        <v>455</v>
      </c>
      <c r="L124" s="18"/>
      <c r="M124" s="18"/>
      <c r="N124" s="18">
        <f t="shared" si="9"/>
        <v>0</v>
      </c>
      <c r="S124" s="19">
        <f t="shared" si="10"/>
        <v>0</v>
      </c>
      <c r="Z124" s="18"/>
      <c r="AA124" s="27"/>
    </row>
    <row r="125" spans="1:27">
      <c r="A125">
        <f t="shared" si="11"/>
        <v>120</v>
      </c>
      <c r="E125" s="20"/>
      <c r="H125" s="17" t="s">
        <v>455</v>
      </c>
      <c r="J125" s="17" t="s">
        <v>455</v>
      </c>
      <c r="L125" s="18"/>
      <c r="M125" s="18"/>
      <c r="N125" s="18">
        <f t="shared" si="9"/>
        <v>0</v>
      </c>
      <c r="S125" s="19">
        <f t="shared" si="10"/>
        <v>0</v>
      </c>
      <c r="Z125" s="18"/>
      <c r="AA125" s="27"/>
    </row>
    <row r="126" spans="1:27">
      <c r="A126">
        <f t="shared" si="11"/>
        <v>121</v>
      </c>
      <c r="E126" s="20"/>
      <c r="H126" s="17" t="s">
        <v>455</v>
      </c>
      <c r="J126" s="17" t="s">
        <v>455</v>
      </c>
      <c r="L126" s="18"/>
      <c r="M126" s="18"/>
      <c r="N126" s="18">
        <f t="shared" si="9"/>
        <v>0</v>
      </c>
      <c r="S126" s="19">
        <f t="shared" si="10"/>
        <v>0</v>
      </c>
      <c r="Z126" s="18"/>
      <c r="AA126" s="27"/>
    </row>
    <row r="127" spans="1:27">
      <c r="A127">
        <f t="shared" si="11"/>
        <v>122</v>
      </c>
      <c r="E127" s="20"/>
      <c r="H127" s="17" t="s">
        <v>455</v>
      </c>
      <c r="J127" s="17" t="s">
        <v>455</v>
      </c>
      <c r="L127" s="18"/>
      <c r="M127" s="18"/>
      <c r="N127" s="18">
        <f t="shared" si="9"/>
        <v>0</v>
      </c>
      <c r="S127" s="19">
        <f t="shared" si="10"/>
        <v>0</v>
      </c>
      <c r="Z127" s="18"/>
      <c r="AA127" s="27"/>
    </row>
    <row r="128" spans="1:27">
      <c r="A128">
        <f t="shared" si="11"/>
        <v>123</v>
      </c>
      <c r="E128" s="20"/>
      <c r="H128" s="17" t="s">
        <v>455</v>
      </c>
      <c r="J128" s="17" t="s">
        <v>455</v>
      </c>
      <c r="L128" s="18"/>
      <c r="M128" s="18"/>
      <c r="N128" s="18">
        <f t="shared" si="9"/>
        <v>0</v>
      </c>
      <c r="S128" s="19">
        <f t="shared" si="10"/>
        <v>0</v>
      </c>
      <c r="Z128" s="18"/>
      <c r="AA128" s="27"/>
    </row>
    <row r="129" spans="1:27">
      <c r="A129">
        <f t="shared" si="11"/>
        <v>124</v>
      </c>
      <c r="E129" s="20"/>
      <c r="H129" s="17" t="s">
        <v>455</v>
      </c>
      <c r="J129" s="17" t="s">
        <v>455</v>
      </c>
      <c r="L129" s="18"/>
      <c r="M129" s="18"/>
      <c r="N129" s="18">
        <f t="shared" si="9"/>
        <v>0</v>
      </c>
      <c r="S129" s="19">
        <f t="shared" si="10"/>
        <v>0</v>
      </c>
      <c r="Z129" s="18"/>
      <c r="AA129" s="27"/>
    </row>
    <row r="130" spans="1:27">
      <c r="A130">
        <f t="shared" si="11"/>
        <v>125</v>
      </c>
      <c r="E130" s="20"/>
      <c r="H130" s="17" t="s">
        <v>455</v>
      </c>
      <c r="J130" s="17" t="s">
        <v>455</v>
      </c>
      <c r="L130" s="18"/>
      <c r="M130" s="18"/>
      <c r="N130" s="18">
        <f t="shared" si="9"/>
        <v>0</v>
      </c>
      <c r="S130" s="19">
        <f t="shared" si="10"/>
        <v>0</v>
      </c>
      <c r="Z130" s="18"/>
      <c r="AA130" s="27"/>
    </row>
    <row r="131" spans="1:27">
      <c r="A131">
        <f t="shared" si="11"/>
        <v>126</v>
      </c>
      <c r="E131" s="20"/>
      <c r="H131" s="17" t="s">
        <v>455</v>
      </c>
      <c r="J131" s="17" t="s">
        <v>455</v>
      </c>
      <c r="L131" s="18"/>
      <c r="M131" s="18"/>
      <c r="N131" s="18">
        <f t="shared" ref="N131:N194" si="13">+L131+O131+Z131</f>
        <v>0</v>
      </c>
      <c r="S131" s="19">
        <f t="shared" ref="S131:S194" si="14">+O131</f>
        <v>0</v>
      </c>
      <c r="Z131" s="18"/>
      <c r="AA131" s="27"/>
    </row>
    <row r="132" spans="1:27">
      <c r="A132">
        <f t="shared" si="11"/>
        <v>127</v>
      </c>
      <c r="E132" s="20"/>
      <c r="H132" s="17" t="s">
        <v>455</v>
      </c>
      <c r="J132" s="17" t="s">
        <v>455</v>
      </c>
      <c r="L132" s="18"/>
      <c r="M132" s="18"/>
      <c r="N132" s="18">
        <f t="shared" si="13"/>
        <v>0</v>
      </c>
      <c r="S132" s="19">
        <f t="shared" si="14"/>
        <v>0</v>
      </c>
      <c r="Z132" s="18"/>
      <c r="AA132" s="27"/>
    </row>
    <row r="133" spans="1:27">
      <c r="A133">
        <f t="shared" si="11"/>
        <v>128</v>
      </c>
      <c r="E133" s="20"/>
      <c r="H133" s="17" t="s">
        <v>455</v>
      </c>
      <c r="J133" s="17" t="s">
        <v>455</v>
      </c>
      <c r="L133" s="18"/>
      <c r="M133" s="18"/>
      <c r="N133" s="18">
        <f t="shared" si="13"/>
        <v>0</v>
      </c>
      <c r="S133" s="19">
        <f t="shared" si="14"/>
        <v>0</v>
      </c>
      <c r="Z133" s="18"/>
      <c r="AA133" s="27"/>
    </row>
    <row r="134" spans="1:27">
      <c r="A134">
        <f t="shared" si="11"/>
        <v>129</v>
      </c>
      <c r="E134" s="20"/>
      <c r="H134" s="17" t="s">
        <v>455</v>
      </c>
      <c r="J134" s="17" t="s">
        <v>455</v>
      </c>
      <c r="L134" s="18"/>
      <c r="M134" s="18"/>
      <c r="N134" s="18">
        <f t="shared" si="13"/>
        <v>0</v>
      </c>
      <c r="S134" s="19">
        <f t="shared" si="14"/>
        <v>0</v>
      </c>
      <c r="Z134" s="18"/>
      <c r="AA134" s="27"/>
    </row>
    <row r="135" spans="1:27">
      <c r="A135">
        <f t="shared" ref="A135:A198" si="15">+A134+1</f>
        <v>130</v>
      </c>
      <c r="E135" s="20"/>
      <c r="H135" s="17" t="s">
        <v>455</v>
      </c>
      <c r="J135" s="17" t="s">
        <v>455</v>
      </c>
      <c r="L135" s="18"/>
      <c r="M135" s="18"/>
      <c r="N135" s="18">
        <f t="shared" si="13"/>
        <v>0</v>
      </c>
      <c r="S135" s="19">
        <f t="shared" si="14"/>
        <v>0</v>
      </c>
      <c r="Z135" s="18"/>
      <c r="AA135" s="27"/>
    </row>
    <row r="136" spans="1:27">
      <c r="A136">
        <f t="shared" si="15"/>
        <v>131</v>
      </c>
      <c r="E136" s="20"/>
      <c r="H136" s="17" t="s">
        <v>455</v>
      </c>
      <c r="J136" s="17" t="s">
        <v>455</v>
      </c>
      <c r="L136" s="18"/>
      <c r="M136" s="18"/>
      <c r="N136" s="18">
        <f t="shared" si="13"/>
        <v>0</v>
      </c>
      <c r="S136" s="19">
        <f t="shared" si="14"/>
        <v>0</v>
      </c>
      <c r="Z136" s="18"/>
      <c r="AA136" s="27"/>
    </row>
    <row r="137" spans="1:27">
      <c r="A137">
        <f t="shared" si="15"/>
        <v>132</v>
      </c>
      <c r="E137" s="20"/>
      <c r="H137" s="17" t="s">
        <v>455</v>
      </c>
      <c r="J137" s="17" t="s">
        <v>455</v>
      </c>
      <c r="L137" s="18"/>
      <c r="M137" s="18"/>
      <c r="N137" s="18">
        <f t="shared" si="13"/>
        <v>0</v>
      </c>
      <c r="S137" s="19">
        <f t="shared" si="14"/>
        <v>0</v>
      </c>
      <c r="Z137" s="18"/>
      <c r="AA137" s="27"/>
    </row>
    <row r="138" spans="1:27">
      <c r="A138">
        <f t="shared" si="15"/>
        <v>133</v>
      </c>
      <c r="E138" s="20"/>
      <c r="H138" s="17" t="s">
        <v>455</v>
      </c>
      <c r="J138" s="17" t="s">
        <v>455</v>
      </c>
      <c r="L138" s="18"/>
      <c r="M138" s="18"/>
      <c r="N138" s="18">
        <f t="shared" si="13"/>
        <v>0</v>
      </c>
      <c r="S138" s="19">
        <f t="shared" si="14"/>
        <v>0</v>
      </c>
      <c r="Z138" s="18"/>
      <c r="AA138" s="27"/>
    </row>
    <row r="139" spans="1:27">
      <c r="A139">
        <f t="shared" si="15"/>
        <v>134</v>
      </c>
      <c r="E139" s="20"/>
      <c r="H139" s="17" t="s">
        <v>455</v>
      </c>
      <c r="J139" s="17" t="s">
        <v>455</v>
      </c>
      <c r="L139" s="18"/>
      <c r="M139" s="18"/>
      <c r="N139" s="18">
        <f t="shared" si="13"/>
        <v>0</v>
      </c>
      <c r="S139" s="19">
        <f t="shared" si="14"/>
        <v>0</v>
      </c>
      <c r="Z139" s="18"/>
      <c r="AA139" s="27"/>
    </row>
    <row r="140" spans="1:27">
      <c r="A140">
        <f t="shared" si="15"/>
        <v>135</v>
      </c>
      <c r="E140" s="20"/>
      <c r="H140" s="17" t="s">
        <v>455</v>
      </c>
      <c r="J140" s="17" t="s">
        <v>455</v>
      </c>
      <c r="L140" s="18"/>
      <c r="M140" s="18"/>
      <c r="N140" s="18">
        <f t="shared" si="13"/>
        <v>0</v>
      </c>
      <c r="S140" s="19">
        <f t="shared" si="14"/>
        <v>0</v>
      </c>
      <c r="Z140" s="18"/>
      <c r="AA140" s="27"/>
    </row>
    <row r="141" spans="1:27">
      <c r="A141">
        <f t="shared" si="15"/>
        <v>136</v>
      </c>
      <c r="E141" s="20"/>
      <c r="H141" s="17" t="s">
        <v>455</v>
      </c>
      <c r="J141" s="17" t="s">
        <v>455</v>
      </c>
      <c r="L141" s="18"/>
      <c r="M141" s="18"/>
      <c r="N141" s="18">
        <f t="shared" si="13"/>
        <v>0</v>
      </c>
      <c r="S141" s="19">
        <f t="shared" si="14"/>
        <v>0</v>
      </c>
      <c r="Z141" s="18"/>
      <c r="AA141" s="27"/>
    </row>
    <row r="142" spans="1:27">
      <c r="A142">
        <f t="shared" si="15"/>
        <v>137</v>
      </c>
      <c r="E142" s="20"/>
      <c r="H142" s="17" t="s">
        <v>455</v>
      </c>
      <c r="J142" s="17" t="s">
        <v>455</v>
      </c>
      <c r="L142" s="18"/>
      <c r="M142" s="18"/>
      <c r="N142" s="18">
        <f t="shared" si="13"/>
        <v>0</v>
      </c>
      <c r="S142" s="19">
        <f t="shared" si="14"/>
        <v>0</v>
      </c>
      <c r="Z142" s="18"/>
      <c r="AA142" s="27"/>
    </row>
    <row r="143" spans="1:27">
      <c r="A143">
        <f t="shared" si="15"/>
        <v>138</v>
      </c>
      <c r="E143" s="20"/>
      <c r="H143" s="17" t="s">
        <v>455</v>
      </c>
      <c r="J143" s="17" t="s">
        <v>455</v>
      </c>
      <c r="L143" s="18"/>
      <c r="M143" s="18"/>
      <c r="N143" s="18">
        <f t="shared" si="13"/>
        <v>0</v>
      </c>
      <c r="S143" s="19">
        <f t="shared" si="14"/>
        <v>0</v>
      </c>
      <c r="Z143" s="18"/>
      <c r="AA143" s="27"/>
    </row>
    <row r="144" spans="1:27">
      <c r="A144">
        <f t="shared" si="15"/>
        <v>139</v>
      </c>
      <c r="E144" s="20"/>
      <c r="H144" s="17" t="s">
        <v>455</v>
      </c>
      <c r="J144" s="17" t="s">
        <v>455</v>
      </c>
      <c r="L144" s="18"/>
      <c r="M144" s="18"/>
      <c r="N144" s="18">
        <f t="shared" si="13"/>
        <v>0</v>
      </c>
      <c r="S144" s="19">
        <f t="shared" si="14"/>
        <v>0</v>
      </c>
      <c r="Z144" s="18"/>
      <c r="AA144" s="27"/>
    </row>
    <row r="145" spans="1:27">
      <c r="A145">
        <f t="shared" si="15"/>
        <v>140</v>
      </c>
      <c r="E145" s="20"/>
      <c r="H145" s="17" t="s">
        <v>455</v>
      </c>
      <c r="J145" s="17" t="s">
        <v>455</v>
      </c>
      <c r="L145" s="18"/>
      <c r="M145" s="18"/>
      <c r="N145" s="18">
        <f t="shared" si="13"/>
        <v>0</v>
      </c>
      <c r="S145" s="19">
        <f t="shared" si="14"/>
        <v>0</v>
      </c>
      <c r="Z145" s="18"/>
      <c r="AA145" s="27"/>
    </row>
    <row r="146" spans="1:27">
      <c r="A146">
        <f t="shared" si="15"/>
        <v>141</v>
      </c>
      <c r="E146" s="20"/>
      <c r="H146" s="17" t="s">
        <v>455</v>
      </c>
      <c r="J146" s="17" t="s">
        <v>455</v>
      </c>
      <c r="L146" s="18"/>
      <c r="M146" s="18"/>
      <c r="N146" s="18">
        <f t="shared" si="13"/>
        <v>0</v>
      </c>
      <c r="S146" s="19">
        <f t="shared" si="14"/>
        <v>0</v>
      </c>
      <c r="Z146" s="18"/>
      <c r="AA146" s="27"/>
    </row>
    <row r="147" spans="1:27">
      <c r="A147">
        <f t="shared" si="15"/>
        <v>142</v>
      </c>
      <c r="E147" s="20"/>
      <c r="H147" s="17" t="s">
        <v>455</v>
      </c>
      <c r="J147" s="17" t="s">
        <v>455</v>
      </c>
      <c r="L147" s="18"/>
      <c r="M147" s="18"/>
      <c r="N147" s="18">
        <f t="shared" si="13"/>
        <v>0</v>
      </c>
      <c r="S147" s="19">
        <f t="shared" si="14"/>
        <v>0</v>
      </c>
      <c r="Z147" s="18"/>
      <c r="AA147" s="27"/>
    </row>
    <row r="148" spans="1:27">
      <c r="A148">
        <f t="shared" si="15"/>
        <v>143</v>
      </c>
      <c r="E148" s="20"/>
      <c r="H148" s="17" t="s">
        <v>455</v>
      </c>
      <c r="J148" s="17" t="s">
        <v>455</v>
      </c>
      <c r="L148" s="18"/>
      <c r="M148" s="18"/>
      <c r="N148" s="18">
        <f t="shared" si="13"/>
        <v>0</v>
      </c>
      <c r="S148" s="19">
        <f t="shared" si="14"/>
        <v>0</v>
      </c>
      <c r="Z148" s="18"/>
      <c r="AA148" s="27"/>
    </row>
    <row r="149" spans="1:27">
      <c r="A149">
        <f t="shared" si="15"/>
        <v>144</v>
      </c>
      <c r="E149" s="20"/>
      <c r="H149" s="17" t="s">
        <v>455</v>
      </c>
      <c r="J149" s="17" t="s">
        <v>455</v>
      </c>
      <c r="L149" s="18"/>
      <c r="M149" s="18"/>
      <c r="N149" s="18">
        <f t="shared" si="13"/>
        <v>0</v>
      </c>
      <c r="S149" s="19">
        <f t="shared" si="14"/>
        <v>0</v>
      </c>
      <c r="Z149" s="18"/>
      <c r="AA149" s="27"/>
    </row>
    <row r="150" spans="1:27">
      <c r="A150">
        <f t="shared" si="15"/>
        <v>145</v>
      </c>
      <c r="E150" s="20"/>
      <c r="H150" s="17" t="s">
        <v>455</v>
      </c>
      <c r="J150" s="17" t="s">
        <v>455</v>
      </c>
      <c r="L150" s="18"/>
      <c r="M150" s="18"/>
      <c r="N150" s="18">
        <f t="shared" si="13"/>
        <v>0</v>
      </c>
      <c r="S150" s="19">
        <f t="shared" si="14"/>
        <v>0</v>
      </c>
      <c r="Z150" s="18"/>
      <c r="AA150" s="27"/>
    </row>
    <row r="151" spans="1:27">
      <c r="A151">
        <f t="shared" si="15"/>
        <v>146</v>
      </c>
      <c r="E151" s="20"/>
      <c r="H151" s="17" t="s">
        <v>455</v>
      </c>
      <c r="J151" s="17" t="s">
        <v>455</v>
      </c>
      <c r="L151" s="18"/>
      <c r="M151" s="18"/>
      <c r="N151" s="18">
        <f t="shared" si="13"/>
        <v>0</v>
      </c>
      <c r="S151" s="19">
        <f t="shared" si="14"/>
        <v>0</v>
      </c>
      <c r="Z151" s="18"/>
      <c r="AA151" s="27"/>
    </row>
    <row r="152" spans="1:27">
      <c r="A152">
        <f t="shared" si="15"/>
        <v>147</v>
      </c>
      <c r="E152" s="20"/>
      <c r="H152" s="17" t="s">
        <v>455</v>
      </c>
      <c r="J152" s="17" t="s">
        <v>455</v>
      </c>
      <c r="L152" s="18"/>
      <c r="M152" s="18"/>
      <c r="N152" s="18">
        <f t="shared" si="13"/>
        <v>0</v>
      </c>
      <c r="S152" s="19">
        <f t="shared" si="14"/>
        <v>0</v>
      </c>
      <c r="Z152" s="18"/>
      <c r="AA152" s="27"/>
    </row>
    <row r="153" spans="1:27">
      <c r="A153">
        <f t="shared" si="15"/>
        <v>148</v>
      </c>
      <c r="E153" s="20"/>
      <c r="H153" s="17" t="s">
        <v>455</v>
      </c>
      <c r="J153" s="17" t="s">
        <v>455</v>
      </c>
      <c r="L153" s="18"/>
      <c r="M153" s="18"/>
      <c r="N153" s="18">
        <f t="shared" si="13"/>
        <v>0</v>
      </c>
      <c r="S153" s="19">
        <f t="shared" si="14"/>
        <v>0</v>
      </c>
      <c r="Z153" s="18"/>
      <c r="AA153" s="27"/>
    </row>
    <row r="154" spans="1:27">
      <c r="A154">
        <f t="shared" si="15"/>
        <v>149</v>
      </c>
      <c r="E154" s="20"/>
      <c r="H154" s="17" t="s">
        <v>455</v>
      </c>
      <c r="J154" s="17" t="s">
        <v>455</v>
      </c>
      <c r="L154" s="18"/>
      <c r="M154" s="18"/>
      <c r="N154" s="18">
        <f t="shared" si="13"/>
        <v>0</v>
      </c>
      <c r="S154" s="19">
        <f t="shared" si="14"/>
        <v>0</v>
      </c>
      <c r="Z154" s="18"/>
      <c r="AA154" s="27"/>
    </row>
    <row r="155" spans="1:27">
      <c r="A155">
        <f t="shared" si="15"/>
        <v>150</v>
      </c>
      <c r="E155" s="20"/>
      <c r="H155" s="17" t="s">
        <v>455</v>
      </c>
      <c r="J155" s="17" t="s">
        <v>455</v>
      </c>
      <c r="L155" s="18"/>
      <c r="M155" s="18"/>
      <c r="N155" s="18">
        <f t="shared" si="13"/>
        <v>0</v>
      </c>
      <c r="S155" s="19">
        <f t="shared" si="14"/>
        <v>0</v>
      </c>
      <c r="Z155" s="18"/>
      <c r="AA155" s="27"/>
    </row>
    <row r="156" spans="1:27">
      <c r="A156">
        <f t="shared" si="15"/>
        <v>151</v>
      </c>
      <c r="E156" s="20"/>
      <c r="H156" s="17" t="s">
        <v>455</v>
      </c>
      <c r="J156" s="17" t="s">
        <v>455</v>
      </c>
      <c r="L156" s="18"/>
      <c r="M156" s="18"/>
      <c r="N156" s="18">
        <f t="shared" si="13"/>
        <v>0</v>
      </c>
      <c r="S156" s="19">
        <f t="shared" si="14"/>
        <v>0</v>
      </c>
      <c r="Z156" s="18"/>
      <c r="AA156" s="27"/>
    </row>
    <row r="157" spans="1:27">
      <c r="A157">
        <f t="shared" si="15"/>
        <v>152</v>
      </c>
      <c r="E157" s="20"/>
      <c r="H157" s="17" t="s">
        <v>455</v>
      </c>
      <c r="J157" s="17" t="s">
        <v>455</v>
      </c>
      <c r="L157" s="18"/>
      <c r="M157" s="18"/>
      <c r="N157" s="18">
        <f t="shared" si="13"/>
        <v>0</v>
      </c>
      <c r="S157" s="19">
        <f t="shared" si="14"/>
        <v>0</v>
      </c>
      <c r="Z157" s="18"/>
      <c r="AA157" s="27"/>
    </row>
    <row r="158" spans="1:27">
      <c r="A158">
        <f t="shared" si="15"/>
        <v>153</v>
      </c>
      <c r="E158" s="20"/>
      <c r="H158" s="17" t="s">
        <v>455</v>
      </c>
      <c r="J158" s="17" t="s">
        <v>455</v>
      </c>
      <c r="L158" s="18"/>
      <c r="M158" s="18"/>
      <c r="N158" s="18">
        <f t="shared" si="13"/>
        <v>0</v>
      </c>
      <c r="S158" s="19">
        <f t="shared" si="14"/>
        <v>0</v>
      </c>
      <c r="Z158" s="18"/>
      <c r="AA158" s="27"/>
    </row>
    <row r="159" spans="1:27">
      <c r="A159">
        <f t="shared" si="15"/>
        <v>154</v>
      </c>
      <c r="E159" s="20"/>
      <c r="H159" s="17" t="s">
        <v>455</v>
      </c>
      <c r="J159" s="17" t="s">
        <v>455</v>
      </c>
      <c r="L159" s="18"/>
      <c r="M159" s="18"/>
      <c r="N159" s="18">
        <f t="shared" si="13"/>
        <v>0</v>
      </c>
      <c r="S159" s="19">
        <f t="shared" si="14"/>
        <v>0</v>
      </c>
      <c r="Z159" s="18"/>
      <c r="AA159" s="27"/>
    </row>
    <row r="160" spans="1:27">
      <c r="A160">
        <f t="shared" si="15"/>
        <v>155</v>
      </c>
      <c r="E160" s="20"/>
      <c r="H160" s="17" t="s">
        <v>455</v>
      </c>
      <c r="J160" s="17" t="s">
        <v>455</v>
      </c>
      <c r="L160" s="18"/>
      <c r="M160" s="18"/>
      <c r="N160" s="18">
        <f t="shared" si="13"/>
        <v>0</v>
      </c>
      <c r="S160" s="19">
        <f t="shared" si="14"/>
        <v>0</v>
      </c>
      <c r="Z160" s="18"/>
      <c r="AA160" s="27"/>
    </row>
    <row r="161" spans="1:27">
      <c r="A161">
        <f t="shared" si="15"/>
        <v>156</v>
      </c>
      <c r="E161" s="20"/>
      <c r="H161" s="17" t="s">
        <v>455</v>
      </c>
      <c r="J161" s="17" t="s">
        <v>455</v>
      </c>
      <c r="L161" s="18"/>
      <c r="M161" s="18"/>
      <c r="N161" s="18">
        <f t="shared" si="13"/>
        <v>0</v>
      </c>
      <c r="S161" s="19">
        <f t="shared" si="14"/>
        <v>0</v>
      </c>
      <c r="Z161" s="18"/>
      <c r="AA161" s="27"/>
    </row>
    <row r="162" spans="1:27">
      <c r="A162">
        <f t="shared" si="15"/>
        <v>157</v>
      </c>
      <c r="E162" s="20"/>
      <c r="H162" s="17" t="s">
        <v>455</v>
      </c>
      <c r="J162" s="17" t="s">
        <v>455</v>
      </c>
      <c r="L162" s="18"/>
      <c r="M162" s="18"/>
      <c r="N162" s="18">
        <f t="shared" si="13"/>
        <v>0</v>
      </c>
      <c r="S162" s="19">
        <f t="shared" si="14"/>
        <v>0</v>
      </c>
      <c r="Z162" s="18"/>
      <c r="AA162" s="27"/>
    </row>
    <row r="163" spans="1:27">
      <c r="A163">
        <f t="shared" si="15"/>
        <v>158</v>
      </c>
      <c r="E163" s="20"/>
      <c r="H163" s="17" t="s">
        <v>455</v>
      </c>
      <c r="J163" s="17" t="s">
        <v>455</v>
      </c>
      <c r="L163" s="18"/>
      <c r="M163" s="18"/>
      <c r="N163" s="18">
        <f t="shared" si="13"/>
        <v>0</v>
      </c>
      <c r="S163" s="19">
        <f t="shared" si="14"/>
        <v>0</v>
      </c>
      <c r="Z163" s="18"/>
      <c r="AA163" s="27"/>
    </row>
    <row r="164" spans="1:27">
      <c r="A164">
        <f t="shared" si="15"/>
        <v>159</v>
      </c>
      <c r="E164" s="20"/>
      <c r="H164" s="17" t="s">
        <v>455</v>
      </c>
      <c r="J164" s="17" t="s">
        <v>455</v>
      </c>
      <c r="L164" s="18"/>
      <c r="M164" s="18"/>
      <c r="N164" s="18">
        <f t="shared" si="13"/>
        <v>0</v>
      </c>
      <c r="S164" s="19">
        <f t="shared" si="14"/>
        <v>0</v>
      </c>
      <c r="Z164" s="18"/>
      <c r="AA164" s="27"/>
    </row>
    <row r="165" spans="1:27">
      <c r="A165">
        <f t="shared" si="15"/>
        <v>160</v>
      </c>
      <c r="E165" s="20"/>
      <c r="H165" s="17" t="s">
        <v>455</v>
      </c>
      <c r="J165" s="17" t="s">
        <v>455</v>
      </c>
      <c r="L165" s="18"/>
      <c r="M165" s="18"/>
      <c r="N165" s="18">
        <f t="shared" si="13"/>
        <v>0</v>
      </c>
      <c r="S165" s="19">
        <f t="shared" si="14"/>
        <v>0</v>
      </c>
      <c r="Z165" s="18"/>
      <c r="AA165" s="27"/>
    </row>
    <row r="166" spans="1:27">
      <c r="A166">
        <f t="shared" si="15"/>
        <v>161</v>
      </c>
      <c r="E166" s="20"/>
      <c r="H166" s="17" t="s">
        <v>455</v>
      </c>
      <c r="J166" s="17" t="s">
        <v>455</v>
      </c>
      <c r="L166" s="18"/>
      <c r="M166" s="18"/>
      <c r="N166" s="18">
        <f t="shared" si="13"/>
        <v>0</v>
      </c>
      <c r="S166" s="19">
        <f t="shared" si="14"/>
        <v>0</v>
      </c>
      <c r="Z166" s="18"/>
      <c r="AA166" s="27"/>
    </row>
    <row r="167" spans="1:27">
      <c r="A167">
        <f t="shared" si="15"/>
        <v>162</v>
      </c>
      <c r="E167" s="20"/>
      <c r="H167" s="17" t="s">
        <v>455</v>
      </c>
      <c r="J167" s="17" t="s">
        <v>455</v>
      </c>
      <c r="L167" s="18"/>
      <c r="M167" s="18"/>
      <c r="N167" s="18">
        <f t="shared" si="13"/>
        <v>0</v>
      </c>
      <c r="S167" s="19">
        <f t="shared" si="14"/>
        <v>0</v>
      </c>
      <c r="Z167" s="18"/>
      <c r="AA167" s="27"/>
    </row>
    <row r="168" spans="1:27">
      <c r="A168">
        <f t="shared" si="15"/>
        <v>163</v>
      </c>
      <c r="E168" s="20"/>
      <c r="H168" s="17" t="s">
        <v>455</v>
      </c>
      <c r="J168" s="17" t="s">
        <v>455</v>
      </c>
      <c r="L168" s="18"/>
      <c r="M168" s="18"/>
      <c r="N168" s="18">
        <f t="shared" si="13"/>
        <v>0</v>
      </c>
      <c r="S168" s="19">
        <f t="shared" si="14"/>
        <v>0</v>
      </c>
      <c r="Z168" s="18"/>
      <c r="AA168" s="27"/>
    </row>
    <row r="169" spans="1:27">
      <c r="A169">
        <f t="shared" si="15"/>
        <v>164</v>
      </c>
      <c r="E169" s="20"/>
      <c r="H169" s="17" t="s">
        <v>455</v>
      </c>
      <c r="J169" s="17" t="s">
        <v>455</v>
      </c>
      <c r="L169" s="18"/>
      <c r="M169" s="18"/>
      <c r="N169" s="18">
        <f t="shared" si="13"/>
        <v>0</v>
      </c>
      <c r="S169" s="19">
        <f t="shared" si="14"/>
        <v>0</v>
      </c>
      <c r="Z169" s="18"/>
      <c r="AA169" s="27"/>
    </row>
    <row r="170" spans="1:27">
      <c r="A170">
        <f t="shared" si="15"/>
        <v>165</v>
      </c>
      <c r="E170" s="20"/>
      <c r="H170" s="17" t="s">
        <v>455</v>
      </c>
      <c r="J170" s="17" t="s">
        <v>455</v>
      </c>
      <c r="L170" s="18"/>
      <c r="M170" s="18"/>
      <c r="N170" s="18">
        <f t="shared" si="13"/>
        <v>0</v>
      </c>
      <c r="S170" s="19">
        <f t="shared" si="14"/>
        <v>0</v>
      </c>
      <c r="Z170" s="18"/>
      <c r="AA170" s="27"/>
    </row>
    <row r="171" spans="1:27">
      <c r="A171">
        <f t="shared" si="15"/>
        <v>166</v>
      </c>
      <c r="E171" s="20"/>
      <c r="H171" s="17" t="s">
        <v>455</v>
      </c>
      <c r="J171" s="17" t="s">
        <v>455</v>
      </c>
      <c r="L171" s="18"/>
      <c r="M171" s="18"/>
      <c r="N171" s="18">
        <f t="shared" si="13"/>
        <v>0</v>
      </c>
      <c r="S171" s="19">
        <f t="shared" si="14"/>
        <v>0</v>
      </c>
      <c r="Z171" s="18"/>
      <c r="AA171" s="27"/>
    </row>
    <row r="172" spans="1:27">
      <c r="A172">
        <f t="shared" si="15"/>
        <v>167</v>
      </c>
      <c r="E172" s="20"/>
      <c r="H172" s="17" t="s">
        <v>455</v>
      </c>
      <c r="J172" s="17" t="s">
        <v>455</v>
      </c>
      <c r="L172" s="18"/>
      <c r="M172" s="18"/>
      <c r="N172" s="18">
        <f t="shared" si="13"/>
        <v>0</v>
      </c>
      <c r="S172" s="19">
        <f t="shared" si="14"/>
        <v>0</v>
      </c>
      <c r="Z172" s="18"/>
      <c r="AA172" s="27"/>
    </row>
    <row r="173" spans="1:27">
      <c r="A173">
        <f t="shared" si="15"/>
        <v>168</v>
      </c>
      <c r="E173" s="20"/>
      <c r="H173" s="17" t="s">
        <v>455</v>
      </c>
      <c r="J173" s="17" t="s">
        <v>455</v>
      </c>
      <c r="L173" s="18"/>
      <c r="M173" s="18"/>
      <c r="N173" s="18">
        <f t="shared" si="13"/>
        <v>0</v>
      </c>
      <c r="S173" s="19">
        <f t="shared" si="14"/>
        <v>0</v>
      </c>
      <c r="Z173" s="18"/>
      <c r="AA173" s="27"/>
    </row>
    <row r="174" spans="1:27">
      <c r="A174">
        <f t="shared" si="15"/>
        <v>169</v>
      </c>
      <c r="E174" s="20"/>
      <c r="H174" s="17" t="s">
        <v>455</v>
      </c>
      <c r="J174" s="17" t="s">
        <v>455</v>
      </c>
      <c r="L174" s="18"/>
      <c r="M174" s="18"/>
      <c r="N174" s="18">
        <f t="shared" si="13"/>
        <v>0</v>
      </c>
      <c r="S174" s="19">
        <f t="shared" si="14"/>
        <v>0</v>
      </c>
      <c r="Z174" s="18"/>
      <c r="AA174" s="27"/>
    </row>
    <row r="175" spans="1:27">
      <c r="A175">
        <f t="shared" si="15"/>
        <v>170</v>
      </c>
      <c r="E175" s="20"/>
      <c r="H175" s="17" t="s">
        <v>455</v>
      </c>
      <c r="J175" s="17" t="s">
        <v>455</v>
      </c>
      <c r="L175" s="18"/>
      <c r="M175" s="18"/>
      <c r="N175" s="18">
        <f t="shared" si="13"/>
        <v>0</v>
      </c>
      <c r="S175" s="19">
        <f t="shared" si="14"/>
        <v>0</v>
      </c>
      <c r="Z175" s="18"/>
      <c r="AA175" s="27"/>
    </row>
    <row r="176" spans="1:27">
      <c r="A176">
        <f t="shared" si="15"/>
        <v>171</v>
      </c>
      <c r="E176" s="20"/>
      <c r="H176" s="17" t="s">
        <v>455</v>
      </c>
      <c r="J176" s="17" t="s">
        <v>455</v>
      </c>
      <c r="L176" s="18"/>
      <c r="M176" s="18"/>
      <c r="N176" s="18">
        <f t="shared" si="13"/>
        <v>0</v>
      </c>
      <c r="S176" s="19">
        <f t="shared" si="14"/>
        <v>0</v>
      </c>
      <c r="Z176" s="18"/>
      <c r="AA176" s="27"/>
    </row>
    <row r="177" spans="1:27">
      <c r="A177">
        <f t="shared" si="15"/>
        <v>172</v>
      </c>
      <c r="E177" s="20"/>
      <c r="H177" s="17" t="s">
        <v>455</v>
      </c>
      <c r="J177" s="17" t="s">
        <v>455</v>
      </c>
      <c r="L177" s="18"/>
      <c r="M177" s="18"/>
      <c r="N177" s="18">
        <f t="shared" si="13"/>
        <v>0</v>
      </c>
      <c r="S177" s="19">
        <f t="shared" si="14"/>
        <v>0</v>
      </c>
      <c r="Z177" s="18"/>
      <c r="AA177" s="27"/>
    </row>
    <row r="178" spans="1:27">
      <c r="A178">
        <f t="shared" si="15"/>
        <v>173</v>
      </c>
      <c r="E178" s="20"/>
      <c r="H178" s="17" t="s">
        <v>455</v>
      </c>
      <c r="J178" s="17" t="s">
        <v>455</v>
      </c>
      <c r="L178" s="18"/>
      <c r="M178" s="18"/>
      <c r="N178" s="18">
        <f t="shared" si="13"/>
        <v>0</v>
      </c>
      <c r="S178" s="19">
        <f t="shared" si="14"/>
        <v>0</v>
      </c>
      <c r="Z178" s="18"/>
      <c r="AA178" s="27"/>
    </row>
    <row r="179" spans="1:27">
      <c r="A179">
        <f t="shared" si="15"/>
        <v>174</v>
      </c>
      <c r="E179" s="20"/>
      <c r="H179" s="17" t="s">
        <v>455</v>
      </c>
      <c r="J179" s="17" t="s">
        <v>455</v>
      </c>
      <c r="L179" s="18"/>
      <c r="M179" s="18"/>
      <c r="N179" s="18">
        <f t="shared" si="13"/>
        <v>0</v>
      </c>
      <c r="S179" s="19">
        <f t="shared" si="14"/>
        <v>0</v>
      </c>
      <c r="Z179" s="18"/>
      <c r="AA179" s="27"/>
    </row>
    <row r="180" spans="1:27">
      <c r="A180">
        <f t="shared" si="15"/>
        <v>175</v>
      </c>
      <c r="E180" s="20"/>
      <c r="H180" s="17" t="s">
        <v>455</v>
      </c>
      <c r="J180" s="17" t="s">
        <v>455</v>
      </c>
      <c r="L180" s="18"/>
      <c r="M180" s="18"/>
      <c r="N180" s="18">
        <f t="shared" si="13"/>
        <v>0</v>
      </c>
      <c r="S180" s="19">
        <f t="shared" si="14"/>
        <v>0</v>
      </c>
      <c r="Z180" s="18"/>
      <c r="AA180" s="27"/>
    </row>
    <row r="181" spans="1:27">
      <c r="A181">
        <f t="shared" si="15"/>
        <v>176</v>
      </c>
      <c r="E181" s="20"/>
      <c r="H181" s="17" t="s">
        <v>455</v>
      </c>
      <c r="J181" s="17" t="s">
        <v>455</v>
      </c>
      <c r="L181" s="18"/>
      <c r="M181" s="18"/>
      <c r="N181" s="18">
        <f t="shared" si="13"/>
        <v>0</v>
      </c>
      <c r="S181" s="19">
        <f t="shared" si="14"/>
        <v>0</v>
      </c>
      <c r="Z181" s="18"/>
      <c r="AA181" s="27"/>
    </row>
    <row r="182" spans="1:27">
      <c r="A182">
        <f t="shared" si="15"/>
        <v>177</v>
      </c>
      <c r="E182" s="20"/>
      <c r="H182" s="17" t="s">
        <v>455</v>
      </c>
      <c r="J182" s="17" t="s">
        <v>455</v>
      </c>
      <c r="L182" s="18"/>
      <c r="M182" s="18"/>
      <c r="N182" s="18">
        <f t="shared" si="13"/>
        <v>0</v>
      </c>
      <c r="S182" s="19">
        <f t="shared" si="14"/>
        <v>0</v>
      </c>
      <c r="Z182" s="18"/>
      <c r="AA182" s="27"/>
    </row>
    <row r="183" spans="1:27">
      <c r="A183">
        <f t="shared" si="15"/>
        <v>178</v>
      </c>
      <c r="E183" s="20"/>
      <c r="H183" s="17" t="s">
        <v>455</v>
      </c>
      <c r="J183" s="17" t="s">
        <v>455</v>
      </c>
      <c r="L183" s="18"/>
      <c r="M183" s="18"/>
      <c r="N183" s="18">
        <f t="shared" si="13"/>
        <v>0</v>
      </c>
      <c r="S183" s="19">
        <f t="shared" si="14"/>
        <v>0</v>
      </c>
      <c r="Z183" s="18"/>
      <c r="AA183" s="27"/>
    </row>
    <row r="184" spans="1:27">
      <c r="A184">
        <f t="shared" si="15"/>
        <v>179</v>
      </c>
      <c r="E184" s="20"/>
      <c r="H184" s="17" t="s">
        <v>455</v>
      </c>
      <c r="J184" s="17" t="s">
        <v>455</v>
      </c>
      <c r="L184" s="18"/>
      <c r="M184" s="18"/>
      <c r="N184" s="18">
        <f t="shared" si="13"/>
        <v>0</v>
      </c>
      <c r="S184" s="19">
        <f t="shared" si="14"/>
        <v>0</v>
      </c>
      <c r="Z184" s="18"/>
      <c r="AA184" s="27"/>
    </row>
    <row r="185" spans="1:27">
      <c r="A185">
        <f t="shared" si="15"/>
        <v>180</v>
      </c>
      <c r="E185" s="20"/>
      <c r="H185" s="17" t="s">
        <v>455</v>
      </c>
      <c r="J185" s="17" t="s">
        <v>455</v>
      </c>
      <c r="L185" s="18"/>
      <c r="M185" s="18"/>
      <c r="N185" s="18">
        <f t="shared" si="13"/>
        <v>0</v>
      </c>
      <c r="S185" s="19">
        <f t="shared" si="14"/>
        <v>0</v>
      </c>
      <c r="Z185" s="18"/>
      <c r="AA185" s="27"/>
    </row>
    <row r="186" spans="1:27">
      <c r="A186">
        <f t="shared" si="15"/>
        <v>181</v>
      </c>
      <c r="E186" s="20"/>
      <c r="H186" s="17" t="s">
        <v>455</v>
      </c>
      <c r="J186" s="17" t="s">
        <v>455</v>
      </c>
      <c r="L186" s="18"/>
      <c r="M186" s="18"/>
      <c r="N186" s="18">
        <f t="shared" si="13"/>
        <v>0</v>
      </c>
      <c r="S186" s="19">
        <f t="shared" si="14"/>
        <v>0</v>
      </c>
      <c r="Z186" s="18"/>
      <c r="AA186" s="27"/>
    </row>
    <row r="187" spans="1:27">
      <c r="A187">
        <f t="shared" si="15"/>
        <v>182</v>
      </c>
      <c r="E187" s="20"/>
      <c r="H187" s="17" t="s">
        <v>455</v>
      </c>
      <c r="J187" s="17" t="s">
        <v>455</v>
      </c>
      <c r="L187" s="18"/>
      <c r="M187" s="18"/>
      <c r="N187" s="18">
        <f t="shared" si="13"/>
        <v>0</v>
      </c>
      <c r="S187" s="19">
        <f t="shared" si="14"/>
        <v>0</v>
      </c>
      <c r="Z187" s="18"/>
      <c r="AA187" s="27"/>
    </row>
    <row r="188" spans="1:27">
      <c r="A188">
        <f t="shared" si="15"/>
        <v>183</v>
      </c>
      <c r="E188" s="20"/>
      <c r="H188" s="17" t="s">
        <v>455</v>
      </c>
      <c r="J188" s="17" t="s">
        <v>455</v>
      </c>
      <c r="L188" s="18"/>
      <c r="M188" s="18"/>
      <c r="N188" s="18">
        <f t="shared" si="13"/>
        <v>0</v>
      </c>
      <c r="S188" s="19">
        <f t="shared" si="14"/>
        <v>0</v>
      </c>
      <c r="Z188" s="18"/>
      <c r="AA188" s="27"/>
    </row>
    <row r="189" spans="1:27">
      <c r="A189">
        <f t="shared" si="15"/>
        <v>184</v>
      </c>
      <c r="E189" s="20"/>
      <c r="H189" s="17" t="s">
        <v>455</v>
      </c>
      <c r="J189" s="17" t="s">
        <v>455</v>
      </c>
      <c r="L189" s="18"/>
      <c r="M189" s="18"/>
      <c r="N189" s="18">
        <f t="shared" si="13"/>
        <v>0</v>
      </c>
      <c r="S189" s="19">
        <f t="shared" si="14"/>
        <v>0</v>
      </c>
      <c r="Z189" s="18"/>
      <c r="AA189" s="27"/>
    </row>
    <row r="190" spans="1:27">
      <c r="A190">
        <f t="shared" si="15"/>
        <v>185</v>
      </c>
      <c r="E190" s="20"/>
      <c r="H190" s="17" t="s">
        <v>455</v>
      </c>
      <c r="J190" s="17" t="s">
        <v>455</v>
      </c>
      <c r="L190" s="18"/>
      <c r="M190" s="18"/>
      <c r="N190" s="18">
        <f t="shared" si="13"/>
        <v>0</v>
      </c>
      <c r="S190" s="19">
        <f t="shared" si="14"/>
        <v>0</v>
      </c>
      <c r="Z190" s="18"/>
      <c r="AA190" s="27"/>
    </row>
    <row r="191" spans="1:27">
      <c r="A191">
        <f t="shared" si="15"/>
        <v>186</v>
      </c>
      <c r="E191" s="20"/>
      <c r="H191" s="17" t="s">
        <v>455</v>
      </c>
      <c r="J191" s="17" t="s">
        <v>455</v>
      </c>
      <c r="L191" s="18"/>
      <c r="M191" s="18"/>
      <c r="N191" s="18">
        <f t="shared" si="13"/>
        <v>0</v>
      </c>
      <c r="S191" s="19">
        <f t="shared" si="14"/>
        <v>0</v>
      </c>
      <c r="Z191" s="18"/>
      <c r="AA191" s="27"/>
    </row>
    <row r="192" spans="1:27">
      <c r="A192">
        <f t="shared" si="15"/>
        <v>187</v>
      </c>
      <c r="E192" s="20"/>
      <c r="H192" s="17" t="s">
        <v>455</v>
      </c>
      <c r="J192" s="17" t="s">
        <v>455</v>
      </c>
      <c r="L192" s="18"/>
      <c r="M192" s="18"/>
      <c r="N192" s="18">
        <f t="shared" si="13"/>
        <v>0</v>
      </c>
      <c r="S192" s="19">
        <f t="shared" si="14"/>
        <v>0</v>
      </c>
      <c r="Z192" s="18"/>
      <c r="AA192" s="27"/>
    </row>
    <row r="193" spans="1:27">
      <c r="A193">
        <f t="shared" si="15"/>
        <v>188</v>
      </c>
      <c r="E193" s="20"/>
      <c r="H193" s="17" t="s">
        <v>455</v>
      </c>
      <c r="J193" s="17" t="s">
        <v>455</v>
      </c>
      <c r="L193" s="18"/>
      <c r="M193" s="18"/>
      <c r="N193" s="18">
        <f t="shared" si="13"/>
        <v>0</v>
      </c>
      <c r="S193" s="19">
        <f t="shared" si="14"/>
        <v>0</v>
      </c>
      <c r="Z193" s="18"/>
      <c r="AA193" s="27"/>
    </row>
    <row r="194" spans="1:27">
      <c r="A194">
        <f t="shared" si="15"/>
        <v>189</v>
      </c>
      <c r="E194" s="20"/>
      <c r="H194" s="17" t="s">
        <v>455</v>
      </c>
      <c r="J194" s="17" t="s">
        <v>455</v>
      </c>
      <c r="L194" s="18"/>
      <c r="M194" s="18"/>
      <c r="N194" s="18">
        <f t="shared" si="13"/>
        <v>0</v>
      </c>
      <c r="S194" s="19">
        <f t="shared" si="14"/>
        <v>0</v>
      </c>
      <c r="Z194" s="18"/>
      <c r="AA194" s="27"/>
    </row>
    <row r="195" spans="1:27">
      <c r="A195">
        <f t="shared" si="15"/>
        <v>190</v>
      </c>
      <c r="E195" s="20"/>
      <c r="H195" s="17" t="s">
        <v>455</v>
      </c>
      <c r="J195" s="17" t="s">
        <v>455</v>
      </c>
      <c r="L195" s="18"/>
      <c r="M195" s="18"/>
      <c r="N195" s="18">
        <f t="shared" ref="N195:N258" si="16">+L195+O195+Z195</f>
        <v>0</v>
      </c>
      <c r="S195" s="19">
        <f t="shared" ref="S195:S258" si="17">+O195</f>
        <v>0</v>
      </c>
      <c r="Z195" s="18"/>
      <c r="AA195" s="27"/>
    </row>
    <row r="196" spans="1:27">
      <c r="A196">
        <f t="shared" si="15"/>
        <v>191</v>
      </c>
      <c r="E196" s="20"/>
      <c r="H196" s="17" t="s">
        <v>455</v>
      </c>
      <c r="J196" s="17" t="s">
        <v>455</v>
      </c>
      <c r="L196" s="18"/>
      <c r="M196" s="18"/>
      <c r="N196" s="18">
        <f t="shared" si="16"/>
        <v>0</v>
      </c>
      <c r="S196" s="19">
        <f t="shared" si="17"/>
        <v>0</v>
      </c>
      <c r="Z196" s="18"/>
      <c r="AA196" s="27"/>
    </row>
    <row r="197" spans="1:27">
      <c r="A197">
        <f t="shared" si="15"/>
        <v>192</v>
      </c>
      <c r="E197" s="20"/>
      <c r="H197" s="17" t="s">
        <v>455</v>
      </c>
      <c r="J197" s="17" t="s">
        <v>455</v>
      </c>
      <c r="L197" s="18"/>
      <c r="M197" s="18"/>
      <c r="N197" s="18">
        <f t="shared" si="16"/>
        <v>0</v>
      </c>
      <c r="S197" s="19">
        <f t="shared" si="17"/>
        <v>0</v>
      </c>
      <c r="Z197" s="18"/>
      <c r="AA197" s="27"/>
    </row>
    <row r="198" spans="1:27">
      <c r="A198">
        <f t="shared" si="15"/>
        <v>193</v>
      </c>
      <c r="E198" s="20"/>
      <c r="H198" s="17" t="s">
        <v>455</v>
      </c>
      <c r="J198" s="17" t="s">
        <v>455</v>
      </c>
      <c r="L198" s="18"/>
      <c r="M198" s="18"/>
      <c r="N198" s="18">
        <f t="shared" si="16"/>
        <v>0</v>
      </c>
      <c r="S198" s="19">
        <f t="shared" si="17"/>
        <v>0</v>
      </c>
      <c r="Z198" s="18"/>
      <c r="AA198" s="27"/>
    </row>
    <row r="199" spans="1:27">
      <c r="A199">
        <f t="shared" ref="A199:A262" si="18">+A198+1</f>
        <v>194</v>
      </c>
      <c r="E199" s="20"/>
      <c r="H199" s="17" t="s">
        <v>455</v>
      </c>
      <c r="J199" s="17" t="s">
        <v>455</v>
      </c>
      <c r="L199" s="18"/>
      <c r="M199" s="18"/>
      <c r="N199" s="18">
        <f t="shared" si="16"/>
        <v>0</v>
      </c>
      <c r="S199" s="19">
        <f t="shared" si="17"/>
        <v>0</v>
      </c>
      <c r="Z199" s="18"/>
      <c r="AA199" s="27"/>
    </row>
    <row r="200" spans="1:27">
      <c r="A200">
        <f t="shared" si="18"/>
        <v>195</v>
      </c>
      <c r="E200" s="20"/>
      <c r="H200" s="17" t="s">
        <v>455</v>
      </c>
      <c r="J200" s="17" t="s">
        <v>455</v>
      </c>
      <c r="L200" s="18"/>
      <c r="M200" s="18"/>
      <c r="N200" s="18">
        <f t="shared" si="16"/>
        <v>0</v>
      </c>
      <c r="S200" s="19">
        <f t="shared" si="17"/>
        <v>0</v>
      </c>
      <c r="Z200" s="18"/>
      <c r="AA200" s="27"/>
    </row>
    <row r="201" spans="1:27">
      <c r="A201">
        <f t="shared" si="18"/>
        <v>196</v>
      </c>
      <c r="E201" s="20"/>
      <c r="H201" s="17" t="s">
        <v>455</v>
      </c>
      <c r="J201" s="17" t="s">
        <v>455</v>
      </c>
      <c r="L201" s="18"/>
      <c r="M201" s="18"/>
      <c r="N201" s="18">
        <f t="shared" si="16"/>
        <v>0</v>
      </c>
      <c r="S201" s="19">
        <f t="shared" si="17"/>
        <v>0</v>
      </c>
      <c r="Z201" s="18"/>
      <c r="AA201" s="27"/>
    </row>
    <row r="202" spans="1:27">
      <c r="A202">
        <f t="shared" si="18"/>
        <v>197</v>
      </c>
      <c r="E202" s="20"/>
      <c r="H202" s="17" t="s">
        <v>455</v>
      </c>
      <c r="J202" s="17" t="s">
        <v>455</v>
      </c>
      <c r="L202" s="18"/>
      <c r="M202" s="18"/>
      <c r="N202" s="18">
        <f t="shared" si="16"/>
        <v>0</v>
      </c>
      <c r="S202" s="19">
        <f t="shared" si="17"/>
        <v>0</v>
      </c>
      <c r="Z202" s="18"/>
      <c r="AA202" s="27"/>
    </row>
    <row r="203" spans="1:27">
      <c r="A203">
        <f t="shared" si="18"/>
        <v>198</v>
      </c>
      <c r="E203" s="20"/>
      <c r="H203" s="17" t="s">
        <v>455</v>
      </c>
      <c r="J203" s="17" t="s">
        <v>455</v>
      </c>
      <c r="L203" s="18"/>
      <c r="M203" s="18"/>
      <c r="N203" s="18">
        <f t="shared" si="16"/>
        <v>0</v>
      </c>
      <c r="S203" s="19">
        <f t="shared" si="17"/>
        <v>0</v>
      </c>
      <c r="Z203" s="18"/>
      <c r="AA203" s="27"/>
    </row>
    <row r="204" spans="1:27">
      <c r="A204">
        <f t="shared" si="18"/>
        <v>199</v>
      </c>
      <c r="E204" s="20"/>
      <c r="H204" s="17" t="s">
        <v>455</v>
      </c>
      <c r="J204" s="17" t="s">
        <v>455</v>
      </c>
      <c r="L204" s="18"/>
      <c r="M204" s="18"/>
      <c r="N204" s="18">
        <f t="shared" si="16"/>
        <v>0</v>
      </c>
      <c r="S204" s="19">
        <f t="shared" si="17"/>
        <v>0</v>
      </c>
      <c r="Z204" s="18"/>
      <c r="AA204" s="27"/>
    </row>
    <row r="205" spans="1:27">
      <c r="A205">
        <f t="shared" si="18"/>
        <v>200</v>
      </c>
      <c r="E205" s="20"/>
      <c r="H205" s="17" t="s">
        <v>455</v>
      </c>
      <c r="J205" s="17" t="s">
        <v>455</v>
      </c>
      <c r="L205" s="18"/>
      <c r="M205" s="18"/>
      <c r="N205" s="18">
        <f t="shared" si="16"/>
        <v>0</v>
      </c>
      <c r="S205" s="19">
        <f t="shared" si="17"/>
        <v>0</v>
      </c>
      <c r="Z205" s="18"/>
      <c r="AA205" s="27"/>
    </row>
    <row r="206" spans="1:27">
      <c r="A206">
        <f t="shared" si="18"/>
        <v>201</v>
      </c>
      <c r="E206" s="20"/>
      <c r="H206" s="17" t="s">
        <v>455</v>
      </c>
      <c r="J206" s="17" t="s">
        <v>455</v>
      </c>
      <c r="L206" s="18"/>
      <c r="M206" s="18"/>
      <c r="N206" s="18">
        <f t="shared" si="16"/>
        <v>0</v>
      </c>
      <c r="S206" s="19">
        <f t="shared" si="17"/>
        <v>0</v>
      </c>
      <c r="Z206" s="18"/>
      <c r="AA206" s="27"/>
    </row>
    <row r="207" spans="1:27">
      <c r="A207">
        <f t="shared" si="18"/>
        <v>202</v>
      </c>
      <c r="E207" s="20"/>
      <c r="H207" s="17" t="s">
        <v>455</v>
      </c>
      <c r="J207" s="17" t="s">
        <v>455</v>
      </c>
      <c r="L207" s="18"/>
      <c r="M207" s="18"/>
      <c r="N207" s="18">
        <f t="shared" si="16"/>
        <v>0</v>
      </c>
      <c r="S207" s="19">
        <f t="shared" si="17"/>
        <v>0</v>
      </c>
      <c r="Z207" s="18"/>
      <c r="AA207" s="27"/>
    </row>
    <row r="208" spans="1:27">
      <c r="A208">
        <f t="shared" si="18"/>
        <v>203</v>
      </c>
      <c r="E208" s="20"/>
      <c r="H208" s="17" t="s">
        <v>455</v>
      </c>
      <c r="J208" s="17" t="s">
        <v>455</v>
      </c>
      <c r="L208" s="18"/>
      <c r="M208" s="18"/>
      <c r="N208" s="18">
        <f t="shared" si="16"/>
        <v>0</v>
      </c>
      <c r="S208" s="19">
        <f t="shared" si="17"/>
        <v>0</v>
      </c>
      <c r="Z208" s="18"/>
      <c r="AA208" s="27"/>
    </row>
    <row r="209" spans="1:27">
      <c r="A209">
        <f t="shared" si="18"/>
        <v>204</v>
      </c>
      <c r="E209" s="20"/>
      <c r="H209" s="17" t="s">
        <v>455</v>
      </c>
      <c r="J209" s="17" t="s">
        <v>455</v>
      </c>
      <c r="L209" s="18"/>
      <c r="M209" s="18"/>
      <c r="N209" s="18">
        <f t="shared" si="16"/>
        <v>0</v>
      </c>
      <c r="S209" s="19">
        <f t="shared" si="17"/>
        <v>0</v>
      </c>
      <c r="Z209" s="18"/>
      <c r="AA209" s="27"/>
    </row>
    <row r="210" spans="1:27">
      <c r="A210">
        <f t="shared" si="18"/>
        <v>205</v>
      </c>
      <c r="E210" s="20"/>
      <c r="H210" s="17" t="s">
        <v>455</v>
      </c>
      <c r="J210" s="17" t="s">
        <v>455</v>
      </c>
      <c r="L210" s="18"/>
      <c r="M210" s="18"/>
      <c r="N210" s="18">
        <f t="shared" si="16"/>
        <v>0</v>
      </c>
      <c r="S210" s="19">
        <f t="shared" si="17"/>
        <v>0</v>
      </c>
      <c r="Z210" s="18"/>
      <c r="AA210" s="27"/>
    </row>
    <row r="211" spans="1:27">
      <c r="A211">
        <f t="shared" si="18"/>
        <v>206</v>
      </c>
      <c r="E211" s="20"/>
      <c r="H211" s="17" t="s">
        <v>455</v>
      </c>
      <c r="J211" s="17" t="s">
        <v>455</v>
      </c>
      <c r="L211" s="18"/>
      <c r="M211" s="18"/>
      <c r="N211" s="18">
        <f t="shared" si="16"/>
        <v>0</v>
      </c>
      <c r="S211" s="19">
        <f t="shared" si="17"/>
        <v>0</v>
      </c>
      <c r="Z211" s="18"/>
      <c r="AA211" s="27"/>
    </row>
    <row r="212" spans="1:27">
      <c r="A212">
        <f t="shared" si="18"/>
        <v>207</v>
      </c>
      <c r="E212" s="20"/>
      <c r="H212" s="17" t="s">
        <v>455</v>
      </c>
      <c r="J212" s="17" t="s">
        <v>455</v>
      </c>
      <c r="L212" s="18"/>
      <c r="M212" s="18"/>
      <c r="N212" s="18">
        <f t="shared" si="16"/>
        <v>0</v>
      </c>
      <c r="S212" s="19">
        <f t="shared" si="17"/>
        <v>0</v>
      </c>
      <c r="Z212" s="18"/>
      <c r="AA212" s="27"/>
    </row>
    <row r="213" spans="1:27">
      <c r="A213">
        <f t="shared" si="18"/>
        <v>208</v>
      </c>
      <c r="E213" s="20"/>
      <c r="H213" s="17" t="s">
        <v>455</v>
      </c>
      <c r="J213" s="17" t="s">
        <v>455</v>
      </c>
      <c r="L213" s="18"/>
      <c r="M213" s="18"/>
      <c r="N213" s="18">
        <f t="shared" si="16"/>
        <v>0</v>
      </c>
      <c r="S213" s="19">
        <f t="shared" si="17"/>
        <v>0</v>
      </c>
      <c r="Z213" s="18"/>
      <c r="AA213" s="27"/>
    </row>
    <row r="214" spans="1:27">
      <c r="A214">
        <f t="shared" si="18"/>
        <v>209</v>
      </c>
      <c r="E214" s="20"/>
      <c r="H214" s="17" t="s">
        <v>455</v>
      </c>
      <c r="J214" s="17" t="s">
        <v>455</v>
      </c>
      <c r="L214" s="18"/>
      <c r="M214" s="18"/>
      <c r="N214" s="18">
        <f t="shared" si="16"/>
        <v>0</v>
      </c>
      <c r="S214" s="19">
        <f t="shared" si="17"/>
        <v>0</v>
      </c>
      <c r="Z214" s="18"/>
      <c r="AA214" s="27"/>
    </row>
    <row r="215" spans="1:27">
      <c r="A215">
        <f t="shared" si="18"/>
        <v>210</v>
      </c>
      <c r="E215" s="20"/>
      <c r="H215" s="17" t="s">
        <v>455</v>
      </c>
      <c r="J215" s="17" t="s">
        <v>455</v>
      </c>
      <c r="L215" s="18"/>
      <c r="M215" s="18"/>
      <c r="N215" s="18">
        <f t="shared" si="16"/>
        <v>0</v>
      </c>
      <c r="S215" s="19">
        <f t="shared" si="17"/>
        <v>0</v>
      </c>
      <c r="Z215" s="18"/>
      <c r="AA215" s="27"/>
    </row>
    <row r="216" spans="1:27">
      <c r="A216">
        <f t="shared" si="18"/>
        <v>211</v>
      </c>
      <c r="E216" s="20"/>
      <c r="H216" s="17" t="s">
        <v>455</v>
      </c>
      <c r="J216" s="17" t="s">
        <v>455</v>
      </c>
      <c r="L216" s="18"/>
      <c r="M216" s="18"/>
      <c r="N216" s="18">
        <f t="shared" si="16"/>
        <v>0</v>
      </c>
      <c r="S216" s="19">
        <f t="shared" si="17"/>
        <v>0</v>
      </c>
      <c r="Z216" s="18"/>
      <c r="AA216" s="27"/>
    </row>
    <row r="217" spans="1:27">
      <c r="A217">
        <f t="shared" si="18"/>
        <v>212</v>
      </c>
      <c r="E217" s="20"/>
      <c r="H217" s="17" t="s">
        <v>455</v>
      </c>
      <c r="J217" s="17" t="s">
        <v>455</v>
      </c>
      <c r="L217" s="18"/>
      <c r="M217" s="18"/>
      <c r="N217" s="18">
        <f t="shared" si="16"/>
        <v>0</v>
      </c>
      <c r="S217" s="19">
        <f t="shared" si="17"/>
        <v>0</v>
      </c>
      <c r="Z217" s="18"/>
      <c r="AA217" s="27"/>
    </row>
    <row r="218" spans="1:27">
      <c r="A218">
        <f t="shared" si="18"/>
        <v>213</v>
      </c>
      <c r="E218" s="20"/>
      <c r="H218" s="17" t="s">
        <v>455</v>
      </c>
      <c r="J218" s="17" t="s">
        <v>455</v>
      </c>
      <c r="L218" s="18"/>
      <c r="M218" s="18"/>
      <c r="N218" s="18">
        <f t="shared" si="16"/>
        <v>0</v>
      </c>
      <c r="S218" s="19">
        <f t="shared" si="17"/>
        <v>0</v>
      </c>
      <c r="Z218" s="18"/>
      <c r="AA218" s="27"/>
    </row>
    <row r="219" spans="1:27">
      <c r="A219">
        <f t="shared" si="18"/>
        <v>214</v>
      </c>
      <c r="E219" s="20"/>
      <c r="H219" s="17" t="s">
        <v>455</v>
      </c>
      <c r="J219" s="17" t="s">
        <v>455</v>
      </c>
      <c r="L219" s="18"/>
      <c r="M219" s="18"/>
      <c r="N219" s="18">
        <f t="shared" si="16"/>
        <v>0</v>
      </c>
      <c r="S219" s="19">
        <f t="shared" si="17"/>
        <v>0</v>
      </c>
      <c r="Z219" s="18"/>
      <c r="AA219" s="27"/>
    </row>
    <row r="220" spans="1:27">
      <c r="A220">
        <f t="shared" si="18"/>
        <v>215</v>
      </c>
      <c r="E220" s="20"/>
      <c r="H220" s="17" t="s">
        <v>455</v>
      </c>
      <c r="J220" s="17" t="s">
        <v>455</v>
      </c>
      <c r="L220" s="18"/>
      <c r="M220" s="18"/>
      <c r="N220" s="18">
        <f t="shared" si="16"/>
        <v>0</v>
      </c>
      <c r="S220" s="19">
        <f t="shared" si="17"/>
        <v>0</v>
      </c>
      <c r="Z220" s="18"/>
      <c r="AA220" s="27"/>
    </row>
    <row r="221" spans="1:27">
      <c r="A221">
        <f t="shared" si="18"/>
        <v>216</v>
      </c>
      <c r="E221" s="20"/>
      <c r="H221" s="17" t="s">
        <v>455</v>
      </c>
      <c r="J221" s="17" t="s">
        <v>455</v>
      </c>
      <c r="L221" s="18"/>
      <c r="M221" s="18"/>
      <c r="N221" s="18">
        <f t="shared" si="16"/>
        <v>0</v>
      </c>
      <c r="S221" s="19">
        <f t="shared" si="17"/>
        <v>0</v>
      </c>
      <c r="Z221" s="18"/>
      <c r="AA221" s="27"/>
    </row>
    <row r="222" spans="1:27">
      <c r="A222">
        <f t="shared" si="18"/>
        <v>217</v>
      </c>
      <c r="E222" s="20"/>
      <c r="H222" s="17" t="s">
        <v>455</v>
      </c>
      <c r="J222" s="17" t="s">
        <v>455</v>
      </c>
      <c r="L222" s="18"/>
      <c r="M222" s="18"/>
      <c r="N222" s="18">
        <f t="shared" si="16"/>
        <v>0</v>
      </c>
      <c r="S222" s="19">
        <f t="shared" si="17"/>
        <v>0</v>
      </c>
      <c r="Z222" s="18"/>
      <c r="AA222" s="27"/>
    </row>
    <row r="223" spans="1:27">
      <c r="A223">
        <f t="shared" si="18"/>
        <v>218</v>
      </c>
      <c r="E223" s="20"/>
      <c r="H223" s="17" t="s">
        <v>455</v>
      </c>
      <c r="J223" s="17" t="s">
        <v>455</v>
      </c>
      <c r="L223" s="18"/>
      <c r="M223" s="18"/>
      <c r="N223" s="18">
        <f t="shared" si="16"/>
        <v>0</v>
      </c>
      <c r="S223" s="19">
        <f t="shared" si="17"/>
        <v>0</v>
      </c>
      <c r="Z223" s="18"/>
      <c r="AA223" s="27"/>
    </row>
    <row r="224" spans="1:27">
      <c r="A224">
        <f t="shared" si="18"/>
        <v>219</v>
      </c>
      <c r="E224" s="20"/>
      <c r="H224" s="17" t="s">
        <v>455</v>
      </c>
      <c r="J224" s="17" t="s">
        <v>455</v>
      </c>
      <c r="L224" s="18"/>
      <c r="M224" s="18"/>
      <c r="N224" s="18">
        <f t="shared" si="16"/>
        <v>0</v>
      </c>
      <c r="S224" s="19">
        <f t="shared" si="17"/>
        <v>0</v>
      </c>
      <c r="Z224" s="18"/>
      <c r="AA224" s="27"/>
    </row>
    <row r="225" spans="1:27">
      <c r="A225">
        <f t="shared" si="18"/>
        <v>220</v>
      </c>
      <c r="E225" s="20"/>
      <c r="H225" s="17" t="s">
        <v>455</v>
      </c>
      <c r="J225" s="17" t="s">
        <v>455</v>
      </c>
      <c r="L225" s="18"/>
      <c r="M225" s="18"/>
      <c r="N225" s="18">
        <f t="shared" si="16"/>
        <v>0</v>
      </c>
      <c r="S225" s="19">
        <f t="shared" si="17"/>
        <v>0</v>
      </c>
      <c r="Z225" s="18"/>
      <c r="AA225" s="27"/>
    </row>
    <row r="226" spans="1:27">
      <c r="A226">
        <f t="shared" si="18"/>
        <v>221</v>
      </c>
      <c r="E226" s="20"/>
      <c r="H226" s="17" t="s">
        <v>455</v>
      </c>
      <c r="J226" s="17" t="s">
        <v>455</v>
      </c>
      <c r="L226" s="18"/>
      <c r="M226" s="18"/>
      <c r="N226" s="18">
        <f t="shared" si="16"/>
        <v>0</v>
      </c>
      <c r="S226" s="19">
        <f t="shared" si="17"/>
        <v>0</v>
      </c>
      <c r="Z226" s="18"/>
      <c r="AA226" s="27"/>
    </row>
    <row r="227" spans="1:27">
      <c r="A227">
        <f t="shared" si="18"/>
        <v>222</v>
      </c>
      <c r="E227" s="20"/>
      <c r="H227" s="17" t="s">
        <v>455</v>
      </c>
      <c r="J227" s="17" t="s">
        <v>455</v>
      </c>
      <c r="L227" s="18"/>
      <c r="M227" s="18"/>
      <c r="N227" s="18">
        <f t="shared" si="16"/>
        <v>0</v>
      </c>
      <c r="S227" s="19">
        <f t="shared" si="17"/>
        <v>0</v>
      </c>
      <c r="Z227" s="18"/>
      <c r="AA227" s="27"/>
    </row>
    <row r="228" spans="1:27">
      <c r="A228">
        <f t="shared" si="18"/>
        <v>223</v>
      </c>
      <c r="E228" s="20"/>
      <c r="H228" s="17" t="s">
        <v>455</v>
      </c>
      <c r="J228" s="17" t="s">
        <v>455</v>
      </c>
      <c r="L228" s="18"/>
      <c r="M228" s="18"/>
      <c r="N228" s="18">
        <f t="shared" si="16"/>
        <v>0</v>
      </c>
      <c r="S228" s="19">
        <f t="shared" si="17"/>
        <v>0</v>
      </c>
      <c r="Z228" s="18"/>
      <c r="AA228" s="27"/>
    </row>
    <row r="229" spans="1:27">
      <c r="A229">
        <f t="shared" si="18"/>
        <v>224</v>
      </c>
      <c r="E229" s="20"/>
      <c r="H229" s="17" t="s">
        <v>455</v>
      </c>
      <c r="J229" s="17" t="s">
        <v>455</v>
      </c>
      <c r="L229" s="18"/>
      <c r="M229" s="18"/>
      <c r="N229" s="18">
        <f t="shared" si="16"/>
        <v>0</v>
      </c>
      <c r="S229" s="19">
        <f t="shared" si="17"/>
        <v>0</v>
      </c>
      <c r="Z229" s="18"/>
      <c r="AA229" s="27"/>
    </row>
    <row r="230" spans="1:27">
      <c r="A230">
        <f t="shared" si="18"/>
        <v>225</v>
      </c>
      <c r="E230" s="20"/>
      <c r="H230" s="17" t="s">
        <v>455</v>
      </c>
      <c r="J230" s="17" t="s">
        <v>455</v>
      </c>
      <c r="L230" s="18"/>
      <c r="M230" s="18"/>
      <c r="N230" s="18">
        <f t="shared" si="16"/>
        <v>0</v>
      </c>
      <c r="S230" s="19">
        <f t="shared" si="17"/>
        <v>0</v>
      </c>
      <c r="Z230" s="18"/>
      <c r="AA230" s="27"/>
    </row>
    <row r="231" spans="1:27">
      <c r="A231">
        <f t="shared" si="18"/>
        <v>226</v>
      </c>
      <c r="E231" s="20"/>
      <c r="H231" s="17" t="s">
        <v>455</v>
      </c>
      <c r="J231" s="17" t="s">
        <v>455</v>
      </c>
      <c r="L231" s="18"/>
      <c r="M231" s="18"/>
      <c r="N231" s="18">
        <f t="shared" si="16"/>
        <v>0</v>
      </c>
      <c r="S231" s="19">
        <f t="shared" si="17"/>
        <v>0</v>
      </c>
      <c r="Z231" s="18"/>
      <c r="AA231" s="27"/>
    </row>
    <row r="232" spans="1:27">
      <c r="A232">
        <f t="shared" si="18"/>
        <v>227</v>
      </c>
      <c r="E232" s="20"/>
      <c r="H232" s="17" t="s">
        <v>455</v>
      </c>
      <c r="J232" s="17" t="s">
        <v>455</v>
      </c>
      <c r="L232" s="18"/>
      <c r="M232" s="18"/>
      <c r="N232" s="18">
        <f t="shared" si="16"/>
        <v>0</v>
      </c>
      <c r="S232" s="19">
        <f t="shared" si="17"/>
        <v>0</v>
      </c>
      <c r="Z232" s="18"/>
      <c r="AA232" s="27"/>
    </row>
    <row r="233" spans="1:27">
      <c r="A233">
        <f t="shared" si="18"/>
        <v>228</v>
      </c>
      <c r="E233" s="20"/>
      <c r="H233" s="17" t="s">
        <v>455</v>
      </c>
      <c r="J233" s="17" t="s">
        <v>455</v>
      </c>
      <c r="L233" s="18"/>
      <c r="M233" s="18"/>
      <c r="N233" s="18">
        <f t="shared" si="16"/>
        <v>0</v>
      </c>
      <c r="S233" s="19">
        <f t="shared" si="17"/>
        <v>0</v>
      </c>
      <c r="Z233" s="18"/>
      <c r="AA233" s="27"/>
    </row>
    <row r="234" spans="1:27">
      <c r="A234">
        <f t="shared" si="18"/>
        <v>229</v>
      </c>
      <c r="E234" s="20"/>
      <c r="H234" s="17" t="s">
        <v>455</v>
      </c>
      <c r="J234" s="17" t="s">
        <v>455</v>
      </c>
      <c r="L234" s="18"/>
      <c r="M234" s="18"/>
      <c r="N234" s="18">
        <f t="shared" si="16"/>
        <v>0</v>
      </c>
      <c r="S234" s="19">
        <f t="shared" si="17"/>
        <v>0</v>
      </c>
      <c r="Z234" s="18"/>
      <c r="AA234" s="27"/>
    </row>
    <row r="235" spans="1:27">
      <c r="A235">
        <f t="shared" si="18"/>
        <v>230</v>
      </c>
      <c r="E235" s="20"/>
      <c r="H235" s="17" t="s">
        <v>455</v>
      </c>
      <c r="J235" s="17" t="s">
        <v>455</v>
      </c>
      <c r="L235" s="18"/>
      <c r="M235" s="18"/>
      <c r="N235" s="18">
        <f t="shared" si="16"/>
        <v>0</v>
      </c>
      <c r="S235" s="19">
        <f t="shared" si="17"/>
        <v>0</v>
      </c>
      <c r="Z235" s="18"/>
      <c r="AA235" s="27"/>
    </row>
    <row r="236" spans="1:27">
      <c r="A236">
        <f t="shared" si="18"/>
        <v>231</v>
      </c>
      <c r="E236" s="20"/>
      <c r="H236" s="17" t="s">
        <v>455</v>
      </c>
      <c r="J236" s="17" t="s">
        <v>455</v>
      </c>
      <c r="L236" s="18"/>
      <c r="M236" s="18"/>
      <c r="N236" s="18">
        <f t="shared" si="16"/>
        <v>0</v>
      </c>
      <c r="S236" s="19">
        <f t="shared" si="17"/>
        <v>0</v>
      </c>
      <c r="Z236" s="18"/>
      <c r="AA236" s="27"/>
    </row>
    <row r="237" spans="1:27">
      <c r="A237">
        <f t="shared" si="18"/>
        <v>232</v>
      </c>
      <c r="E237" s="20"/>
      <c r="H237" s="17" t="s">
        <v>455</v>
      </c>
      <c r="J237" s="17" t="s">
        <v>455</v>
      </c>
      <c r="L237" s="18"/>
      <c r="M237" s="18"/>
      <c r="N237" s="18">
        <f t="shared" si="16"/>
        <v>0</v>
      </c>
      <c r="S237" s="19">
        <f t="shared" si="17"/>
        <v>0</v>
      </c>
      <c r="Z237" s="18"/>
      <c r="AA237" s="27"/>
    </row>
    <row r="238" spans="1:27">
      <c r="A238">
        <f t="shared" si="18"/>
        <v>233</v>
      </c>
      <c r="E238" s="20"/>
      <c r="H238" s="17" t="s">
        <v>455</v>
      </c>
      <c r="J238" s="17" t="s">
        <v>455</v>
      </c>
      <c r="L238" s="18"/>
      <c r="M238" s="18"/>
      <c r="N238" s="18">
        <f t="shared" si="16"/>
        <v>0</v>
      </c>
      <c r="S238" s="19">
        <f t="shared" si="17"/>
        <v>0</v>
      </c>
      <c r="Z238" s="18"/>
      <c r="AA238" s="27"/>
    </row>
    <row r="239" spans="1:27">
      <c r="A239">
        <f t="shared" si="18"/>
        <v>234</v>
      </c>
      <c r="E239" s="20"/>
      <c r="H239" s="17" t="s">
        <v>455</v>
      </c>
      <c r="J239" s="17" t="s">
        <v>455</v>
      </c>
      <c r="L239" s="18"/>
      <c r="M239" s="18"/>
      <c r="N239" s="18">
        <f t="shared" si="16"/>
        <v>0</v>
      </c>
      <c r="S239" s="19">
        <f t="shared" si="17"/>
        <v>0</v>
      </c>
      <c r="Z239" s="18"/>
      <c r="AA239" s="27"/>
    </row>
    <row r="240" spans="1:27">
      <c r="A240">
        <f t="shared" si="18"/>
        <v>235</v>
      </c>
      <c r="E240" s="20"/>
      <c r="H240" s="17" t="s">
        <v>455</v>
      </c>
      <c r="J240" s="17" t="s">
        <v>455</v>
      </c>
      <c r="L240" s="18"/>
      <c r="M240" s="18"/>
      <c r="N240" s="18">
        <f t="shared" si="16"/>
        <v>0</v>
      </c>
      <c r="S240" s="19">
        <f t="shared" si="17"/>
        <v>0</v>
      </c>
      <c r="Z240" s="18"/>
      <c r="AA240" s="27"/>
    </row>
    <row r="241" spans="1:27">
      <c r="A241">
        <f t="shared" si="18"/>
        <v>236</v>
      </c>
      <c r="E241" s="20"/>
      <c r="H241" s="17" t="s">
        <v>455</v>
      </c>
      <c r="J241" s="17" t="s">
        <v>455</v>
      </c>
      <c r="L241" s="18"/>
      <c r="M241" s="18"/>
      <c r="N241" s="18">
        <f t="shared" si="16"/>
        <v>0</v>
      </c>
      <c r="S241" s="19">
        <f t="shared" si="17"/>
        <v>0</v>
      </c>
      <c r="Z241" s="18"/>
      <c r="AA241" s="27"/>
    </row>
    <row r="242" spans="1:27">
      <c r="A242">
        <f t="shared" si="18"/>
        <v>237</v>
      </c>
      <c r="E242" s="20"/>
      <c r="H242" s="17" t="s">
        <v>455</v>
      </c>
      <c r="J242" s="17" t="s">
        <v>455</v>
      </c>
      <c r="L242" s="18"/>
      <c r="M242" s="18"/>
      <c r="N242" s="18">
        <f t="shared" si="16"/>
        <v>0</v>
      </c>
      <c r="S242" s="19">
        <f t="shared" si="17"/>
        <v>0</v>
      </c>
      <c r="Z242" s="18"/>
      <c r="AA242" s="27"/>
    </row>
    <row r="243" spans="1:27">
      <c r="A243">
        <f t="shared" si="18"/>
        <v>238</v>
      </c>
      <c r="E243" s="20"/>
      <c r="H243" s="17" t="s">
        <v>455</v>
      </c>
      <c r="J243" s="17" t="s">
        <v>455</v>
      </c>
      <c r="L243" s="18"/>
      <c r="M243" s="18"/>
      <c r="N243" s="18">
        <f t="shared" si="16"/>
        <v>0</v>
      </c>
      <c r="S243" s="19">
        <f t="shared" si="17"/>
        <v>0</v>
      </c>
      <c r="Z243" s="18"/>
      <c r="AA243" s="27"/>
    </row>
    <row r="244" spans="1:27">
      <c r="A244">
        <f t="shared" si="18"/>
        <v>239</v>
      </c>
      <c r="E244" s="20"/>
      <c r="H244" s="17" t="s">
        <v>455</v>
      </c>
      <c r="J244" s="17" t="s">
        <v>455</v>
      </c>
      <c r="L244" s="18"/>
      <c r="M244" s="18"/>
      <c r="N244" s="18">
        <f t="shared" si="16"/>
        <v>0</v>
      </c>
      <c r="S244" s="19">
        <f t="shared" si="17"/>
        <v>0</v>
      </c>
      <c r="Z244" s="18"/>
      <c r="AA244" s="27"/>
    </row>
    <row r="245" spans="1:27">
      <c r="A245">
        <f t="shared" si="18"/>
        <v>240</v>
      </c>
      <c r="E245" s="20"/>
      <c r="H245" s="17" t="s">
        <v>455</v>
      </c>
      <c r="J245" s="17" t="s">
        <v>455</v>
      </c>
      <c r="L245" s="18"/>
      <c r="M245" s="18"/>
      <c r="N245" s="18">
        <f t="shared" si="16"/>
        <v>0</v>
      </c>
      <c r="S245" s="19">
        <f t="shared" si="17"/>
        <v>0</v>
      </c>
      <c r="Z245" s="18"/>
      <c r="AA245" s="27"/>
    </row>
    <row r="246" spans="1:27">
      <c r="A246">
        <f t="shared" si="18"/>
        <v>241</v>
      </c>
      <c r="E246" s="20"/>
      <c r="H246" s="17" t="s">
        <v>455</v>
      </c>
      <c r="J246" s="17" t="s">
        <v>455</v>
      </c>
      <c r="L246" s="18"/>
      <c r="M246" s="18"/>
      <c r="N246" s="18">
        <f t="shared" si="16"/>
        <v>0</v>
      </c>
      <c r="S246" s="19">
        <f t="shared" si="17"/>
        <v>0</v>
      </c>
      <c r="Z246" s="18"/>
      <c r="AA246" s="27"/>
    </row>
    <row r="247" spans="1:27">
      <c r="A247">
        <f t="shared" si="18"/>
        <v>242</v>
      </c>
      <c r="E247" s="20"/>
      <c r="H247" s="17" t="s">
        <v>455</v>
      </c>
      <c r="J247" s="17" t="s">
        <v>455</v>
      </c>
      <c r="L247" s="18"/>
      <c r="M247" s="18"/>
      <c r="N247" s="18">
        <f t="shared" si="16"/>
        <v>0</v>
      </c>
      <c r="S247" s="19">
        <f t="shared" si="17"/>
        <v>0</v>
      </c>
      <c r="Z247" s="18"/>
      <c r="AA247" s="27"/>
    </row>
    <row r="248" spans="1:27">
      <c r="A248">
        <f t="shared" si="18"/>
        <v>243</v>
      </c>
      <c r="E248" s="20"/>
      <c r="H248" s="17" t="s">
        <v>455</v>
      </c>
      <c r="J248" s="17" t="s">
        <v>455</v>
      </c>
      <c r="L248" s="18"/>
      <c r="M248" s="18"/>
      <c r="N248" s="18">
        <f t="shared" si="16"/>
        <v>0</v>
      </c>
      <c r="S248" s="19">
        <f t="shared" si="17"/>
        <v>0</v>
      </c>
      <c r="Z248" s="18"/>
      <c r="AA248" s="27"/>
    </row>
    <row r="249" spans="1:27">
      <c r="A249">
        <f t="shared" si="18"/>
        <v>244</v>
      </c>
      <c r="E249" s="20"/>
      <c r="H249" s="17" t="s">
        <v>455</v>
      </c>
      <c r="J249" s="17" t="s">
        <v>455</v>
      </c>
      <c r="L249" s="18"/>
      <c r="M249" s="18"/>
      <c r="N249" s="18">
        <f t="shared" si="16"/>
        <v>0</v>
      </c>
      <c r="S249" s="19">
        <f t="shared" si="17"/>
        <v>0</v>
      </c>
      <c r="Z249" s="18"/>
      <c r="AA249" s="27"/>
    </row>
    <row r="250" spans="1:27">
      <c r="A250">
        <f t="shared" si="18"/>
        <v>245</v>
      </c>
      <c r="E250" s="20"/>
      <c r="H250" s="17" t="s">
        <v>455</v>
      </c>
      <c r="J250" s="17" t="s">
        <v>455</v>
      </c>
      <c r="L250" s="18"/>
      <c r="M250" s="18"/>
      <c r="N250" s="18">
        <f t="shared" si="16"/>
        <v>0</v>
      </c>
      <c r="S250" s="19">
        <f t="shared" si="17"/>
        <v>0</v>
      </c>
      <c r="Z250" s="18"/>
      <c r="AA250" s="27"/>
    </row>
    <row r="251" spans="1:27">
      <c r="A251">
        <f t="shared" si="18"/>
        <v>246</v>
      </c>
      <c r="E251" s="20"/>
      <c r="H251" s="17" t="s">
        <v>455</v>
      </c>
      <c r="J251" s="17" t="s">
        <v>455</v>
      </c>
      <c r="L251" s="18"/>
      <c r="M251" s="18"/>
      <c r="N251" s="18">
        <f t="shared" si="16"/>
        <v>0</v>
      </c>
      <c r="S251" s="19">
        <f t="shared" si="17"/>
        <v>0</v>
      </c>
      <c r="Z251" s="18"/>
      <c r="AA251" s="27"/>
    </row>
    <row r="252" spans="1:27">
      <c r="A252">
        <f t="shared" si="18"/>
        <v>247</v>
      </c>
      <c r="E252" s="20"/>
      <c r="H252" s="17" t="s">
        <v>455</v>
      </c>
      <c r="J252" s="17" t="s">
        <v>455</v>
      </c>
      <c r="L252" s="18"/>
      <c r="M252" s="18"/>
      <c r="N252" s="18">
        <f t="shared" si="16"/>
        <v>0</v>
      </c>
      <c r="S252" s="19">
        <f t="shared" si="17"/>
        <v>0</v>
      </c>
      <c r="Z252" s="18"/>
      <c r="AA252" s="27"/>
    </row>
    <row r="253" spans="1:27">
      <c r="A253">
        <f t="shared" si="18"/>
        <v>248</v>
      </c>
      <c r="E253" s="20"/>
      <c r="H253" s="17" t="s">
        <v>455</v>
      </c>
      <c r="J253" s="17" t="s">
        <v>455</v>
      </c>
      <c r="L253" s="18"/>
      <c r="M253" s="18"/>
      <c r="N253" s="18">
        <f t="shared" si="16"/>
        <v>0</v>
      </c>
      <c r="S253" s="19">
        <f t="shared" si="17"/>
        <v>0</v>
      </c>
      <c r="Z253" s="18"/>
      <c r="AA253" s="27"/>
    </row>
    <row r="254" spans="1:27">
      <c r="A254">
        <f t="shared" si="18"/>
        <v>249</v>
      </c>
      <c r="E254" s="20"/>
      <c r="H254" s="17" t="s">
        <v>455</v>
      </c>
      <c r="J254" s="17" t="s">
        <v>455</v>
      </c>
      <c r="L254" s="18"/>
      <c r="M254" s="18"/>
      <c r="N254" s="18">
        <f t="shared" si="16"/>
        <v>0</v>
      </c>
      <c r="S254" s="19">
        <f t="shared" si="17"/>
        <v>0</v>
      </c>
      <c r="Z254" s="18"/>
      <c r="AA254" s="27"/>
    </row>
    <row r="255" spans="1:27">
      <c r="A255">
        <f t="shared" si="18"/>
        <v>250</v>
      </c>
      <c r="E255" s="20"/>
      <c r="H255" s="17" t="s">
        <v>455</v>
      </c>
      <c r="J255" s="17" t="s">
        <v>455</v>
      </c>
      <c r="L255" s="18"/>
      <c r="M255" s="18"/>
      <c r="N255" s="18">
        <f t="shared" si="16"/>
        <v>0</v>
      </c>
      <c r="S255" s="19">
        <f t="shared" si="17"/>
        <v>0</v>
      </c>
      <c r="Z255" s="18"/>
      <c r="AA255" s="27"/>
    </row>
    <row r="256" spans="1:27">
      <c r="A256">
        <f t="shared" si="18"/>
        <v>251</v>
      </c>
      <c r="E256" s="20"/>
      <c r="H256" s="17" t="s">
        <v>455</v>
      </c>
      <c r="J256" s="17" t="s">
        <v>455</v>
      </c>
      <c r="L256" s="18"/>
      <c r="M256" s="18"/>
      <c r="N256" s="18">
        <f t="shared" si="16"/>
        <v>0</v>
      </c>
      <c r="S256" s="19">
        <f t="shared" si="17"/>
        <v>0</v>
      </c>
      <c r="Z256" s="18"/>
      <c r="AA256" s="27"/>
    </row>
    <row r="257" spans="1:27">
      <c r="A257">
        <f t="shared" si="18"/>
        <v>252</v>
      </c>
      <c r="E257" s="20"/>
      <c r="H257" s="17" t="s">
        <v>455</v>
      </c>
      <c r="J257" s="17" t="s">
        <v>455</v>
      </c>
      <c r="L257" s="18"/>
      <c r="M257" s="18"/>
      <c r="N257" s="18">
        <f t="shared" si="16"/>
        <v>0</v>
      </c>
      <c r="S257" s="19">
        <f t="shared" si="17"/>
        <v>0</v>
      </c>
      <c r="Z257" s="18"/>
      <c r="AA257" s="27"/>
    </row>
    <row r="258" spans="1:27">
      <c r="A258">
        <f t="shared" si="18"/>
        <v>253</v>
      </c>
      <c r="E258" s="20"/>
      <c r="H258" s="17" t="s">
        <v>455</v>
      </c>
      <c r="J258" s="17" t="s">
        <v>455</v>
      </c>
      <c r="L258" s="18"/>
      <c r="M258" s="18"/>
      <c r="N258" s="18">
        <f t="shared" si="16"/>
        <v>0</v>
      </c>
      <c r="S258" s="19">
        <f t="shared" si="17"/>
        <v>0</v>
      </c>
      <c r="Z258" s="18"/>
      <c r="AA258" s="27"/>
    </row>
    <row r="259" spans="1:27">
      <c r="A259">
        <f t="shared" si="18"/>
        <v>254</v>
      </c>
      <c r="E259" s="20"/>
      <c r="H259" s="17" t="s">
        <v>455</v>
      </c>
      <c r="J259" s="17" t="s">
        <v>455</v>
      </c>
      <c r="L259" s="18"/>
      <c r="M259" s="18"/>
      <c r="N259" s="18">
        <f t="shared" ref="N259:N322" si="19">+L259+O259+Z259</f>
        <v>0</v>
      </c>
      <c r="S259" s="19">
        <f t="shared" ref="S259:S322" si="20">+O259</f>
        <v>0</v>
      </c>
      <c r="Z259" s="18"/>
      <c r="AA259" s="27"/>
    </row>
    <row r="260" spans="1:27">
      <c r="A260">
        <f t="shared" si="18"/>
        <v>255</v>
      </c>
      <c r="E260" s="20"/>
      <c r="H260" s="17" t="s">
        <v>455</v>
      </c>
      <c r="J260" s="17" t="s">
        <v>455</v>
      </c>
      <c r="L260" s="18"/>
      <c r="M260" s="18"/>
      <c r="N260" s="18">
        <f t="shared" si="19"/>
        <v>0</v>
      </c>
      <c r="S260" s="19">
        <f t="shared" si="20"/>
        <v>0</v>
      </c>
      <c r="Z260" s="18"/>
      <c r="AA260" s="27"/>
    </row>
    <row r="261" spans="1:27">
      <c r="A261">
        <f t="shared" si="18"/>
        <v>256</v>
      </c>
      <c r="E261" s="20"/>
      <c r="H261" s="17" t="s">
        <v>455</v>
      </c>
      <c r="J261" s="17" t="s">
        <v>455</v>
      </c>
      <c r="L261" s="18"/>
      <c r="M261" s="18"/>
      <c r="N261" s="18">
        <f t="shared" si="19"/>
        <v>0</v>
      </c>
      <c r="S261" s="19">
        <f t="shared" si="20"/>
        <v>0</v>
      </c>
      <c r="Z261" s="18"/>
      <c r="AA261" s="27"/>
    </row>
    <row r="262" spans="1:27">
      <c r="A262">
        <f t="shared" si="18"/>
        <v>257</v>
      </c>
      <c r="E262" s="20"/>
      <c r="H262" s="17" t="s">
        <v>455</v>
      </c>
      <c r="J262" s="17" t="s">
        <v>455</v>
      </c>
      <c r="L262" s="18"/>
      <c r="M262" s="18"/>
      <c r="N262" s="18">
        <f t="shared" si="19"/>
        <v>0</v>
      </c>
      <c r="S262" s="19">
        <f t="shared" si="20"/>
        <v>0</v>
      </c>
      <c r="Z262" s="18"/>
      <c r="AA262" s="27"/>
    </row>
    <row r="263" spans="1:27">
      <c r="A263">
        <f t="shared" ref="A263:A326" si="21">+A262+1</f>
        <v>258</v>
      </c>
      <c r="E263" s="20"/>
      <c r="H263" s="17" t="s">
        <v>455</v>
      </c>
      <c r="J263" s="17" t="s">
        <v>455</v>
      </c>
      <c r="L263" s="18"/>
      <c r="M263" s="18"/>
      <c r="N263" s="18">
        <f t="shared" si="19"/>
        <v>0</v>
      </c>
      <c r="S263" s="19">
        <f t="shared" si="20"/>
        <v>0</v>
      </c>
      <c r="Z263" s="18"/>
      <c r="AA263" s="27"/>
    </row>
    <row r="264" spans="1:27">
      <c r="A264">
        <f t="shared" si="21"/>
        <v>259</v>
      </c>
      <c r="E264" s="20"/>
      <c r="H264" s="17" t="s">
        <v>455</v>
      </c>
      <c r="J264" s="17" t="s">
        <v>455</v>
      </c>
      <c r="L264" s="18"/>
      <c r="M264" s="18"/>
      <c r="N264" s="18">
        <f t="shared" si="19"/>
        <v>0</v>
      </c>
      <c r="S264" s="19">
        <f t="shared" si="20"/>
        <v>0</v>
      </c>
      <c r="Z264" s="18"/>
      <c r="AA264" s="27"/>
    </row>
    <row r="265" spans="1:27">
      <c r="A265">
        <f t="shared" si="21"/>
        <v>260</v>
      </c>
      <c r="E265" s="20"/>
      <c r="H265" s="17" t="s">
        <v>455</v>
      </c>
      <c r="J265" s="17" t="s">
        <v>455</v>
      </c>
      <c r="L265" s="18"/>
      <c r="M265" s="18"/>
      <c r="N265" s="18">
        <f t="shared" si="19"/>
        <v>0</v>
      </c>
      <c r="S265" s="19">
        <f t="shared" si="20"/>
        <v>0</v>
      </c>
      <c r="Z265" s="18"/>
      <c r="AA265" s="27"/>
    </row>
    <row r="266" spans="1:27">
      <c r="A266">
        <f t="shared" si="21"/>
        <v>261</v>
      </c>
      <c r="E266" s="20"/>
      <c r="H266" s="17" t="s">
        <v>455</v>
      </c>
      <c r="J266" s="17" t="s">
        <v>455</v>
      </c>
      <c r="L266" s="18"/>
      <c r="M266" s="18"/>
      <c r="N266" s="18">
        <f t="shared" si="19"/>
        <v>0</v>
      </c>
      <c r="S266" s="19">
        <f t="shared" si="20"/>
        <v>0</v>
      </c>
      <c r="Z266" s="18"/>
      <c r="AA266" s="27"/>
    </row>
    <row r="267" spans="1:27">
      <c r="A267">
        <f t="shared" si="21"/>
        <v>262</v>
      </c>
      <c r="E267" s="20"/>
      <c r="H267" s="17" t="s">
        <v>455</v>
      </c>
      <c r="J267" s="17" t="s">
        <v>455</v>
      </c>
      <c r="L267" s="18"/>
      <c r="M267" s="18"/>
      <c r="N267" s="18">
        <f t="shared" si="19"/>
        <v>0</v>
      </c>
      <c r="S267" s="19">
        <f t="shared" si="20"/>
        <v>0</v>
      </c>
      <c r="Z267" s="18"/>
      <c r="AA267" s="27"/>
    </row>
    <row r="268" spans="1:27">
      <c r="A268">
        <f t="shared" si="21"/>
        <v>263</v>
      </c>
      <c r="E268" s="20"/>
      <c r="H268" s="17" t="s">
        <v>455</v>
      </c>
      <c r="J268" s="17" t="s">
        <v>455</v>
      </c>
      <c r="L268" s="18"/>
      <c r="M268" s="18"/>
      <c r="N268" s="18">
        <f t="shared" si="19"/>
        <v>0</v>
      </c>
      <c r="S268" s="19">
        <f t="shared" si="20"/>
        <v>0</v>
      </c>
      <c r="Z268" s="18"/>
      <c r="AA268" s="27"/>
    </row>
    <row r="269" spans="1:27">
      <c r="A269">
        <f t="shared" si="21"/>
        <v>264</v>
      </c>
      <c r="E269" s="20"/>
      <c r="H269" s="17" t="s">
        <v>455</v>
      </c>
      <c r="J269" s="17" t="s">
        <v>455</v>
      </c>
      <c r="L269" s="18"/>
      <c r="M269" s="18"/>
      <c r="N269" s="18">
        <f t="shared" si="19"/>
        <v>0</v>
      </c>
      <c r="S269" s="19">
        <f t="shared" si="20"/>
        <v>0</v>
      </c>
      <c r="Z269" s="18"/>
      <c r="AA269" s="27"/>
    </row>
    <row r="270" spans="1:27">
      <c r="A270">
        <f t="shared" si="21"/>
        <v>265</v>
      </c>
      <c r="E270" s="20"/>
      <c r="H270" s="17" t="s">
        <v>455</v>
      </c>
      <c r="J270" s="17" t="s">
        <v>455</v>
      </c>
      <c r="L270" s="18"/>
      <c r="M270" s="18"/>
      <c r="N270" s="18">
        <f t="shared" si="19"/>
        <v>0</v>
      </c>
      <c r="S270" s="19">
        <f t="shared" si="20"/>
        <v>0</v>
      </c>
      <c r="Z270" s="18"/>
      <c r="AA270" s="27"/>
    </row>
    <row r="271" spans="1:27">
      <c r="A271">
        <f t="shared" si="21"/>
        <v>266</v>
      </c>
      <c r="E271" s="20"/>
      <c r="H271" s="17" t="s">
        <v>455</v>
      </c>
      <c r="J271" s="17" t="s">
        <v>455</v>
      </c>
      <c r="L271" s="18"/>
      <c r="M271" s="18"/>
      <c r="N271" s="18">
        <f t="shared" si="19"/>
        <v>0</v>
      </c>
      <c r="S271" s="19">
        <f t="shared" si="20"/>
        <v>0</v>
      </c>
      <c r="Z271" s="18"/>
      <c r="AA271" s="27"/>
    </row>
    <row r="272" spans="1:27">
      <c r="A272">
        <f t="shared" si="21"/>
        <v>267</v>
      </c>
      <c r="E272" s="20"/>
      <c r="H272" s="17" t="s">
        <v>455</v>
      </c>
      <c r="J272" s="17" t="s">
        <v>455</v>
      </c>
      <c r="L272" s="18"/>
      <c r="M272" s="18"/>
      <c r="N272" s="18">
        <f t="shared" si="19"/>
        <v>0</v>
      </c>
      <c r="S272" s="19">
        <f t="shared" si="20"/>
        <v>0</v>
      </c>
      <c r="Z272" s="18"/>
      <c r="AA272" s="27"/>
    </row>
    <row r="273" spans="1:27">
      <c r="A273">
        <f t="shared" si="21"/>
        <v>268</v>
      </c>
      <c r="E273" s="20"/>
      <c r="H273" s="17" t="s">
        <v>455</v>
      </c>
      <c r="J273" s="17" t="s">
        <v>455</v>
      </c>
      <c r="L273" s="18"/>
      <c r="M273" s="18"/>
      <c r="N273" s="18">
        <f t="shared" si="19"/>
        <v>0</v>
      </c>
      <c r="S273" s="19">
        <f t="shared" si="20"/>
        <v>0</v>
      </c>
      <c r="Z273" s="18"/>
      <c r="AA273" s="27"/>
    </row>
    <row r="274" spans="1:27">
      <c r="A274">
        <f t="shared" si="21"/>
        <v>269</v>
      </c>
      <c r="E274" s="20"/>
      <c r="H274" s="17" t="s">
        <v>455</v>
      </c>
      <c r="J274" s="17" t="s">
        <v>455</v>
      </c>
      <c r="L274" s="18"/>
      <c r="M274" s="18"/>
      <c r="N274" s="18">
        <f t="shared" si="19"/>
        <v>0</v>
      </c>
      <c r="S274" s="19">
        <f t="shared" si="20"/>
        <v>0</v>
      </c>
      <c r="Z274" s="18"/>
      <c r="AA274" s="27"/>
    </row>
    <row r="275" spans="1:27">
      <c r="A275">
        <f t="shared" si="21"/>
        <v>270</v>
      </c>
      <c r="E275" s="20"/>
      <c r="H275" s="17" t="s">
        <v>455</v>
      </c>
      <c r="J275" s="17" t="s">
        <v>455</v>
      </c>
      <c r="L275" s="18"/>
      <c r="M275" s="18"/>
      <c r="N275" s="18">
        <f t="shared" si="19"/>
        <v>0</v>
      </c>
      <c r="S275" s="19">
        <f t="shared" si="20"/>
        <v>0</v>
      </c>
      <c r="Z275" s="18"/>
      <c r="AA275" s="27"/>
    </row>
    <row r="276" spans="1:27">
      <c r="A276">
        <f t="shared" si="21"/>
        <v>271</v>
      </c>
      <c r="E276" s="20"/>
      <c r="H276" s="17" t="s">
        <v>455</v>
      </c>
      <c r="J276" s="17" t="s">
        <v>455</v>
      </c>
      <c r="L276" s="18"/>
      <c r="M276" s="18"/>
      <c r="N276" s="18">
        <f t="shared" si="19"/>
        <v>0</v>
      </c>
      <c r="S276" s="19">
        <f t="shared" si="20"/>
        <v>0</v>
      </c>
      <c r="Z276" s="18"/>
      <c r="AA276" s="27"/>
    </row>
    <row r="277" spans="1:27">
      <c r="A277">
        <f t="shared" si="21"/>
        <v>272</v>
      </c>
      <c r="E277" s="20"/>
      <c r="H277" s="17" t="s">
        <v>455</v>
      </c>
      <c r="J277" s="17" t="s">
        <v>455</v>
      </c>
      <c r="L277" s="18"/>
      <c r="M277" s="18"/>
      <c r="N277" s="18">
        <f t="shared" si="19"/>
        <v>0</v>
      </c>
      <c r="S277" s="19">
        <f t="shared" si="20"/>
        <v>0</v>
      </c>
      <c r="Z277" s="18"/>
      <c r="AA277" s="27"/>
    </row>
    <row r="278" spans="1:27">
      <c r="A278">
        <f t="shared" si="21"/>
        <v>273</v>
      </c>
      <c r="E278" s="20"/>
      <c r="H278" s="17" t="s">
        <v>455</v>
      </c>
      <c r="J278" s="17" t="s">
        <v>455</v>
      </c>
      <c r="L278" s="18"/>
      <c r="M278" s="18"/>
      <c r="N278" s="18">
        <f t="shared" si="19"/>
        <v>0</v>
      </c>
      <c r="S278" s="19">
        <f t="shared" si="20"/>
        <v>0</v>
      </c>
      <c r="Z278" s="18"/>
      <c r="AA278" s="27"/>
    </row>
    <row r="279" spans="1:27">
      <c r="A279">
        <f t="shared" si="21"/>
        <v>274</v>
      </c>
      <c r="E279" s="20"/>
      <c r="H279" s="17" t="s">
        <v>455</v>
      </c>
      <c r="J279" s="17" t="s">
        <v>455</v>
      </c>
      <c r="L279" s="18"/>
      <c r="M279" s="18"/>
      <c r="N279" s="18">
        <f t="shared" si="19"/>
        <v>0</v>
      </c>
      <c r="S279" s="19">
        <f t="shared" si="20"/>
        <v>0</v>
      </c>
      <c r="Z279" s="18"/>
      <c r="AA279" s="27"/>
    </row>
    <row r="280" spans="1:27">
      <c r="A280">
        <f t="shared" si="21"/>
        <v>275</v>
      </c>
      <c r="E280" s="20"/>
      <c r="H280" s="17" t="s">
        <v>455</v>
      </c>
      <c r="J280" s="17" t="s">
        <v>455</v>
      </c>
      <c r="L280" s="18"/>
      <c r="M280" s="18"/>
      <c r="N280" s="18">
        <f t="shared" si="19"/>
        <v>0</v>
      </c>
      <c r="S280" s="19">
        <f t="shared" si="20"/>
        <v>0</v>
      </c>
      <c r="Z280" s="18"/>
      <c r="AA280" s="27"/>
    </row>
    <row r="281" spans="1:27">
      <c r="A281">
        <f t="shared" si="21"/>
        <v>276</v>
      </c>
      <c r="E281" s="20"/>
      <c r="H281" s="17" t="s">
        <v>455</v>
      </c>
      <c r="J281" s="17" t="s">
        <v>455</v>
      </c>
      <c r="L281" s="18"/>
      <c r="M281" s="18"/>
      <c r="N281" s="18">
        <f t="shared" si="19"/>
        <v>0</v>
      </c>
      <c r="S281" s="19">
        <f t="shared" si="20"/>
        <v>0</v>
      </c>
      <c r="Z281" s="18"/>
      <c r="AA281" s="27"/>
    </row>
    <row r="282" spans="1:27">
      <c r="A282">
        <f t="shared" si="21"/>
        <v>277</v>
      </c>
      <c r="E282" s="20"/>
      <c r="H282" s="17" t="s">
        <v>455</v>
      </c>
      <c r="J282" s="17" t="s">
        <v>455</v>
      </c>
      <c r="L282" s="18"/>
      <c r="M282" s="18"/>
      <c r="N282" s="18">
        <f t="shared" si="19"/>
        <v>0</v>
      </c>
      <c r="S282" s="19">
        <f t="shared" si="20"/>
        <v>0</v>
      </c>
      <c r="Z282" s="18"/>
      <c r="AA282" s="27"/>
    </row>
    <row r="283" spans="1:27">
      <c r="A283">
        <f t="shared" si="21"/>
        <v>278</v>
      </c>
      <c r="E283" s="20"/>
      <c r="H283" s="17" t="s">
        <v>455</v>
      </c>
      <c r="J283" s="17" t="s">
        <v>455</v>
      </c>
      <c r="L283" s="18"/>
      <c r="M283" s="18"/>
      <c r="N283" s="18">
        <f t="shared" si="19"/>
        <v>0</v>
      </c>
      <c r="S283" s="19">
        <f t="shared" si="20"/>
        <v>0</v>
      </c>
      <c r="Z283" s="18"/>
      <c r="AA283" s="27"/>
    </row>
    <row r="284" spans="1:27">
      <c r="A284">
        <f t="shared" si="21"/>
        <v>279</v>
      </c>
      <c r="E284" s="20"/>
      <c r="H284" s="17" t="s">
        <v>455</v>
      </c>
      <c r="J284" s="17" t="s">
        <v>455</v>
      </c>
      <c r="L284" s="18"/>
      <c r="M284" s="18"/>
      <c r="N284" s="18">
        <f t="shared" si="19"/>
        <v>0</v>
      </c>
      <c r="S284" s="19">
        <f t="shared" si="20"/>
        <v>0</v>
      </c>
      <c r="Z284" s="18"/>
      <c r="AA284" s="27"/>
    </row>
    <row r="285" spans="1:27">
      <c r="A285">
        <f t="shared" si="21"/>
        <v>280</v>
      </c>
      <c r="E285" s="20"/>
      <c r="H285" s="17" t="s">
        <v>455</v>
      </c>
      <c r="J285" s="17" t="s">
        <v>455</v>
      </c>
      <c r="L285" s="18"/>
      <c r="M285" s="18"/>
      <c r="N285" s="18">
        <f t="shared" si="19"/>
        <v>0</v>
      </c>
      <c r="S285" s="19">
        <f t="shared" si="20"/>
        <v>0</v>
      </c>
      <c r="Z285" s="18"/>
      <c r="AA285" s="27"/>
    </row>
    <row r="286" spans="1:27">
      <c r="A286">
        <f t="shared" si="21"/>
        <v>281</v>
      </c>
      <c r="E286" s="20"/>
      <c r="H286" s="17" t="s">
        <v>455</v>
      </c>
      <c r="J286" s="17" t="s">
        <v>455</v>
      </c>
      <c r="L286" s="18"/>
      <c r="M286" s="18"/>
      <c r="N286" s="18">
        <f t="shared" si="19"/>
        <v>0</v>
      </c>
      <c r="S286" s="19">
        <f t="shared" si="20"/>
        <v>0</v>
      </c>
      <c r="Z286" s="18"/>
      <c r="AA286" s="27"/>
    </row>
    <row r="287" spans="1:27">
      <c r="A287">
        <f t="shared" si="21"/>
        <v>282</v>
      </c>
      <c r="E287" s="20"/>
      <c r="H287" s="17" t="s">
        <v>455</v>
      </c>
      <c r="J287" s="17" t="s">
        <v>455</v>
      </c>
      <c r="L287" s="18"/>
      <c r="M287" s="18"/>
      <c r="N287" s="18">
        <f t="shared" si="19"/>
        <v>0</v>
      </c>
      <c r="S287" s="19">
        <f t="shared" si="20"/>
        <v>0</v>
      </c>
      <c r="Z287" s="18"/>
      <c r="AA287" s="27"/>
    </row>
    <row r="288" spans="1:27">
      <c r="A288">
        <f t="shared" si="21"/>
        <v>283</v>
      </c>
      <c r="E288" s="20"/>
      <c r="H288" s="17" t="s">
        <v>455</v>
      </c>
      <c r="J288" s="17" t="s">
        <v>455</v>
      </c>
      <c r="L288" s="18"/>
      <c r="M288" s="18"/>
      <c r="N288" s="18">
        <f t="shared" si="19"/>
        <v>0</v>
      </c>
      <c r="S288" s="19">
        <f t="shared" si="20"/>
        <v>0</v>
      </c>
      <c r="Z288" s="18"/>
      <c r="AA288" s="27"/>
    </row>
    <row r="289" spans="1:27">
      <c r="A289">
        <f t="shared" si="21"/>
        <v>284</v>
      </c>
      <c r="E289" s="20"/>
      <c r="H289" s="17" t="s">
        <v>455</v>
      </c>
      <c r="J289" s="17" t="s">
        <v>455</v>
      </c>
      <c r="L289" s="18"/>
      <c r="M289" s="18"/>
      <c r="N289" s="18">
        <f t="shared" si="19"/>
        <v>0</v>
      </c>
      <c r="S289" s="19">
        <f t="shared" si="20"/>
        <v>0</v>
      </c>
      <c r="Z289" s="18"/>
      <c r="AA289" s="27"/>
    </row>
    <row r="290" spans="1:27">
      <c r="A290">
        <f t="shared" si="21"/>
        <v>285</v>
      </c>
      <c r="E290" s="20"/>
      <c r="H290" s="17" t="s">
        <v>455</v>
      </c>
      <c r="J290" s="17" t="s">
        <v>455</v>
      </c>
      <c r="L290" s="18"/>
      <c r="M290" s="18"/>
      <c r="N290" s="18">
        <f t="shared" si="19"/>
        <v>0</v>
      </c>
      <c r="S290" s="19">
        <f t="shared" si="20"/>
        <v>0</v>
      </c>
      <c r="Z290" s="18"/>
      <c r="AA290" s="27"/>
    </row>
    <row r="291" spans="1:27">
      <c r="A291">
        <f t="shared" si="21"/>
        <v>286</v>
      </c>
      <c r="E291" s="20"/>
      <c r="H291" s="17" t="s">
        <v>455</v>
      </c>
      <c r="J291" s="17" t="s">
        <v>455</v>
      </c>
      <c r="L291" s="18"/>
      <c r="M291" s="18"/>
      <c r="N291" s="18">
        <f t="shared" si="19"/>
        <v>0</v>
      </c>
      <c r="S291" s="19">
        <f t="shared" si="20"/>
        <v>0</v>
      </c>
      <c r="Z291" s="18"/>
      <c r="AA291" s="27"/>
    </row>
    <row r="292" spans="1:27">
      <c r="A292">
        <f t="shared" si="21"/>
        <v>287</v>
      </c>
      <c r="E292" s="20"/>
      <c r="H292" s="17" t="s">
        <v>455</v>
      </c>
      <c r="J292" s="17" t="s">
        <v>455</v>
      </c>
      <c r="L292" s="18"/>
      <c r="M292" s="18"/>
      <c r="N292" s="18">
        <f t="shared" si="19"/>
        <v>0</v>
      </c>
      <c r="S292" s="19">
        <f t="shared" si="20"/>
        <v>0</v>
      </c>
      <c r="Z292" s="18"/>
      <c r="AA292" s="27"/>
    </row>
    <row r="293" spans="1:27">
      <c r="A293">
        <f t="shared" si="21"/>
        <v>288</v>
      </c>
      <c r="E293" s="20"/>
      <c r="H293" s="17" t="s">
        <v>455</v>
      </c>
      <c r="J293" s="17" t="s">
        <v>455</v>
      </c>
      <c r="L293" s="18"/>
      <c r="M293" s="18"/>
      <c r="N293" s="18">
        <f t="shared" si="19"/>
        <v>0</v>
      </c>
      <c r="S293" s="19">
        <f t="shared" si="20"/>
        <v>0</v>
      </c>
      <c r="Z293" s="18"/>
      <c r="AA293" s="27"/>
    </row>
    <row r="294" spans="1:27">
      <c r="A294">
        <f t="shared" si="21"/>
        <v>289</v>
      </c>
      <c r="E294" s="20"/>
      <c r="H294" s="17" t="s">
        <v>455</v>
      </c>
      <c r="J294" s="17" t="s">
        <v>455</v>
      </c>
      <c r="L294" s="18"/>
      <c r="M294" s="18"/>
      <c r="N294" s="18">
        <f t="shared" si="19"/>
        <v>0</v>
      </c>
      <c r="S294" s="19">
        <f t="shared" si="20"/>
        <v>0</v>
      </c>
      <c r="Z294" s="18"/>
      <c r="AA294" s="27"/>
    </row>
    <row r="295" spans="1:27">
      <c r="A295">
        <f t="shared" si="21"/>
        <v>290</v>
      </c>
      <c r="E295" s="20"/>
      <c r="H295" s="17" t="s">
        <v>455</v>
      </c>
      <c r="J295" s="17" t="s">
        <v>455</v>
      </c>
      <c r="L295" s="18"/>
      <c r="M295" s="18"/>
      <c r="N295" s="18">
        <f t="shared" si="19"/>
        <v>0</v>
      </c>
      <c r="S295" s="19">
        <f t="shared" si="20"/>
        <v>0</v>
      </c>
      <c r="Z295" s="18"/>
      <c r="AA295" s="27"/>
    </row>
    <row r="296" spans="1:27">
      <c r="A296">
        <f t="shared" si="21"/>
        <v>291</v>
      </c>
      <c r="E296" s="20"/>
      <c r="H296" s="17" t="s">
        <v>455</v>
      </c>
      <c r="J296" s="17" t="s">
        <v>455</v>
      </c>
      <c r="L296" s="18"/>
      <c r="M296" s="18"/>
      <c r="N296" s="18">
        <f t="shared" si="19"/>
        <v>0</v>
      </c>
      <c r="S296" s="19">
        <f t="shared" si="20"/>
        <v>0</v>
      </c>
      <c r="Z296" s="18"/>
      <c r="AA296" s="27"/>
    </row>
    <row r="297" spans="1:27">
      <c r="A297">
        <f t="shared" si="21"/>
        <v>292</v>
      </c>
      <c r="E297" s="20"/>
      <c r="H297" s="17" t="s">
        <v>455</v>
      </c>
      <c r="J297" s="17" t="s">
        <v>455</v>
      </c>
      <c r="L297" s="18"/>
      <c r="M297" s="18"/>
      <c r="N297" s="18">
        <f t="shared" si="19"/>
        <v>0</v>
      </c>
      <c r="S297" s="19">
        <f t="shared" si="20"/>
        <v>0</v>
      </c>
      <c r="Z297" s="18"/>
      <c r="AA297" s="27"/>
    </row>
    <row r="298" spans="1:27">
      <c r="A298">
        <f t="shared" si="21"/>
        <v>293</v>
      </c>
      <c r="E298" s="20"/>
      <c r="H298" s="17" t="s">
        <v>455</v>
      </c>
      <c r="J298" s="17" t="s">
        <v>455</v>
      </c>
      <c r="L298" s="18"/>
      <c r="M298" s="18"/>
      <c r="N298" s="18">
        <f t="shared" si="19"/>
        <v>0</v>
      </c>
      <c r="S298" s="19">
        <f t="shared" si="20"/>
        <v>0</v>
      </c>
      <c r="Z298" s="18"/>
      <c r="AA298" s="27"/>
    </row>
    <row r="299" spans="1:27">
      <c r="A299">
        <f t="shared" si="21"/>
        <v>294</v>
      </c>
      <c r="E299" s="20"/>
      <c r="H299" s="17" t="s">
        <v>455</v>
      </c>
      <c r="J299" s="17" t="s">
        <v>455</v>
      </c>
      <c r="L299" s="18"/>
      <c r="M299" s="18"/>
      <c r="N299" s="18">
        <f t="shared" si="19"/>
        <v>0</v>
      </c>
      <c r="S299" s="19">
        <f t="shared" si="20"/>
        <v>0</v>
      </c>
      <c r="Z299" s="18"/>
      <c r="AA299" s="27"/>
    </row>
    <row r="300" spans="1:27">
      <c r="A300">
        <f t="shared" si="21"/>
        <v>295</v>
      </c>
      <c r="E300" s="20"/>
      <c r="H300" s="17" t="s">
        <v>455</v>
      </c>
      <c r="J300" s="17" t="s">
        <v>455</v>
      </c>
      <c r="L300" s="18"/>
      <c r="M300" s="18"/>
      <c r="N300" s="18">
        <f t="shared" si="19"/>
        <v>0</v>
      </c>
      <c r="S300" s="19">
        <f t="shared" si="20"/>
        <v>0</v>
      </c>
      <c r="Z300" s="18"/>
      <c r="AA300" s="27"/>
    </row>
    <row r="301" spans="1:27">
      <c r="A301">
        <f t="shared" si="21"/>
        <v>296</v>
      </c>
      <c r="E301" s="20"/>
      <c r="H301" s="17" t="s">
        <v>455</v>
      </c>
      <c r="J301" s="17" t="s">
        <v>455</v>
      </c>
      <c r="L301" s="18"/>
      <c r="M301" s="18"/>
      <c r="N301" s="18">
        <f t="shared" si="19"/>
        <v>0</v>
      </c>
      <c r="S301" s="19">
        <f t="shared" si="20"/>
        <v>0</v>
      </c>
      <c r="Z301" s="18"/>
      <c r="AA301" s="27"/>
    </row>
    <row r="302" spans="1:27">
      <c r="A302">
        <f t="shared" si="21"/>
        <v>297</v>
      </c>
      <c r="E302" s="20"/>
      <c r="H302" s="17" t="s">
        <v>455</v>
      </c>
      <c r="J302" s="17" t="s">
        <v>455</v>
      </c>
      <c r="L302" s="18"/>
      <c r="M302" s="18"/>
      <c r="N302" s="18">
        <f t="shared" si="19"/>
        <v>0</v>
      </c>
      <c r="S302" s="19">
        <f t="shared" si="20"/>
        <v>0</v>
      </c>
      <c r="Z302" s="18"/>
      <c r="AA302" s="27"/>
    </row>
    <row r="303" spans="1:27">
      <c r="A303">
        <f t="shared" si="21"/>
        <v>298</v>
      </c>
      <c r="E303" s="20"/>
      <c r="H303" s="17" t="s">
        <v>455</v>
      </c>
      <c r="J303" s="17" t="s">
        <v>455</v>
      </c>
      <c r="L303" s="18"/>
      <c r="M303" s="18"/>
      <c r="N303" s="18">
        <f t="shared" si="19"/>
        <v>0</v>
      </c>
      <c r="S303" s="19">
        <f t="shared" si="20"/>
        <v>0</v>
      </c>
      <c r="Z303" s="18"/>
      <c r="AA303" s="27"/>
    </row>
    <row r="304" spans="1:27">
      <c r="A304">
        <f t="shared" si="21"/>
        <v>299</v>
      </c>
      <c r="E304" s="20"/>
      <c r="H304" s="17" t="s">
        <v>455</v>
      </c>
      <c r="J304" s="17" t="s">
        <v>455</v>
      </c>
      <c r="L304" s="18"/>
      <c r="M304" s="18"/>
      <c r="N304" s="18">
        <f t="shared" si="19"/>
        <v>0</v>
      </c>
      <c r="S304" s="19">
        <f t="shared" si="20"/>
        <v>0</v>
      </c>
      <c r="Z304" s="18"/>
      <c r="AA304" s="27"/>
    </row>
    <row r="305" spans="1:27">
      <c r="A305">
        <f t="shared" si="21"/>
        <v>300</v>
      </c>
      <c r="E305" s="20"/>
      <c r="H305" s="17" t="s">
        <v>455</v>
      </c>
      <c r="J305" s="17" t="s">
        <v>455</v>
      </c>
      <c r="L305" s="18"/>
      <c r="M305" s="18"/>
      <c r="N305" s="18">
        <f t="shared" si="19"/>
        <v>0</v>
      </c>
      <c r="S305" s="19">
        <f t="shared" si="20"/>
        <v>0</v>
      </c>
      <c r="Z305" s="18"/>
      <c r="AA305" s="27"/>
    </row>
    <row r="306" spans="1:27">
      <c r="A306">
        <f t="shared" si="21"/>
        <v>301</v>
      </c>
      <c r="E306" s="20"/>
      <c r="H306" s="17" t="s">
        <v>455</v>
      </c>
      <c r="J306" s="17" t="s">
        <v>455</v>
      </c>
      <c r="L306" s="18"/>
      <c r="M306" s="18"/>
      <c r="N306" s="18">
        <f t="shared" si="19"/>
        <v>0</v>
      </c>
      <c r="S306" s="19">
        <f t="shared" si="20"/>
        <v>0</v>
      </c>
      <c r="Z306" s="18"/>
      <c r="AA306" s="27"/>
    </row>
    <row r="307" spans="1:27">
      <c r="A307">
        <f t="shared" si="21"/>
        <v>302</v>
      </c>
      <c r="E307" s="20"/>
      <c r="H307" s="17" t="s">
        <v>455</v>
      </c>
      <c r="J307" s="17" t="s">
        <v>455</v>
      </c>
      <c r="L307" s="18"/>
      <c r="M307" s="18"/>
      <c r="N307" s="18">
        <f t="shared" si="19"/>
        <v>0</v>
      </c>
      <c r="S307" s="19">
        <f t="shared" si="20"/>
        <v>0</v>
      </c>
      <c r="Z307" s="18"/>
      <c r="AA307" s="27"/>
    </row>
    <row r="308" spans="1:27">
      <c r="A308">
        <f t="shared" si="21"/>
        <v>303</v>
      </c>
      <c r="E308" s="20"/>
      <c r="H308" s="17" t="s">
        <v>455</v>
      </c>
      <c r="J308" s="17" t="s">
        <v>455</v>
      </c>
      <c r="L308" s="18"/>
      <c r="M308" s="18"/>
      <c r="N308" s="18">
        <f t="shared" si="19"/>
        <v>0</v>
      </c>
      <c r="S308" s="19">
        <f t="shared" si="20"/>
        <v>0</v>
      </c>
      <c r="Z308" s="18"/>
      <c r="AA308" s="27"/>
    </row>
    <row r="309" spans="1:27">
      <c r="A309">
        <f t="shared" si="21"/>
        <v>304</v>
      </c>
      <c r="E309" s="20"/>
      <c r="H309" s="17" t="s">
        <v>455</v>
      </c>
      <c r="J309" s="17" t="s">
        <v>455</v>
      </c>
      <c r="L309" s="18"/>
      <c r="M309" s="18"/>
      <c r="N309" s="18">
        <f t="shared" si="19"/>
        <v>0</v>
      </c>
      <c r="S309" s="19">
        <f t="shared" si="20"/>
        <v>0</v>
      </c>
      <c r="Z309" s="18"/>
      <c r="AA309" s="27"/>
    </row>
    <row r="310" spans="1:27">
      <c r="A310">
        <f t="shared" si="21"/>
        <v>305</v>
      </c>
      <c r="E310" s="20"/>
      <c r="H310" s="17" t="s">
        <v>455</v>
      </c>
      <c r="J310" s="17" t="s">
        <v>455</v>
      </c>
      <c r="L310" s="18"/>
      <c r="M310" s="18"/>
      <c r="N310" s="18">
        <f t="shared" si="19"/>
        <v>0</v>
      </c>
      <c r="S310" s="19">
        <f t="shared" si="20"/>
        <v>0</v>
      </c>
      <c r="Z310" s="18"/>
      <c r="AA310" s="27"/>
    </row>
    <row r="311" spans="1:27">
      <c r="A311">
        <f t="shared" si="21"/>
        <v>306</v>
      </c>
      <c r="E311" s="20"/>
      <c r="H311" s="17" t="s">
        <v>455</v>
      </c>
      <c r="J311" s="17" t="s">
        <v>455</v>
      </c>
      <c r="L311" s="18"/>
      <c r="M311" s="18"/>
      <c r="N311" s="18">
        <f t="shared" si="19"/>
        <v>0</v>
      </c>
      <c r="S311" s="19">
        <f t="shared" si="20"/>
        <v>0</v>
      </c>
      <c r="Z311" s="18"/>
      <c r="AA311" s="27"/>
    </row>
    <row r="312" spans="1:27">
      <c r="A312">
        <f t="shared" si="21"/>
        <v>307</v>
      </c>
      <c r="E312" s="20"/>
      <c r="H312" s="17" t="s">
        <v>455</v>
      </c>
      <c r="J312" s="17" t="s">
        <v>455</v>
      </c>
      <c r="L312" s="18"/>
      <c r="M312" s="18"/>
      <c r="N312" s="18">
        <f t="shared" si="19"/>
        <v>0</v>
      </c>
      <c r="S312" s="19">
        <f t="shared" si="20"/>
        <v>0</v>
      </c>
      <c r="Z312" s="18"/>
      <c r="AA312" s="27"/>
    </row>
    <row r="313" spans="1:27">
      <c r="A313">
        <f t="shared" si="21"/>
        <v>308</v>
      </c>
      <c r="E313" s="20"/>
      <c r="H313" s="17" t="s">
        <v>455</v>
      </c>
      <c r="J313" s="17" t="s">
        <v>455</v>
      </c>
      <c r="L313" s="18"/>
      <c r="M313" s="18"/>
      <c r="N313" s="18">
        <f t="shared" si="19"/>
        <v>0</v>
      </c>
      <c r="S313" s="19">
        <f t="shared" si="20"/>
        <v>0</v>
      </c>
      <c r="Z313" s="18"/>
      <c r="AA313" s="27"/>
    </row>
    <row r="314" spans="1:27">
      <c r="A314">
        <f t="shared" si="21"/>
        <v>309</v>
      </c>
      <c r="E314" s="20"/>
      <c r="H314" s="17" t="s">
        <v>455</v>
      </c>
      <c r="J314" s="17" t="s">
        <v>455</v>
      </c>
      <c r="L314" s="18"/>
      <c r="M314" s="18"/>
      <c r="N314" s="18">
        <f t="shared" si="19"/>
        <v>0</v>
      </c>
      <c r="S314" s="19">
        <f t="shared" si="20"/>
        <v>0</v>
      </c>
      <c r="Z314" s="18"/>
      <c r="AA314" s="27"/>
    </row>
    <row r="315" spans="1:27">
      <c r="A315">
        <f t="shared" si="21"/>
        <v>310</v>
      </c>
      <c r="E315" s="20"/>
      <c r="H315" s="17" t="s">
        <v>455</v>
      </c>
      <c r="J315" s="17" t="s">
        <v>455</v>
      </c>
      <c r="L315" s="18"/>
      <c r="M315" s="18"/>
      <c r="N315" s="18">
        <f t="shared" si="19"/>
        <v>0</v>
      </c>
      <c r="S315" s="19">
        <f t="shared" si="20"/>
        <v>0</v>
      </c>
      <c r="Z315" s="18"/>
      <c r="AA315" s="27"/>
    </row>
    <row r="316" spans="1:27">
      <c r="A316">
        <f t="shared" si="21"/>
        <v>311</v>
      </c>
      <c r="E316" s="20"/>
      <c r="H316" s="17" t="s">
        <v>455</v>
      </c>
      <c r="J316" s="17" t="s">
        <v>455</v>
      </c>
      <c r="L316" s="18"/>
      <c r="M316" s="18"/>
      <c r="N316" s="18">
        <f t="shared" si="19"/>
        <v>0</v>
      </c>
      <c r="S316" s="19">
        <f t="shared" si="20"/>
        <v>0</v>
      </c>
      <c r="Z316" s="18"/>
      <c r="AA316" s="27"/>
    </row>
    <row r="317" spans="1:27">
      <c r="A317">
        <f t="shared" si="21"/>
        <v>312</v>
      </c>
      <c r="E317" s="20"/>
      <c r="H317" s="17" t="s">
        <v>455</v>
      </c>
      <c r="J317" s="17" t="s">
        <v>455</v>
      </c>
      <c r="L317" s="18"/>
      <c r="M317" s="18"/>
      <c r="N317" s="18">
        <f t="shared" si="19"/>
        <v>0</v>
      </c>
      <c r="S317" s="19">
        <f t="shared" si="20"/>
        <v>0</v>
      </c>
      <c r="Z317" s="18"/>
      <c r="AA317" s="27"/>
    </row>
    <row r="318" spans="1:27">
      <c r="A318">
        <f t="shared" si="21"/>
        <v>313</v>
      </c>
      <c r="E318" s="20"/>
      <c r="H318" s="17" t="s">
        <v>455</v>
      </c>
      <c r="J318" s="17" t="s">
        <v>455</v>
      </c>
      <c r="L318" s="18"/>
      <c r="M318" s="18"/>
      <c r="N318" s="18">
        <f t="shared" si="19"/>
        <v>0</v>
      </c>
      <c r="S318" s="19">
        <f t="shared" si="20"/>
        <v>0</v>
      </c>
      <c r="Z318" s="18"/>
      <c r="AA318" s="27"/>
    </row>
    <row r="319" spans="1:27">
      <c r="A319">
        <f t="shared" si="21"/>
        <v>314</v>
      </c>
      <c r="E319" s="20"/>
      <c r="H319" s="17" t="s">
        <v>455</v>
      </c>
      <c r="J319" s="17" t="s">
        <v>455</v>
      </c>
      <c r="L319" s="18"/>
      <c r="M319" s="18"/>
      <c r="N319" s="18">
        <f t="shared" si="19"/>
        <v>0</v>
      </c>
      <c r="S319" s="19">
        <f t="shared" si="20"/>
        <v>0</v>
      </c>
      <c r="Z319" s="18"/>
      <c r="AA319" s="27"/>
    </row>
    <row r="320" spans="1:27">
      <c r="A320">
        <f t="shared" si="21"/>
        <v>315</v>
      </c>
      <c r="E320" s="20"/>
      <c r="H320" s="17" t="s">
        <v>455</v>
      </c>
      <c r="J320" s="17" t="s">
        <v>455</v>
      </c>
      <c r="L320" s="18"/>
      <c r="M320" s="18"/>
      <c r="N320" s="18">
        <f t="shared" si="19"/>
        <v>0</v>
      </c>
      <c r="S320" s="19">
        <f t="shared" si="20"/>
        <v>0</v>
      </c>
      <c r="Z320" s="18"/>
      <c r="AA320" s="27"/>
    </row>
    <row r="321" spans="1:27">
      <c r="A321">
        <f t="shared" si="21"/>
        <v>316</v>
      </c>
      <c r="E321" s="20"/>
      <c r="H321" s="17" t="s">
        <v>455</v>
      </c>
      <c r="J321" s="17" t="s">
        <v>455</v>
      </c>
      <c r="L321" s="18"/>
      <c r="M321" s="18"/>
      <c r="N321" s="18">
        <f t="shared" si="19"/>
        <v>0</v>
      </c>
      <c r="S321" s="19">
        <f t="shared" si="20"/>
        <v>0</v>
      </c>
      <c r="Z321" s="18"/>
      <c r="AA321" s="27"/>
    </row>
    <row r="322" spans="1:27">
      <c r="A322">
        <f t="shared" si="21"/>
        <v>317</v>
      </c>
      <c r="E322" s="20"/>
      <c r="H322" s="17" t="s">
        <v>455</v>
      </c>
      <c r="J322" s="17" t="s">
        <v>455</v>
      </c>
      <c r="L322" s="18"/>
      <c r="M322" s="18"/>
      <c r="N322" s="18">
        <f t="shared" si="19"/>
        <v>0</v>
      </c>
      <c r="S322" s="19">
        <f t="shared" si="20"/>
        <v>0</v>
      </c>
      <c r="Z322" s="18"/>
      <c r="AA322" s="27"/>
    </row>
    <row r="323" spans="1:27">
      <c r="A323">
        <f t="shared" si="21"/>
        <v>318</v>
      </c>
      <c r="E323" s="20"/>
      <c r="H323" s="17" t="s">
        <v>455</v>
      </c>
      <c r="J323" s="17" t="s">
        <v>455</v>
      </c>
      <c r="L323" s="18"/>
      <c r="M323" s="18"/>
      <c r="N323" s="18">
        <f t="shared" ref="N323:N386" si="22">+L323+O323+Z323</f>
        <v>0</v>
      </c>
      <c r="S323" s="19">
        <f t="shared" ref="S323:S386" si="23">+O323</f>
        <v>0</v>
      </c>
      <c r="Z323" s="18"/>
      <c r="AA323" s="27"/>
    </row>
    <row r="324" spans="1:27">
      <c r="A324">
        <f t="shared" si="21"/>
        <v>319</v>
      </c>
      <c r="E324" s="20"/>
      <c r="H324" s="17" t="s">
        <v>455</v>
      </c>
      <c r="J324" s="17" t="s">
        <v>455</v>
      </c>
      <c r="L324" s="18"/>
      <c r="M324" s="18"/>
      <c r="N324" s="18">
        <f t="shared" si="22"/>
        <v>0</v>
      </c>
      <c r="S324" s="19">
        <f t="shared" si="23"/>
        <v>0</v>
      </c>
      <c r="Z324" s="18"/>
      <c r="AA324" s="27"/>
    </row>
    <row r="325" spans="1:27">
      <c r="A325">
        <f t="shared" si="21"/>
        <v>320</v>
      </c>
      <c r="E325" s="20"/>
      <c r="H325" s="17" t="s">
        <v>455</v>
      </c>
      <c r="J325" s="17" t="s">
        <v>455</v>
      </c>
      <c r="L325" s="18"/>
      <c r="M325" s="18"/>
      <c r="N325" s="18">
        <f t="shared" si="22"/>
        <v>0</v>
      </c>
      <c r="S325" s="19">
        <f t="shared" si="23"/>
        <v>0</v>
      </c>
      <c r="Z325" s="18"/>
      <c r="AA325" s="27"/>
    </row>
    <row r="326" spans="1:27">
      <c r="A326">
        <f t="shared" si="21"/>
        <v>321</v>
      </c>
      <c r="E326" s="20"/>
      <c r="H326" s="17" t="s">
        <v>455</v>
      </c>
      <c r="J326" s="17" t="s">
        <v>455</v>
      </c>
      <c r="L326" s="18"/>
      <c r="M326" s="18"/>
      <c r="N326" s="18">
        <f t="shared" si="22"/>
        <v>0</v>
      </c>
      <c r="S326" s="19">
        <f t="shared" si="23"/>
        <v>0</v>
      </c>
      <c r="Z326" s="18"/>
      <c r="AA326" s="27"/>
    </row>
    <row r="327" spans="1:27">
      <c r="A327">
        <f t="shared" ref="A327:A390" si="24">+A326+1</f>
        <v>322</v>
      </c>
      <c r="E327" s="20"/>
      <c r="H327" s="17" t="s">
        <v>455</v>
      </c>
      <c r="J327" s="17" t="s">
        <v>455</v>
      </c>
      <c r="L327" s="18"/>
      <c r="M327" s="18"/>
      <c r="N327" s="18">
        <f t="shared" si="22"/>
        <v>0</v>
      </c>
      <c r="S327" s="19">
        <f t="shared" si="23"/>
        <v>0</v>
      </c>
      <c r="Z327" s="18"/>
      <c r="AA327" s="27"/>
    </row>
    <row r="328" spans="1:27">
      <c r="A328">
        <f t="shared" si="24"/>
        <v>323</v>
      </c>
      <c r="E328" s="20"/>
      <c r="H328" s="17" t="s">
        <v>455</v>
      </c>
      <c r="J328" s="17" t="s">
        <v>455</v>
      </c>
      <c r="L328" s="18"/>
      <c r="M328" s="18"/>
      <c r="N328" s="18">
        <f t="shared" si="22"/>
        <v>0</v>
      </c>
      <c r="S328" s="19">
        <f t="shared" si="23"/>
        <v>0</v>
      </c>
      <c r="Z328" s="18"/>
      <c r="AA328" s="27"/>
    </row>
    <row r="329" spans="1:27">
      <c r="A329">
        <f t="shared" si="24"/>
        <v>324</v>
      </c>
      <c r="E329" s="20"/>
      <c r="H329" s="17" t="s">
        <v>455</v>
      </c>
      <c r="J329" s="17" t="s">
        <v>455</v>
      </c>
      <c r="L329" s="18"/>
      <c r="M329" s="18"/>
      <c r="N329" s="18">
        <f t="shared" si="22"/>
        <v>0</v>
      </c>
      <c r="S329" s="19">
        <f t="shared" si="23"/>
        <v>0</v>
      </c>
      <c r="Z329" s="18"/>
      <c r="AA329" s="27"/>
    </row>
    <row r="330" spans="1:27">
      <c r="A330">
        <f t="shared" si="24"/>
        <v>325</v>
      </c>
      <c r="E330" s="20"/>
      <c r="H330" s="17" t="s">
        <v>455</v>
      </c>
      <c r="J330" s="17" t="s">
        <v>455</v>
      </c>
      <c r="L330" s="18"/>
      <c r="M330" s="18"/>
      <c r="N330" s="18">
        <f t="shared" si="22"/>
        <v>0</v>
      </c>
      <c r="S330" s="19">
        <f t="shared" si="23"/>
        <v>0</v>
      </c>
      <c r="Z330" s="18"/>
      <c r="AA330" s="27"/>
    </row>
    <row r="331" spans="1:27">
      <c r="A331">
        <f t="shared" si="24"/>
        <v>326</v>
      </c>
      <c r="E331" s="20"/>
      <c r="H331" s="17" t="s">
        <v>455</v>
      </c>
      <c r="J331" s="17" t="s">
        <v>455</v>
      </c>
      <c r="L331" s="18"/>
      <c r="M331" s="18"/>
      <c r="N331" s="18">
        <f t="shared" si="22"/>
        <v>0</v>
      </c>
      <c r="S331" s="19">
        <f t="shared" si="23"/>
        <v>0</v>
      </c>
      <c r="Z331" s="18"/>
      <c r="AA331" s="27"/>
    </row>
    <row r="332" spans="1:27">
      <c r="A332">
        <f t="shared" si="24"/>
        <v>327</v>
      </c>
      <c r="E332" s="20"/>
      <c r="H332" s="17" t="s">
        <v>455</v>
      </c>
      <c r="J332" s="17" t="s">
        <v>455</v>
      </c>
      <c r="L332" s="18"/>
      <c r="M332" s="18"/>
      <c r="N332" s="18">
        <f t="shared" si="22"/>
        <v>0</v>
      </c>
      <c r="S332" s="19">
        <f t="shared" si="23"/>
        <v>0</v>
      </c>
      <c r="Z332" s="18"/>
      <c r="AA332" s="27"/>
    </row>
    <row r="333" spans="1:27">
      <c r="A333">
        <f t="shared" si="24"/>
        <v>328</v>
      </c>
      <c r="E333" s="20"/>
      <c r="H333" s="17" t="s">
        <v>455</v>
      </c>
      <c r="J333" s="17" t="s">
        <v>455</v>
      </c>
      <c r="L333" s="18"/>
      <c r="M333" s="18"/>
      <c r="N333" s="18">
        <f t="shared" si="22"/>
        <v>0</v>
      </c>
      <c r="S333" s="19">
        <f t="shared" si="23"/>
        <v>0</v>
      </c>
      <c r="Z333" s="18"/>
      <c r="AA333" s="27"/>
    </row>
    <row r="334" spans="1:27">
      <c r="A334">
        <f t="shared" si="24"/>
        <v>329</v>
      </c>
      <c r="E334" s="20"/>
      <c r="H334" s="17" t="s">
        <v>455</v>
      </c>
      <c r="J334" s="17" t="s">
        <v>455</v>
      </c>
      <c r="L334" s="18"/>
      <c r="M334" s="18"/>
      <c r="N334" s="18">
        <f t="shared" si="22"/>
        <v>0</v>
      </c>
      <c r="S334" s="19">
        <f t="shared" si="23"/>
        <v>0</v>
      </c>
      <c r="Z334" s="18"/>
      <c r="AA334" s="27"/>
    </row>
    <row r="335" spans="1:27">
      <c r="A335">
        <f t="shared" si="24"/>
        <v>330</v>
      </c>
      <c r="E335" s="20"/>
      <c r="H335" s="17" t="s">
        <v>455</v>
      </c>
      <c r="J335" s="17" t="s">
        <v>455</v>
      </c>
      <c r="L335" s="18"/>
      <c r="M335" s="18"/>
      <c r="N335" s="18">
        <f t="shared" si="22"/>
        <v>0</v>
      </c>
      <c r="S335" s="19">
        <f t="shared" si="23"/>
        <v>0</v>
      </c>
      <c r="Z335" s="18"/>
      <c r="AA335" s="27"/>
    </row>
    <row r="336" spans="1:27">
      <c r="A336">
        <f t="shared" si="24"/>
        <v>331</v>
      </c>
      <c r="E336" s="20"/>
      <c r="H336" s="17" t="s">
        <v>455</v>
      </c>
      <c r="J336" s="17" t="s">
        <v>455</v>
      </c>
      <c r="L336" s="18"/>
      <c r="M336" s="18"/>
      <c r="N336" s="18">
        <f t="shared" si="22"/>
        <v>0</v>
      </c>
      <c r="S336" s="19">
        <f t="shared" si="23"/>
        <v>0</v>
      </c>
      <c r="Z336" s="18"/>
      <c r="AA336" s="27"/>
    </row>
    <row r="337" spans="1:27">
      <c r="A337">
        <f t="shared" si="24"/>
        <v>332</v>
      </c>
      <c r="E337" s="20"/>
      <c r="H337" s="17" t="s">
        <v>455</v>
      </c>
      <c r="J337" s="17" t="s">
        <v>455</v>
      </c>
      <c r="L337" s="18"/>
      <c r="M337" s="18"/>
      <c r="N337" s="18">
        <f t="shared" si="22"/>
        <v>0</v>
      </c>
      <c r="S337" s="19">
        <f t="shared" si="23"/>
        <v>0</v>
      </c>
      <c r="Z337" s="18"/>
      <c r="AA337" s="27"/>
    </row>
    <row r="338" spans="1:27">
      <c r="A338">
        <f t="shared" si="24"/>
        <v>333</v>
      </c>
      <c r="E338" s="20"/>
      <c r="H338" s="17" t="s">
        <v>455</v>
      </c>
      <c r="J338" s="17" t="s">
        <v>455</v>
      </c>
      <c r="L338" s="18"/>
      <c r="M338" s="18"/>
      <c r="N338" s="18">
        <f t="shared" si="22"/>
        <v>0</v>
      </c>
      <c r="S338" s="19">
        <f t="shared" si="23"/>
        <v>0</v>
      </c>
      <c r="Z338" s="18"/>
      <c r="AA338" s="27"/>
    </row>
    <row r="339" spans="1:27">
      <c r="A339">
        <f t="shared" si="24"/>
        <v>334</v>
      </c>
      <c r="E339" s="20"/>
      <c r="H339" s="17" t="s">
        <v>455</v>
      </c>
      <c r="J339" s="17" t="s">
        <v>455</v>
      </c>
      <c r="L339" s="18"/>
      <c r="M339" s="18"/>
      <c r="N339" s="18">
        <f t="shared" si="22"/>
        <v>0</v>
      </c>
      <c r="S339" s="19">
        <f t="shared" si="23"/>
        <v>0</v>
      </c>
      <c r="Z339" s="18"/>
      <c r="AA339" s="27"/>
    </row>
    <row r="340" spans="1:27">
      <c r="A340">
        <f t="shared" si="24"/>
        <v>335</v>
      </c>
      <c r="E340" s="20"/>
      <c r="H340" s="17" t="s">
        <v>455</v>
      </c>
      <c r="J340" s="17" t="s">
        <v>455</v>
      </c>
      <c r="L340" s="18"/>
      <c r="M340" s="18"/>
      <c r="N340" s="18">
        <f t="shared" si="22"/>
        <v>0</v>
      </c>
      <c r="S340" s="19">
        <f t="shared" si="23"/>
        <v>0</v>
      </c>
      <c r="Z340" s="18"/>
      <c r="AA340" s="27"/>
    </row>
    <row r="341" spans="1:27">
      <c r="A341">
        <f t="shared" si="24"/>
        <v>336</v>
      </c>
      <c r="E341" s="20"/>
      <c r="H341" s="17" t="s">
        <v>455</v>
      </c>
      <c r="J341" s="17" t="s">
        <v>455</v>
      </c>
      <c r="L341" s="18"/>
      <c r="M341" s="18"/>
      <c r="N341" s="18">
        <f t="shared" si="22"/>
        <v>0</v>
      </c>
      <c r="S341" s="19">
        <f t="shared" si="23"/>
        <v>0</v>
      </c>
      <c r="Z341" s="18"/>
      <c r="AA341" s="27"/>
    </row>
    <row r="342" spans="1:27">
      <c r="A342">
        <f t="shared" si="24"/>
        <v>337</v>
      </c>
      <c r="E342" s="20"/>
      <c r="H342" s="17" t="s">
        <v>455</v>
      </c>
      <c r="J342" s="17" t="s">
        <v>455</v>
      </c>
      <c r="L342" s="18"/>
      <c r="M342" s="18"/>
      <c r="N342" s="18">
        <f t="shared" si="22"/>
        <v>0</v>
      </c>
      <c r="S342" s="19">
        <f t="shared" si="23"/>
        <v>0</v>
      </c>
      <c r="Z342" s="18"/>
      <c r="AA342" s="27"/>
    </row>
    <row r="343" spans="1:27">
      <c r="A343">
        <f t="shared" si="24"/>
        <v>338</v>
      </c>
      <c r="E343" s="20"/>
      <c r="H343" s="17" t="s">
        <v>455</v>
      </c>
      <c r="J343" s="17" t="s">
        <v>455</v>
      </c>
      <c r="L343" s="18"/>
      <c r="M343" s="18"/>
      <c r="N343" s="18">
        <f t="shared" si="22"/>
        <v>0</v>
      </c>
      <c r="S343" s="19">
        <f t="shared" si="23"/>
        <v>0</v>
      </c>
      <c r="Z343" s="18"/>
      <c r="AA343" s="27"/>
    </row>
    <row r="344" spans="1:27">
      <c r="A344">
        <f t="shared" si="24"/>
        <v>339</v>
      </c>
      <c r="E344" s="20"/>
      <c r="H344" s="17" t="s">
        <v>455</v>
      </c>
      <c r="J344" s="17" t="s">
        <v>455</v>
      </c>
      <c r="L344" s="18"/>
      <c r="M344" s="18"/>
      <c r="N344" s="18">
        <f t="shared" si="22"/>
        <v>0</v>
      </c>
      <c r="S344" s="19">
        <f t="shared" si="23"/>
        <v>0</v>
      </c>
      <c r="Z344" s="18"/>
      <c r="AA344" s="27"/>
    </row>
    <row r="345" spans="1:27">
      <c r="A345">
        <f t="shared" si="24"/>
        <v>340</v>
      </c>
      <c r="E345" s="20"/>
      <c r="H345" s="17" t="s">
        <v>455</v>
      </c>
      <c r="J345" s="17" t="s">
        <v>455</v>
      </c>
      <c r="L345" s="18"/>
      <c r="M345" s="18"/>
      <c r="N345" s="18">
        <f t="shared" si="22"/>
        <v>0</v>
      </c>
      <c r="S345" s="19">
        <f t="shared" si="23"/>
        <v>0</v>
      </c>
      <c r="Z345" s="18"/>
      <c r="AA345" s="27"/>
    </row>
    <row r="346" spans="1:27">
      <c r="A346">
        <f t="shared" si="24"/>
        <v>341</v>
      </c>
      <c r="E346" s="20"/>
      <c r="H346" s="17" t="s">
        <v>455</v>
      </c>
      <c r="J346" s="17" t="s">
        <v>455</v>
      </c>
      <c r="L346" s="18"/>
      <c r="M346" s="18"/>
      <c r="N346" s="18">
        <f t="shared" si="22"/>
        <v>0</v>
      </c>
      <c r="S346" s="19">
        <f t="shared" si="23"/>
        <v>0</v>
      </c>
      <c r="Z346" s="18"/>
      <c r="AA346" s="27"/>
    </row>
    <row r="347" spans="1:27">
      <c r="A347">
        <f t="shared" si="24"/>
        <v>342</v>
      </c>
      <c r="E347" s="20"/>
      <c r="H347" s="17" t="s">
        <v>455</v>
      </c>
      <c r="J347" s="17" t="s">
        <v>455</v>
      </c>
      <c r="L347" s="18"/>
      <c r="M347" s="18"/>
      <c r="N347" s="18">
        <f t="shared" si="22"/>
        <v>0</v>
      </c>
      <c r="S347" s="19">
        <f t="shared" si="23"/>
        <v>0</v>
      </c>
      <c r="Z347" s="18"/>
      <c r="AA347" s="27"/>
    </row>
    <row r="348" spans="1:27">
      <c r="A348">
        <f t="shared" si="24"/>
        <v>343</v>
      </c>
      <c r="E348" s="20"/>
      <c r="H348" s="17" t="s">
        <v>455</v>
      </c>
      <c r="J348" s="17" t="s">
        <v>455</v>
      </c>
      <c r="L348" s="18"/>
      <c r="M348" s="18"/>
      <c r="N348" s="18">
        <f t="shared" si="22"/>
        <v>0</v>
      </c>
      <c r="S348" s="19">
        <f t="shared" si="23"/>
        <v>0</v>
      </c>
      <c r="Z348" s="18"/>
      <c r="AA348" s="27"/>
    </row>
    <row r="349" spans="1:27">
      <c r="A349">
        <f t="shared" si="24"/>
        <v>344</v>
      </c>
      <c r="E349" s="20"/>
      <c r="H349" s="17" t="s">
        <v>455</v>
      </c>
      <c r="J349" s="17" t="s">
        <v>455</v>
      </c>
      <c r="L349" s="18"/>
      <c r="M349" s="18"/>
      <c r="N349" s="18">
        <f t="shared" si="22"/>
        <v>0</v>
      </c>
      <c r="S349" s="19">
        <f t="shared" si="23"/>
        <v>0</v>
      </c>
      <c r="Z349" s="18"/>
      <c r="AA349" s="27"/>
    </row>
    <row r="350" spans="1:27">
      <c r="A350">
        <f t="shared" si="24"/>
        <v>345</v>
      </c>
      <c r="E350" s="20"/>
      <c r="H350" s="17" t="s">
        <v>455</v>
      </c>
      <c r="J350" s="17" t="s">
        <v>455</v>
      </c>
      <c r="L350" s="18"/>
      <c r="M350" s="18"/>
      <c r="N350" s="18">
        <f t="shared" si="22"/>
        <v>0</v>
      </c>
      <c r="S350" s="19">
        <f t="shared" si="23"/>
        <v>0</v>
      </c>
      <c r="Z350" s="18"/>
      <c r="AA350" s="27"/>
    </row>
    <row r="351" spans="1:27">
      <c r="A351">
        <f t="shared" si="24"/>
        <v>346</v>
      </c>
      <c r="E351" s="20"/>
      <c r="H351" s="17" t="s">
        <v>455</v>
      </c>
      <c r="J351" s="17" t="s">
        <v>455</v>
      </c>
      <c r="L351" s="18"/>
      <c r="M351" s="18"/>
      <c r="N351" s="18">
        <f t="shared" si="22"/>
        <v>0</v>
      </c>
      <c r="S351" s="19">
        <f t="shared" si="23"/>
        <v>0</v>
      </c>
      <c r="Z351" s="18"/>
      <c r="AA351" s="27"/>
    </row>
    <row r="352" spans="1:27">
      <c r="A352">
        <f t="shared" si="24"/>
        <v>347</v>
      </c>
      <c r="E352" s="20"/>
      <c r="H352" s="17" t="s">
        <v>455</v>
      </c>
      <c r="J352" s="17" t="s">
        <v>455</v>
      </c>
      <c r="L352" s="18"/>
      <c r="M352" s="18"/>
      <c r="N352" s="18">
        <f t="shared" si="22"/>
        <v>0</v>
      </c>
      <c r="S352" s="19">
        <f t="shared" si="23"/>
        <v>0</v>
      </c>
      <c r="Z352" s="18"/>
      <c r="AA352" s="27"/>
    </row>
    <row r="353" spans="1:27">
      <c r="A353">
        <f t="shared" si="24"/>
        <v>348</v>
      </c>
      <c r="E353" s="20"/>
      <c r="H353" s="17" t="s">
        <v>455</v>
      </c>
      <c r="J353" s="17" t="s">
        <v>455</v>
      </c>
      <c r="L353" s="18"/>
      <c r="M353" s="18"/>
      <c r="N353" s="18">
        <f t="shared" si="22"/>
        <v>0</v>
      </c>
      <c r="S353" s="19">
        <f t="shared" si="23"/>
        <v>0</v>
      </c>
      <c r="Z353" s="18"/>
      <c r="AA353" s="27"/>
    </row>
    <row r="354" spans="1:27">
      <c r="A354">
        <f t="shared" si="24"/>
        <v>349</v>
      </c>
      <c r="E354" s="20"/>
      <c r="H354" s="17" t="s">
        <v>455</v>
      </c>
      <c r="J354" s="17" t="s">
        <v>455</v>
      </c>
      <c r="L354" s="18"/>
      <c r="M354" s="18"/>
      <c r="N354" s="18">
        <f t="shared" si="22"/>
        <v>0</v>
      </c>
      <c r="S354" s="19">
        <f t="shared" si="23"/>
        <v>0</v>
      </c>
      <c r="Z354" s="18"/>
      <c r="AA354" s="27"/>
    </row>
    <row r="355" spans="1:27">
      <c r="A355">
        <f t="shared" si="24"/>
        <v>350</v>
      </c>
      <c r="E355" s="20"/>
      <c r="H355" s="17" t="s">
        <v>455</v>
      </c>
      <c r="J355" s="17" t="s">
        <v>455</v>
      </c>
      <c r="L355" s="18"/>
      <c r="M355" s="18"/>
      <c r="N355" s="18">
        <f t="shared" si="22"/>
        <v>0</v>
      </c>
      <c r="S355" s="19">
        <f t="shared" si="23"/>
        <v>0</v>
      </c>
      <c r="Z355" s="18"/>
      <c r="AA355" s="27"/>
    </row>
    <row r="356" spans="1:27">
      <c r="A356">
        <f t="shared" si="24"/>
        <v>351</v>
      </c>
      <c r="E356" s="20"/>
      <c r="H356" s="17" t="s">
        <v>455</v>
      </c>
      <c r="J356" s="17" t="s">
        <v>455</v>
      </c>
      <c r="L356" s="18"/>
      <c r="M356" s="18"/>
      <c r="N356" s="18">
        <f t="shared" si="22"/>
        <v>0</v>
      </c>
      <c r="S356" s="19">
        <f t="shared" si="23"/>
        <v>0</v>
      </c>
      <c r="Z356" s="18"/>
      <c r="AA356" s="27"/>
    </row>
    <row r="357" spans="1:27">
      <c r="A357">
        <f t="shared" si="24"/>
        <v>352</v>
      </c>
      <c r="E357" s="20"/>
      <c r="H357" s="17" t="s">
        <v>455</v>
      </c>
      <c r="J357" s="17" t="s">
        <v>455</v>
      </c>
      <c r="L357" s="18"/>
      <c r="M357" s="18"/>
      <c r="N357" s="18">
        <f t="shared" si="22"/>
        <v>0</v>
      </c>
      <c r="S357" s="19">
        <f t="shared" si="23"/>
        <v>0</v>
      </c>
      <c r="Z357" s="18"/>
      <c r="AA357" s="27"/>
    </row>
    <row r="358" spans="1:27">
      <c r="A358">
        <f t="shared" si="24"/>
        <v>353</v>
      </c>
      <c r="E358" s="20"/>
      <c r="H358" s="17" t="s">
        <v>455</v>
      </c>
      <c r="J358" s="17" t="s">
        <v>455</v>
      </c>
      <c r="L358" s="18"/>
      <c r="M358" s="18"/>
      <c r="N358" s="18">
        <f t="shared" si="22"/>
        <v>0</v>
      </c>
      <c r="S358" s="19">
        <f t="shared" si="23"/>
        <v>0</v>
      </c>
      <c r="Z358" s="18"/>
      <c r="AA358" s="27"/>
    </row>
    <row r="359" spans="1:27">
      <c r="A359">
        <f t="shared" si="24"/>
        <v>354</v>
      </c>
      <c r="E359" s="20"/>
      <c r="H359" s="17" t="s">
        <v>455</v>
      </c>
      <c r="J359" s="17" t="s">
        <v>455</v>
      </c>
      <c r="L359" s="18"/>
      <c r="M359" s="18"/>
      <c r="N359" s="18">
        <f t="shared" si="22"/>
        <v>0</v>
      </c>
      <c r="S359" s="19">
        <f t="shared" si="23"/>
        <v>0</v>
      </c>
      <c r="Z359" s="18"/>
      <c r="AA359" s="27"/>
    </row>
    <row r="360" spans="1:27">
      <c r="A360">
        <f t="shared" si="24"/>
        <v>355</v>
      </c>
      <c r="E360" s="20"/>
      <c r="H360" s="17" t="s">
        <v>455</v>
      </c>
      <c r="J360" s="17" t="s">
        <v>455</v>
      </c>
      <c r="L360" s="18"/>
      <c r="M360" s="18"/>
      <c r="N360" s="18">
        <f t="shared" si="22"/>
        <v>0</v>
      </c>
      <c r="S360" s="19">
        <f t="shared" si="23"/>
        <v>0</v>
      </c>
      <c r="Z360" s="18"/>
      <c r="AA360" s="27"/>
    </row>
    <row r="361" spans="1:27">
      <c r="A361">
        <f t="shared" si="24"/>
        <v>356</v>
      </c>
      <c r="E361" s="20"/>
      <c r="H361" s="17" t="s">
        <v>455</v>
      </c>
      <c r="J361" s="17" t="s">
        <v>455</v>
      </c>
      <c r="L361" s="18"/>
      <c r="M361" s="18"/>
      <c r="N361" s="18">
        <f t="shared" si="22"/>
        <v>0</v>
      </c>
      <c r="S361" s="19">
        <f t="shared" si="23"/>
        <v>0</v>
      </c>
      <c r="Z361" s="18"/>
      <c r="AA361" s="27"/>
    </row>
    <row r="362" spans="1:27">
      <c r="A362">
        <f t="shared" si="24"/>
        <v>357</v>
      </c>
      <c r="E362" s="20"/>
      <c r="H362" s="17" t="s">
        <v>455</v>
      </c>
      <c r="J362" s="17" t="s">
        <v>455</v>
      </c>
      <c r="L362" s="18"/>
      <c r="M362" s="18"/>
      <c r="N362" s="18">
        <f t="shared" si="22"/>
        <v>0</v>
      </c>
      <c r="S362" s="19">
        <f t="shared" si="23"/>
        <v>0</v>
      </c>
      <c r="Z362" s="18"/>
      <c r="AA362" s="27"/>
    </row>
    <row r="363" spans="1:27">
      <c r="A363">
        <f t="shared" si="24"/>
        <v>358</v>
      </c>
      <c r="E363" s="20"/>
      <c r="H363" s="17" t="s">
        <v>455</v>
      </c>
      <c r="J363" s="17" t="s">
        <v>455</v>
      </c>
      <c r="L363" s="18"/>
      <c r="M363" s="18"/>
      <c r="N363" s="18">
        <f t="shared" si="22"/>
        <v>0</v>
      </c>
      <c r="S363" s="19">
        <f t="shared" si="23"/>
        <v>0</v>
      </c>
      <c r="Z363" s="18"/>
      <c r="AA363" s="27"/>
    </row>
    <row r="364" spans="1:27">
      <c r="A364">
        <f t="shared" si="24"/>
        <v>359</v>
      </c>
      <c r="E364" s="20"/>
      <c r="H364" s="17" t="s">
        <v>455</v>
      </c>
      <c r="J364" s="17" t="s">
        <v>455</v>
      </c>
      <c r="L364" s="18"/>
      <c r="M364" s="18"/>
      <c r="N364" s="18">
        <f t="shared" si="22"/>
        <v>0</v>
      </c>
      <c r="S364" s="19">
        <f t="shared" si="23"/>
        <v>0</v>
      </c>
      <c r="Z364" s="18"/>
      <c r="AA364" s="27"/>
    </row>
    <row r="365" spans="1:27">
      <c r="A365">
        <f t="shared" si="24"/>
        <v>360</v>
      </c>
      <c r="E365" s="20"/>
      <c r="H365" s="17" t="s">
        <v>455</v>
      </c>
      <c r="J365" s="17" t="s">
        <v>455</v>
      </c>
      <c r="L365" s="18"/>
      <c r="M365" s="18"/>
      <c r="N365" s="18">
        <f t="shared" si="22"/>
        <v>0</v>
      </c>
      <c r="S365" s="19">
        <f t="shared" si="23"/>
        <v>0</v>
      </c>
      <c r="Z365" s="18"/>
      <c r="AA365" s="27"/>
    </row>
    <row r="366" spans="1:27">
      <c r="A366">
        <f t="shared" si="24"/>
        <v>361</v>
      </c>
      <c r="E366" s="20"/>
      <c r="H366" s="17" t="s">
        <v>455</v>
      </c>
      <c r="J366" s="17" t="s">
        <v>455</v>
      </c>
      <c r="L366" s="18"/>
      <c r="M366" s="18"/>
      <c r="N366" s="18">
        <f t="shared" si="22"/>
        <v>0</v>
      </c>
      <c r="S366" s="19">
        <f t="shared" si="23"/>
        <v>0</v>
      </c>
      <c r="Z366" s="18"/>
      <c r="AA366" s="27"/>
    </row>
    <row r="367" spans="1:27">
      <c r="A367">
        <f t="shared" si="24"/>
        <v>362</v>
      </c>
      <c r="E367" s="20"/>
      <c r="H367" s="17" t="s">
        <v>455</v>
      </c>
      <c r="J367" s="17" t="s">
        <v>455</v>
      </c>
      <c r="L367" s="18"/>
      <c r="M367" s="18"/>
      <c r="N367" s="18">
        <f t="shared" si="22"/>
        <v>0</v>
      </c>
      <c r="S367" s="19">
        <f t="shared" si="23"/>
        <v>0</v>
      </c>
      <c r="Z367" s="18"/>
      <c r="AA367" s="27"/>
    </row>
    <row r="368" spans="1:27">
      <c r="A368">
        <f t="shared" si="24"/>
        <v>363</v>
      </c>
      <c r="E368" s="20"/>
      <c r="H368" s="17" t="s">
        <v>455</v>
      </c>
      <c r="J368" s="17" t="s">
        <v>455</v>
      </c>
      <c r="L368" s="18"/>
      <c r="M368" s="18"/>
      <c r="N368" s="18">
        <f t="shared" si="22"/>
        <v>0</v>
      </c>
      <c r="S368" s="19">
        <f t="shared" si="23"/>
        <v>0</v>
      </c>
      <c r="Z368" s="18"/>
      <c r="AA368" s="27"/>
    </row>
    <row r="369" spans="1:27">
      <c r="A369">
        <f t="shared" si="24"/>
        <v>364</v>
      </c>
      <c r="E369" s="20"/>
      <c r="H369" s="17" t="s">
        <v>455</v>
      </c>
      <c r="J369" s="17" t="s">
        <v>455</v>
      </c>
      <c r="L369" s="18"/>
      <c r="M369" s="18"/>
      <c r="N369" s="18">
        <f t="shared" si="22"/>
        <v>0</v>
      </c>
      <c r="S369" s="19">
        <f t="shared" si="23"/>
        <v>0</v>
      </c>
      <c r="Z369" s="18"/>
      <c r="AA369" s="27"/>
    </row>
    <row r="370" spans="1:27">
      <c r="A370">
        <f t="shared" si="24"/>
        <v>365</v>
      </c>
      <c r="E370" s="20"/>
      <c r="H370" s="17" t="s">
        <v>455</v>
      </c>
      <c r="J370" s="17" t="s">
        <v>455</v>
      </c>
      <c r="L370" s="18"/>
      <c r="M370" s="18"/>
      <c r="N370" s="18">
        <f t="shared" si="22"/>
        <v>0</v>
      </c>
      <c r="S370" s="19">
        <f t="shared" si="23"/>
        <v>0</v>
      </c>
      <c r="Z370" s="18"/>
      <c r="AA370" s="27"/>
    </row>
    <row r="371" spans="1:27">
      <c r="A371">
        <f t="shared" si="24"/>
        <v>366</v>
      </c>
      <c r="E371" s="20"/>
      <c r="H371" s="17" t="s">
        <v>455</v>
      </c>
      <c r="J371" s="17" t="s">
        <v>455</v>
      </c>
      <c r="L371" s="18"/>
      <c r="M371" s="18"/>
      <c r="N371" s="18">
        <f t="shared" si="22"/>
        <v>0</v>
      </c>
      <c r="S371" s="19">
        <f t="shared" si="23"/>
        <v>0</v>
      </c>
      <c r="Z371" s="18"/>
      <c r="AA371" s="27"/>
    </row>
    <row r="372" spans="1:27">
      <c r="A372">
        <f t="shared" si="24"/>
        <v>367</v>
      </c>
      <c r="E372" s="20"/>
      <c r="H372" s="17" t="s">
        <v>455</v>
      </c>
      <c r="J372" s="17" t="s">
        <v>455</v>
      </c>
      <c r="L372" s="18"/>
      <c r="M372" s="18"/>
      <c r="N372" s="18">
        <f t="shared" si="22"/>
        <v>0</v>
      </c>
      <c r="S372" s="19">
        <f t="shared" si="23"/>
        <v>0</v>
      </c>
      <c r="Z372" s="18"/>
      <c r="AA372" s="27"/>
    </row>
    <row r="373" spans="1:27">
      <c r="A373">
        <f t="shared" si="24"/>
        <v>368</v>
      </c>
      <c r="E373" s="20"/>
      <c r="H373" s="17" t="s">
        <v>455</v>
      </c>
      <c r="J373" s="17" t="s">
        <v>455</v>
      </c>
      <c r="L373" s="18"/>
      <c r="M373" s="18"/>
      <c r="N373" s="18">
        <f t="shared" si="22"/>
        <v>0</v>
      </c>
      <c r="S373" s="19">
        <f t="shared" si="23"/>
        <v>0</v>
      </c>
      <c r="Z373" s="18"/>
      <c r="AA373" s="27"/>
    </row>
    <row r="374" spans="1:27">
      <c r="A374">
        <f t="shared" si="24"/>
        <v>369</v>
      </c>
      <c r="E374" s="20"/>
      <c r="H374" s="17" t="s">
        <v>455</v>
      </c>
      <c r="J374" s="17" t="s">
        <v>455</v>
      </c>
      <c r="L374" s="18"/>
      <c r="M374" s="18"/>
      <c r="N374" s="18">
        <f t="shared" si="22"/>
        <v>0</v>
      </c>
      <c r="S374" s="19">
        <f t="shared" si="23"/>
        <v>0</v>
      </c>
      <c r="Z374" s="18"/>
      <c r="AA374" s="27"/>
    </row>
    <row r="375" spans="1:27">
      <c r="A375">
        <f t="shared" si="24"/>
        <v>370</v>
      </c>
      <c r="E375" s="20"/>
      <c r="H375" s="17" t="s">
        <v>455</v>
      </c>
      <c r="J375" s="17" t="s">
        <v>455</v>
      </c>
      <c r="L375" s="18"/>
      <c r="M375" s="18"/>
      <c r="N375" s="18">
        <f t="shared" si="22"/>
        <v>0</v>
      </c>
      <c r="S375" s="19">
        <f t="shared" si="23"/>
        <v>0</v>
      </c>
      <c r="Z375" s="18"/>
      <c r="AA375" s="27"/>
    </row>
    <row r="376" spans="1:27">
      <c r="A376">
        <f t="shared" si="24"/>
        <v>371</v>
      </c>
      <c r="E376" s="20"/>
      <c r="H376" s="17" t="s">
        <v>455</v>
      </c>
      <c r="J376" s="17" t="s">
        <v>455</v>
      </c>
      <c r="L376" s="18"/>
      <c r="M376" s="18"/>
      <c r="N376" s="18">
        <f t="shared" si="22"/>
        <v>0</v>
      </c>
      <c r="S376" s="19">
        <f t="shared" si="23"/>
        <v>0</v>
      </c>
      <c r="Z376" s="18"/>
      <c r="AA376" s="27"/>
    </row>
    <row r="377" spans="1:27">
      <c r="A377">
        <f t="shared" si="24"/>
        <v>372</v>
      </c>
      <c r="E377" s="20"/>
      <c r="H377" s="17" t="s">
        <v>455</v>
      </c>
      <c r="J377" s="17" t="s">
        <v>455</v>
      </c>
      <c r="L377" s="18"/>
      <c r="M377" s="18"/>
      <c r="N377" s="18">
        <f t="shared" si="22"/>
        <v>0</v>
      </c>
      <c r="S377" s="19">
        <f t="shared" si="23"/>
        <v>0</v>
      </c>
      <c r="Z377" s="18"/>
      <c r="AA377" s="27"/>
    </row>
    <row r="378" spans="1:27">
      <c r="A378">
        <f t="shared" si="24"/>
        <v>373</v>
      </c>
      <c r="E378" s="20"/>
      <c r="H378" s="17" t="s">
        <v>455</v>
      </c>
      <c r="J378" s="17" t="s">
        <v>455</v>
      </c>
      <c r="L378" s="18"/>
      <c r="M378" s="18"/>
      <c r="N378" s="18">
        <f t="shared" si="22"/>
        <v>0</v>
      </c>
      <c r="S378" s="19">
        <f t="shared" si="23"/>
        <v>0</v>
      </c>
      <c r="Z378" s="18"/>
      <c r="AA378" s="27"/>
    </row>
    <row r="379" spans="1:27">
      <c r="A379">
        <f t="shared" si="24"/>
        <v>374</v>
      </c>
      <c r="E379" s="20"/>
      <c r="H379" s="17" t="s">
        <v>455</v>
      </c>
      <c r="J379" s="17" t="s">
        <v>455</v>
      </c>
      <c r="L379" s="18"/>
      <c r="M379" s="18"/>
      <c r="N379" s="18">
        <f t="shared" si="22"/>
        <v>0</v>
      </c>
      <c r="S379" s="19">
        <f t="shared" si="23"/>
        <v>0</v>
      </c>
      <c r="Z379" s="18"/>
      <c r="AA379" s="27"/>
    </row>
    <row r="380" spans="1:27">
      <c r="A380">
        <f t="shared" si="24"/>
        <v>375</v>
      </c>
      <c r="E380" s="20"/>
      <c r="H380" s="17" t="s">
        <v>455</v>
      </c>
      <c r="J380" s="17" t="s">
        <v>455</v>
      </c>
      <c r="L380" s="18"/>
      <c r="M380" s="18"/>
      <c r="N380" s="18">
        <f t="shared" si="22"/>
        <v>0</v>
      </c>
      <c r="S380" s="19">
        <f t="shared" si="23"/>
        <v>0</v>
      </c>
      <c r="Z380" s="18"/>
      <c r="AA380" s="27"/>
    </row>
    <row r="381" spans="1:27">
      <c r="A381">
        <f t="shared" si="24"/>
        <v>376</v>
      </c>
      <c r="E381" s="20"/>
      <c r="H381" s="17" t="s">
        <v>455</v>
      </c>
      <c r="J381" s="17" t="s">
        <v>455</v>
      </c>
      <c r="L381" s="18"/>
      <c r="M381" s="18"/>
      <c r="N381" s="18">
        <f t="shared" si="22"/>
        <v>0</v>
      </c>
      <c r="S381" s="19">
        <f t="shared" si="23"/>
        <v>0</v>
      </c>
      <c r="Z381" s="18"/>
      <c r="AA381" s="27"/>
    </row>
    <row r="382" spans="1:27">
      <c r="A382">
        <f t="shared" si="24"/>
        <v>377</v>
      </c>
      <c r="E382" s="20"/>
      <c r="H382" s="17" t="s">
        <v>455</v>
      </c>
      <c r="J382" s="17" t="s">
        <v>455</v>
      </c>
      <c r="L382" s="18"/>
      <c r="M382" s="18"/>
      <c r="N382" s="18">
        <f t="shared" si="22"/>
        <v>0</v>
      </c>
      <c r="S382" s="19">
        <f t="shared" si="23"/>
        <v>0</v>
      </c>
      <c r="Z382" s="18"/>
      <c r="AA382" s="27"/>
    </row>
    <row r="383" spans="1:27">
      <c r="A383">
        <f t="shared" si="24"/>
        <v>378</v>
      </c>
      <c r="E383" s="20"/>
      <c r="H383" s="17" t="s">
        <v>455</v>
      </c>
      <c r="J383" s="17" t="s">
        <v>455</v>
      </c>
      <c r="L383" s="18"/>
      <c r="M383" s="18"/>
      <c r="N383" s="18">
        <f t="shared" si="22"/>
        <v>0</v>
      </c>
      <c r="S383" s="19">
        <f t="shared" si="23"/>
        <v>0</v>
      </c>
      <c r="Z383" s="18"/>
      <c r="AA383" s="27"/>
    </row>
    <row r="384" spans="1:27">
      <c r="A384">
        <f t="shared" si="24"/>
        <v>379</v>
      </c>
      <c r="E384" s="20"/>
      <c r="H384" s="17" t="s">
        <v>455</v>
      </c>
      <c r="J384" s="17" t="s">
        <v>455</v>
      </c>
      <c r="L384" s="18"/>
      <c r="M384" s="18"/>
      <c r="N384" s="18">
        <f t="shared" si="22"/>
        <v>0</v>
      </c>
      <c r="S384" s="19">
        <f t="shared" si="23"/>
        <v>0</v>
      </c>
      <c r="Z384" s="18"/>
      <c r="AA384" s="27"/>
    </row>
    <row r="385" spans="1:27">
      <c r="A385">
        <f t="shared" si="24"/>
        <v>380</v>
      </c>
      <c r="E385" s="20"/>
      <c r="H385" s="17" t="s">
        <v>455</v>
      </c>
      <c r="J385" s="17" t="s">
        <v>455</v>
      </c>
      <c r="L385" s="18"/>
      <c r="M385" s="18"/>
      <c r="N385" s="18">
        <f t="shared" si="22"/>
        <v>0</v>
      </c>
      <c r="S385" s="19">
        <f t="shared" si="23"/>
        <v>0</v>
      </c>
      <c r="Z385" s="18"/>
      <c r="AA385" s="27"/>
    </row>
    <row r="386" spans="1:27">
      <c r="A386">
        <f t="shared" si="24"/>
        <v>381</v>
      </c>
      <c r="E386" s="20"/>
      <c r="H386" s="17" t="s">
        <v>455</v>
      </c>
      <c r="J386" s="17" t="s">
        <v>455</v>
      </c>
      <c r="L386" s="18"/>
      <c r="M386" s="18"/>
      <c r="N386" s="18">
        <f t="shared" si="22"/>
        <v>0</v>
      </c>
      <c r="S386" s="19">
        <f t="shared" si="23"/>
        <v>0</v>
      </c>
      <c r="Z386" s="18"/>
      <c r="AA386" s="27"/>
    </row>
    <row r="387" spans="1:27">
      <c r="A387">
        <f t="shared" si="24"/>
        <v>382</v>
      </c>
      <c r="E387" s="20"/>
      <c r="H387" s="17" t="s">
        <v>455</v>
      </c>
      <c r="J387" s="17" t="s">
        <v>455</v>
      </c>
      <c r="L387" s="18"/>
      <c r="M387" s="18"/>
      <c r="N387" s="18">
        <f t="shared" ref="N387:N450" si="25">+L387+O387+Z387</f>
        <v>0</v>
      </c>
      <c r="S387" s="19">
        <f t="shared" ref="S387:S450" si="26">+O387</f>
        <v>0</v>
      </c>
      <c r="Z387" s="18"/>
      <c r="AA387" s="27"/>
    </row>
    <row r="388" spans="1:27">
      <c r="A388">
        <f t="shared" si="24"/>
        <v>383</v>
      </c>
      <c r="E388" s="20"/>
      <c r="H388" s="17" t="s">
        <v>455</v>
      </c>
      <c r="J388" s="17" t="s">
        <v>455</v>
      </c>
      <c r="L388" s="18"/>
      <c r="M388" s="18"/>
      <c r="N388" s="18">
        <f t="shared" si="25"/>
        <v>0</v>
      </c>
      <c r="S388" s="19">
        <f t="shared" si="26"/>
        <v>0</v>
      </c>
      <c r="Z388" s="18"/>
      <c r="AA388" s="27"/>
    </row>
    <row r="389" spans="1:27">
      <c r="A389">
        <f t="shared" si="24"/>
        <v>384</v>
      </c>
      <c r="E389" s="20"/>
      <c r="H389" s="17" t="s">
        <v>455</v>
      </c>
      <c r="J389" s="17" t="s">
        <v>455</v>
      </c>
      <c r="L389" s="18"/>
      <c r="M389" s="18"/>
      <c r="N389" s="18">
        <f t="shared" si="25"/>
        <v>0</v>
      </c>
      <c r="S389" s="19">
        <f t="shared" si="26"/>
        <v>0</v>
      </c>
      <c r="Z389" s="18"/>
      <c r="AA389" s="27"/>
    </row>
    <row r="390" spans="1:27">
      <c r="A390">
        <f t="shared" si="24"/>
        <v>385</v>
      </c>
      <c r="E390" s="20"/>
      <c r="H390" s="17" t="s">
        <v>455</v>
      </c>
      <c r="J390" s="17" t="s">
        <v>455</v>
      </c>
      <c r="L390" s="18"/>
      <c r="M390" s="18"/>
      <c r="N390" s="18">
        <f t="shared" si="25"/>
        <v>0</v>
      </c>
      <c r="S390" s="19">
        <f t="shared" si="26"/>
        <v>0</v>
      </c>
      <c r="Z390" s="18"/>
      <c r="AA390" s="27"/>
    </row>
    <row r="391" spans="1:27">
      <c r="A391">
        <f t="shared" ref="A391:A454" si="27">+A390+1</f>
        <v>386</v>
      </c>
      <c r="E391" s="20"/>
      <c r="H391" s="17" t="s">
        <v>455</v>
      </c>
      <c r="J391" s="17" t="s">
        <v>455</v>
      </c>
      <c r="L391" s="18"/>
      <c r="M391" s="18"/>
      <c r="N391" s="18">
        <f t="shared" si="25"/>
        <v>0</v>
      </c>
      <c r="S391" s="19">
        <f t="shared" si="26"/>
        <v>0</v>
      </c>
      <c r="Z391" s="18"/>
      <c r="AA391" s="27"/>
    </row>
    <row r="392" spans="1:27">
      <c r="A392">
        <f t="shared" si="27"/>
        <v>387</v>
      </c>
      <c r="E392" s="20"/>
      <c r="H392" s="17" t="s">
        <v>455</v>
      </c>
      <c r="J392" s="17" t="s">
        <v>455</v>
      </c>
      <c r="L392" s="18"/>
      <c r="M392" s="18"/>
      <c r="N392" s="18">
        <f t="shared" si="25"/>
        <v>0</v>
      </c>
      <c r="S392" s="19">
        <f t="shared" si="26"/>
        <v>0</v>
      </c>
      <c r="Z392" s="18"/>
      <c r="AA392" s="27"/>
    </row>
    <row r="393" spans="1:27">
      <c r="A393">
        <f t="shared" si="27"/>
        <v>388</v>
      </c>
      <c r="E393" s="20"/>
      <c r="H393" s="17" t="s">
        <v>455</v>
      </c>
      <c r="J393" s="17" t="s">
        <v>455</v>
      </c>
      <c r="L393" s="18"/>
      <c r="M393" s="18"/>
      <c r="N393" s="18">
        <f t="shared" si="25"/>
        <v>0</v>
      </c>
      <c r="S393" s="19">
        <f t="shared" si="26"/>
        <v>0</v>
      </c>
      <c r="Z393" s="18"/>
      <c r="AA393" s="27"/>
    </row>
    <row r="394" spans="1:27">
      <c r="A394">
        <f t="shared" si="27"/>
        <v>389</v>
      </c>
      <c r="E394" s="20"/>
      <c r="H394" s="17" t="s">
        <v>455</v>
      </c>
      <c r="J394" s="17" t="s">
        <v>455</v>
      </c>
      <c r="L394" s="18"/>
      <c r="M394" s="18"/>
      <c r="N394" s="18">
        <f t="shared" si="25"/>
        <v>0</v>
      </c>
      <c r="S394" s="19">
        <f t="shared" si="26"/>
        <v>0</v>
      </c>
      <c r="Z394" s="18"/>
      <c r="AA394" s="27"/>
    </row>
    <row r="395" spans="1:27">
      <c r="A395">
        <f t="shared" si="27"/>
        <v>390</v>
      </c>
      <c r="E395" s="20"/>
      <c r="H395" s="17" t="s">
        <v>455</v>
      </c>
      <c r="J395" s="17" t="s">
        <v>455</v>
      </c>
      <c r="L395" s="18"/>
      <c r="M395" s="18"/>
      <c r="N395" s="18">
        <f t="shared" si="25"/>
        <v>0</v>
      </c>
      <c r="S395" s="19">
        <f t="shared" si="26"/>
        <v>0</v>
      </c>
      <c r="Z395" s="18"/>
      <c r="AA395" s="27"/>
    </row>
    <row r="396" spans="1:27">
      <c r="A396">
        <f t="shared" si="27"/>
        <v>391</v>
      </c>
      <c r="E396" s="20"/>
      <c r="H396" s="17" t="s">
        <v>455</v>
      </c>
      <c r="J396" s="17" t="s">
        <v>455</v>
      </c>
      <c r="L396" s="18"/>
      <c r="M396" s="18"/>
      <c r="N396" s="18">
        <f t="shared" si="25"/>
        <v>0</v>
      </c>
      <c r="S396" s="19">
        <f t="shared" si="26"/>
        <v>0</v>
      </c>
      <c r="Z396" s="18"/>
      <c r="AA396" s="27"/>
    </row>
    <row r="397" spans="1:27">
      <c r="A397">
        <f t="shared" si="27"/>
        <v>392</v>
      </c>
      <c r="E397" s="20"/>
      <c r="H397" s="17" t="s">
        <v>455</v>
      </c>
      <c r="J397" s="17" t="s">
        <v>455</v>
      </c>
      <c r="L397" s="18"/>
      <c r="M397" s="18"/>
      <c r="N397" s="18">
        <f t="shared" si="25"/>
        <v>0</v>
      </c>
      <c r="S397" s="19">
        <f t="shared" si="26"/>
        <v>0</v>
      </c>
      <c r="Z397" s="18"/>
      <c r="AA397" s="27"/>
    </row>
    <row r="398" spans="1:27">
      <c r="A398">
        <f t="shared" si="27"/>
        <v>393</v>
      </c>
      <c r="E398" s="20"/>
      <c r="H398" s="17" t="s">
        <v>455</v>
      </c>
      <c r="J398" s="17" t="s">
        <v>455</v>
      </c>
      <c r="L398" s="18"/>
      <c r="M398" s="18"/>
      <c r="N398" s="18">
        <f t="shared" si="25"/>
        <v>0</v>
      </c>
      <c r="S398" s="19">
        <f t="shared" si="26"/>
        <v>0</v>
      </c>
      <c r="Z398" s="18"/>
      <c r="AA398" s="27"/>
    </row>
    <row r="399" spans="1:27">
      <c r="A399">
        <f t="shared" si="27"/>
        <v>394</v>
      </c>
      <c r="E399" s="20"/>
      <c r="H399" s="17" t="s">
        <v>455</v>
      </c>
      <c r="J399" s="17" t="s">
        <v>455</v>
      </c>
      <c r="L399" s="18"/>
      <c r="M399" s="18"/>
      <c r="N399" s="18">
        <f t="shared" si="25"/>
        <v>0</v>
      </c>
      <c r="S399" s="19">
        <f t="shared" si="26"/>
        <v>0</v>
      </c>
      <c r="Z399" s="18"/>
      <c r="AA399" s="27"/>
    </row>
    <row r="400" spans="1:27">
      <c r="A400">
        <f t="shared" si="27"/>
        <v>395</v>
      </c>
      <c r="E400" s="20"/>
      <c r="H400" s="17" t="s">
        <v>455</v>
      </c>
      <c r="J400" s="17" t="s">
        <v>455</v>
      </c>
      <c r="L400" s="18"/>
      <c r="M400" s="18"/>
      <c r="N400" s="18">
        <f t="shared" si="25"/>
        <v>0</v>
      </c>
      <c r="S400" s="19">
        <f t="shared" si="26"/>
        <v>0</v>
      </c>
      <c r="Z400" s="18"/>
      <c r="AA400" s="27"/>
    </row>
    <row r="401" spans="1:27">
      <c r="A401">
        <f t="shared" si="27"/>
        <v>396</v>
      </c>
      <c r="E401" s="20"/>
      <c r="H401" s="17" t="s">
        <v>455</v>
      </c>
      <c r="J401" s="17" t="s">
        <v>455</v>
      </c>
      <c r="L401" s="18"/>
      <c r="M401" s="18"/>
      <c r="N401" s="18">
        <f t="shared" si="25"/>
        <v>0</v>
      </c>
      <c r="S401" s="19">
        <f t="shared" si="26"/>
        <v>0</v>
      </c>
      <c r="Z401" s="18"/>
      <c r="AA401" s="27"/>
    </row>
    <row r="402" spans="1:27">
      <c r="A402">
        <f t="shared" si="27"/>
        <v>397</v>
      </c>
      <c r="E402" s="20"/>
      <c r="H402" s="17" t="s">
        <v>455</v>
      </c>
      <c r="J402" s="17" t="s">
        <v>455</v>
      </c>
      <c r="L402" s="18"/>
      <c r="M402" s="18"/>
      <c r="N402" s="18">
        <f t="shared" si="25"/>
        <v>0</v>
      </c>
      <c r="S402" s="19">
        <f t="shared" si="26"/>
        <v>0</v>
      </c>
      <c r="Z402" s="18"/>
      <c r="AA402" s="27"/>
    </row>
    <row r="403" spans="1:27">
      <c r="A403">
        <f t="shared" si="27"/>
        <v>398</v>
      </c>
      <c r="E403" s="20"/>
      <c r="H403" s="17" t="s">
        <v>455</v>
      </c>
      <c r="J403" s="17" t="s">
        <v>455</v>
      </c>
      <c r="L403" s="18"/>
      <c r="M403" s="18"/>
      <c r="N403" s="18">
        <f t="shared" si="25"/>
        <v>0</v>
      </c>
      <c r="S403" s="19">
        <f t="shared" si="26"/>
        <v>0</v>
      </c>
      <c r="Z403" s="18"/>
      <c r="AA403" s="27"/>
    </row>
    <row r="404" spans="1:27">
      <c r="A404">
        <f t="shared" si="27"/>
        <v>399</v>
      </c>
      <c r="E404" s="20"/>
      <c r="H404" s="17" t="s">
        <v>455</v>
      </c>
      <c r="J404" s="17" t="s">
        <v>455</v>
      </c>
      <c r="L404" s="18"/>
      <c r="M404" s="18"/>
      <c r="N404" s="18">
        <f t="shared" si="25"/>
        <v>0</v>
      </c>
      <c r="S404" s="19">
        <f t="shared" si="26"/>
        <v>0</v>
      </c>
      <c r="Z404" s="18"/>
      <c r="AA404" s="27"/>
    </row>
    <row r="405" spans="1:27">
      <c r="A405">
        <f t="shared" si="27"/>
        <v>400</v>
      </c>
      <c r="E405" s="20"/>
      <c r="H405" s="17" t="s">
        <v>455</v>
      </c>
      <c r="J405" s="17" t="s">
        <v>455</v>
      </c>
      <c r="L405" s="18"/>
      <c r="M405" s="18"/>
      <c r="N405" s="18">
        <f t="shared" si="25"/>
        <v>0</v>
      </c>
      <c r="S405" s="19">
        <f t="shared" si="26"/>
        <v>0</v>
      </c>
      <c r="Z405" s="18"/>
      <c r="AA405" s="27"/>
    </row>
    <row r="406" spans="1:27">
      <c r="A406">
        <f t="shared" si="27"/>
        <v>401</v>
      </c>
      <c r="E406" s="20"/>
      <c r="H406" s="17" t="s">
        <v>455</v>
      </c>
      <c r="J406" s="17" t="s">
        <v>455</v>
      </c>
      <c r="L406" s="18"/>
      <c r="M406" s="18"/>
      <c r="N406" s="18">
        <f t="shared" si="25"/>
        <v>0</v>
      </c>
      <c r="S406" s="19">
        <f t="shared" si="26"/>
        <v>0</v>
      </c>
      <c r="Z406" s="18"/>
      <c r="AA406" s="27"/>
    </row>
    <row r="407" spans="1:27">
      <c r="A407">
        <f t="shared" si="27"/>
        <v>402</v>
      </c>
      <c r="E407" s="20"/>
      <c r="H407" s="17" t="s">
        <v>455</v>
      </c>
      <c r="J407" s="17" t="s">
        <v>455</v>
      </c>
      <c r="L407" s="18"/>
      <c r="M407" s="18"/>
      <c r="N407" s="18">
        <f t="shared" si="25"/>
        <v>0</v>
      </c>
      <c r="S407" s="19">
        <f t="shared" si="26"/>
        <v>0</v>
      </c>
      <c r="Z407" s="18"/>
      <c r="AA407" s="27"/>
    </row>
    <row r="408" spans="1:27">
      <c r="A408">
        <f t="shared" si="27"/>
        <v>403</v>
      </c>
      <c r="E408" s="20"/>
      <c r="H408" s="17" t="s">
        <v>455</v>
      </c>
      <c r="J408" s="17" t="s">
        <v>455</v>
      </c>
      <c r="L408" s="18"/>
      <c r="M408" s="18"/>
      <c r="N408" s="18">
        <f t="shared" si="25"/>
        <v>0</v>
      </c>
      <c r="S408" s="19">
        <f t="shared" si="26"/>
        <v>0</v>
      </c>
      <c r="Z408" s="18"/>
      <c r="AA408" s="27"/>
    </row>
    <row r="409" spans="1:27">
      <c r="A409">
        <f t="shared" si="27"/>
        <v>404</v>
      </c>
      <c r="E409" s="20"/>
      <c r="H409" s="17" t="s">
        <v>455</v>
      </c>
      <c r="J409" s="17" t="s">
        <v>455</v>
      </c>
      <c r="L409" s="18"/>
      <c r="M409" s="18"/>
      <c r="N409" s="18">
        <f t="shared" si="25"/>
        <v>0</v>
      </c>
      <c r="S409" s="19">
        <f t="shared" si="26"/>
        <v>0</v>
      </c>
      <c r="Z409" s="18"/>
      <c r="AA409" s="27"/>
    </row>
    <row r="410" spans="1:27">
      <c r="A410">
        <f t="shared" si="27"/>
        <v>405</v>
      </c>
      <c r="E410" s="20"/>
      <c r="H410" s="17" t="s">
        <v>455</v>
      </c>
      <c r="J410" s="17" t="s">
        <v>455</v>
      </c>
      <c r="L410" s="18"/>
      <c r="M410" s="18"/>
      <c r="N410" s="18">
        <f t="shared" si="25"/>
        <v>0</v>
      </c>
      <c r="S410" s="19">
        <f t="shared" si="26"/>
        <v>0</v>
      </c>
      <c r="Z410" s="18"/>
      <c r="AA410" s="27"/>
    </row>
    <row r="411" spans="1:27">
      <c r="A411">
        <f t="shared" si="27"/>
        <v>406</v>
      </c>
      <c r="E411" s="20"/>
      <c r="H411" s="17" t="s">
        <v>455</v>
      </c>
      <c r="J411" s="17" t="s">
        <v>455</v>
      </c>
      <c r="L411" s="18"/>
      <c r="M411" s="18"/>
      <c r="N411" s="18">
        <f t="shared" si="25"/>
        <v>0</v>
      </c>
      <c r="S411" s="19">
        <f t="shared" si="26"/>
        <v>0</v>
      </c>
      <c r="Z411" s="18"/>
      <c r="AA411" s="27"/>
    </row>
    <row r="412" spans="1:27">
      <c r="A412">
        <f t="shared" si="27"/>
        <v>407</v>
      </c>
      <c r="E412" s="20"/>
      <c r="H412" s="17" t="s">
        <v>455</v>
      </c>
      <c r="J412" s="17" t="s">
        <v>455</v>
      </c>
      <c r="L412" s="18"/>
      <c r="M412" s="18"/>
      <c r="N412" s="18">
        <f t="shared" si="25"/>
        <v>0</v>
      </c>
      <c r="S412" s="19">
        <f t="shared" si="26"/>
        <v>0</v>
      </c>
      <c r="Z412" s="18"/>
      <c r="AA412" s="27"/>
    </row>
    <row r="413" spans="1:27">
      <c r="A413">
        <f t="shared" si="27"/>
        <v>408</v>
      </c>
      <c r="E413" s="20"/>
      <c r="H413" s="17" t="s">
        <v>455</v>
      </c>
      <c r="J413" s="17" t="s">
        <v>455</v>
      </c>
      <c r="L413" s="18"/>
      <c r="M413" s="18"/>
      <c r="N413" s="18">
        <f t="shared" si="25"/>
        <v>0</v>
      </c>
      <c r="S413" s="19">
        <f t="shared" si="26"/>
        <v>0</v>
      </c>
      <c r="Z413" s="18"/>
      <c r="AA413" s="27"/>
    </row>
    <row r="414" spans="1:27">
      <c r="A414">
        <f t="shared" si="27"/>
        <v>409</v>
      </c>
      <c r="E414" s="20"/>
      <c r="H414" s="17" t="s">
        <v>455</v>
      </c>
      <c r="J414" s="17" t="s">
        <v>455</v>
      </c>
      <c r="L414" s="18"/>
      <c r="M414" s="18"/>
      <c r="N414" s="18">
        <f t="shared" si="25"/>
        <v>0</v>
      </c>
      <c r="S414" s="19">
        <f t="shared" si="26"/>
        <v>0</v>
      </c>
      <c r="Z414" s="18"/>
      <c r="AA414" s="27"/>
    </row>
    <row r="415" spans="1:27">
      <c r="A415">
        <f t="shared" si="27"/>
        <v>410</v>
      </c>
      <c r="E415" s="20"/>
      <c r="H415" s="17" t="s">
        <v>455</v>
      </c>
      <c r="J415" s="17" t="s">
        <v>455</v>
      </c>
      <c r="L415" s="18"/>
      <c r="M415" s="18"/>
      <c r="N415" s="18">
        <f t="shared" si="25"/>
        <v>0</v>
      </c>
      <c r="S415" s="19">
        <f t="shared" si="26"/>
        <v>0</v>
      </c>
      <c r="Z415" s="18"/>
      <c r="AA415" s="27"/>
    </row>
    <row r="416" spans="1:27">
      <c r="A416">
        <f t="shared" si="27"/>
        <v>411</v>
      </c>
      <c r="E416" s="20"/>
      <c r="H416" s="17" t="s">
        <v>455</v>
      </c>
      <c r="J416" s="17" t="s">
        <v>455</v>
      </c>
      <c r="L416" s="18"/>
      <c r="M416" s="18"/>
      <c r="N416" s="18">
        <f t="shared" si="25"/>
        <v>0</v>
      </c>
      <c r="S416" s="19">
        <f t="shared" si="26"/>
        <v>0</v>
      </c>
      <c r="Z416" s="18"/>
      <c r="AA416" s="27"/>
    </row>
    <row r="417" spans="1:27">
      <c r="A417">
        <f t="shared" si="27"/>
        <v>412</v>
      </c>
      <c r="E417" s="20"/>
      <c r="H417" s="17" t="s">
        <v>455</v>
      </c>
      <c r="J417" s="17" t="s">
        <v>455</v>
      </c>
      <c r="L417" s="18"/>
      <c r="M417" s="18"/>
      <c r="N417" s="18">
        <f t="shared" si="25"/>
        <v>0</v>
      </c>
      <c r="S417" s="19">
        <f t="shared" si="26"/>
        <v>0</v>
      </c>
      <c r="Z417" s="18"/>
      <c r="AA417" s="27"/>
    </row>
    <row r="418" spans="1:27">
      <c r="A418">
        <f t="shared" si="27"/>
        <v>413</v>
      </c>
      <c r="E418" s="20"/>
      <c r="H418" s="17" t="s">
        <v>455</v>
      </c>
      <c r="J418" s="17" t="s">
        <v>455</v>
      </c>
      <c r="L418" s="18"/>
      <c r="M418" s="18"/>
      <c r="N418" s="18">
        <f t="shared" si="25"/>
        <v>0</v>
      </c>
      <c r="S418" s="19">
        <f t="shared" si="26"/>
        <v>0</v>
      </c>
      <c r="Z418" s="18"/>
      <c r="AA418" s="27"/>
    </row>
    <row r="419" spans="1:27">
      <c r="A419">
        <f t="shared" si="27"/>
        <v>414</v>
      </c>
      <c r="E419" s="20"/>
      <c r="H419" s="17" t="s">
        <v>455</v>
      </c>
      <c r="J419" s="17" t="s">
        <v>455</v>
      </c>
      <c r="L419" s="18"/>
      <c r="M419" s="18"/>
      <c r="N419" s="18">
        <f t="shared" si="25"/>
        <v>0</v>
      </c>
      <c r="S419" s="19">
        <f t="shared" si="26"/>
        <v>0</v>
      </c>
      <c r="Z419" s="18"/>
      <c r="AA419" s="27"/>
    </row>
    <row r="420" spans="1:27">
      <c r="A420">
        <f t="shared" si="27"/>
        <v>415</v>
      </c>
      <c r="E420" s="20"/>
      <c r="H420" s="17" t="s">
        <v>455</v>
      </c>
      <c r="J420" s="17" t="s">
        <v>455</v>
      </c>
      <c r="L420" s="18"/>
      <c r="M420" s="18"/>
      <c r="N420" s="18">
        <f t="shared" si="25"/>
        <v>0</v>
      </c>
      <c r="S420" s="19">
        <f t="shared" si="26"/>
        <v>0</v>
      </c>
      <c r="Z420" s="18"/>
      <c r="AA420" s="27"/>
    </row>
    <row r="421" spans="1:27">
      <c r="A421">
        <f t="shared" si="27"/>
        <v>416</v>
      </c>
      <c r="E421" s="20"/>
      <c r="H421" s="17" t="s">
        <v>455</v>
      </c>
      <c r="J421" s="17" t="s">
        <v>455</v>
      </c>
      <c r="L421" s="18"/>
      <c r="M421" s="18"/>
      <c r="N421" s="18">
        <f t="shared" si="25"/>
        <v>0</v>
      </c>
      <c r="S421" s="19">
        <f t="shared" si="26"/>
        <v>0</v>
      </c>
      <c r="Z421" s="18"/>
      <c r="AA421" s="27"/>
    </row>
    <row r="422" spans="1:27">
      <c r="A422">
        <f t="shared" si="27"/>
        <v>417</v>
      </c>
      <c r="E422" s="20"/>
      <c r="H422" s="17" t="s">
        <v>455</v>
      </c>
      <c r="J422" s="17" t="s">
        <v>455</v>
      </c>
      <c r="L422" s="18"/>
      <c r="M422" s="18"/>
      <c r="N422" s="18">
        <f t="shared" si="25"/>
        <v>0</v>
      </c>
      <c r="S422" s="19">
        <f t="shared" si="26"/>
        <v>0</v>
      </c>
      <c r="Z422" s="18"/>
      <c r="AA422" s="27"/>
    </row>
    <row r="423" spans="1:27">
      <c r="A423">
        <f t="shared" si="27"/>
        <v>418</v>
      </c>
      <c r="E423" s="20"/>
      <c r="H423" s="17" t="s">
        <v>455</v>
      </c>
      <c r="J423" s="17" t="s">
        <v>455</v>
      </c>
      <c r="L423" s="18"/>
      <c r="M423" s="18"/>
      <c r="N423" s="18">
        <f t="shared" si="25"/>
        <v>0</v>
      </c>
      <c r="S423" s="19">
        <f t="shared" si="26"/>
        <v>0</v>
      </c>
      <c r="Z423" s="18"/>
      <c r="AA423" s="27"/>
    </row>
    <row r="424" spans="1:27">
      <c r="A424">
        <f t="shared" si="27"/>
        <v>419</v>
      </c>
      <c r="E424" s="20"/>
      <c r="H424" s="17" t="s">
        <v>455</v>
      </c>
      <c r="J424" s="17" t="s">
        <v>455</v>
      </c>
      <c r="L424" s="18"/>
      <c r="M424" s="18"/>
      <c r="N424" s="18">
        <f t="shared" si="25"/>
        <v>0</v>
      </c>
      <c r="S424" s="19">
        <f t="shared" si="26"/>
        <v>0</v>
      </c>
      <c r="Z424" s="18"/>
      <c r="AA424" s="27"/>
    </row>
    <row r="425" spans="1:27">
      <c r="A425">
        <f t="shared" si="27"/>
        <v>420</v>
      </c>
      <c r="E425" s="20"/>
      <c r="H425" s="17" t="s">
        <v>455</v>
      </c>
      <c r="J425" s="17" t="s">
        <v>455</v>
      </c>
      <c r="L425" s="18"/>
      <c r="M425" s="18"/>
      <c r="N425" s="18">
        <f t="shared" si="25"/>
        <v>0</v>
      </c>
      <c r="S425" s="19">
        <f t="shared" si="26"/>
        <v>0</v>
      </c>
      <c r="Z425" s="18"/>
      <c r="AA425" s="27"/>
    </row>
    <row r="426" spans="1:27">
      <c r="A426">
        <f t="shared" si="27"/>
        <v>421</v>
      </c>
      <c r="E426" s="20"/>
      <c r="H426" s="17" t="s">
        <v>455</v>
      </c>
      <c r="J426" s="17" t="s">
        <v>455</v>
      </c>
      <c r="L426" s="18"/>
      <c r="M426" s="18"/>
      <c r="N426" s="18">
        <f t="shared" si="25"/>
        <v>0</v>
      </c>
      <c r="S426" s="19">
        <f t="shared" si="26"/>
        <v>0</v>
      </c>
      <c r="Z426" s="18"/>
      <c r="AA426" s="27"/>
    </row>
    <row r="427" spans="1:27">
      <c r="A427">
        <f t="shared" si="27"/>
        <v>422</v>
      </c>
      <c r="E427" s="20"/>
      <c r="H427" s="17" t="s">
        <v>455</v>
      </c>
      <c r="J427" s="17" t="s">
        <v>455</v>
      </c>
      <c r="L427" s="18"/>
      <c r="M427" s="18"/>
      <c r="N427" s="18">
        <f t="shared" si="25"/>
        <v>0</v>
      </c>
      <c r="S427" s="19">
        <f t="shared" si="26"/>
        <v>0</v>
      </c>
      <c r="Z427" s="18"/>
      <c r="AA427" s="27"/>
    </row>
    <row r="428" spans="1:27">
      <c r="A428">
        <f t="shared" si="27"/>
        <v>423</v>
      </c>
      <c r="E428" s="20"/>
      <c r="H428" s="17" t="s">
        <v>455</v>
      </c>
      <c r="J428" s="17" t="s">
        <v>455</v>
      </c>
      <c r="L428" s="18"/>
      <c r="M428" s="18"/>
      <c r="N428" s="18">
        <f t="shared" si="25"/>
        <v>0</v>
      </c>
      <c r="S428" s="19">
        <f t="shared" si="26"/>
        <v>0</v>
      </c>
      <c r="Z428" s="18"/>
      <c r="AA428" s="27"/>
    </row>
    <row r="429" spans="1:27">
      <c r="A429">
        <f t="shared" si="27"/>
        <v>424</v>
      </c>
      <c r="E429" s="20"/>
      <c r="H429" s="17" t="s">
        <v>455</v>
      </c>
      <c r="J429" s="17" t="s">
        <v>455</v>
      </c>
      <c r="L429" s="18"/>
      <c r="M429" s="18"/>
      <c r="N429" s="18">
        <f t="shared" si="25"/>
        <v>0</v>
      </c>
      <c r="S429" s="19">
        <f t="shared" si="26"/>
        <v>0</v>
      </c>
      <c r="Z429" s="18"/>
      <c r="AA429" s="27"/>
    </row>
    <row r="430" spans="1:27">
      <c r="A430">
        <f t="shared" si="27"/>
        <v>425</v>
      </c>
      <c r="E430" s="20"/>
      <c r="H430" s="17" t="s">
        <v>455</v>
      </c>
      <c r="J430" s="17" t="s">
        <v>455</v>
      </c>
      <c r="L430" s="18"/>
      <c r="M430" s="18"/>
      <c r="N430" s="18">
        <f t="shared" si="25"/>
        <v>0</v>
      </c>
      <c r="S430" s="19">
        <f t="shared" si="26"/>
        <v>0</v>
      </c>
      <c r="Z430" s="18"/>
      <c r="AA430" s="27"/>
    </row>
    <row r="431" spans="1:27">
      <c r="A431">
        <f t="shared" si="27"/>
        <v>426</v>
      </c>
      <c r="E431" s="20"/>
      <c r="H431" s="17" t="s">
        <v>455</v>
      </c>
      <c r="J431" s="17" t="s">
        <v>455</v>
      </c>
      <c r="L431" s="18"/>
      <c r="M431" s="18"/>
      <c r="N431" s="18">
        <f t="shared" si="25"/>
        <v>0</v>
      </c>
      <c r="S431" s="19">
        <f t="shared" si="26"/>
        <v>0</v>
      </c>
      <c r="Z431" s="18"/>
      <c r="AA431" s="27"/>
    </row>
    <row r="432" spans="1:27">
      <c r="A432">
        <f t="shared" si="27"/>
        <v>427</v>
      </c>
      <c r="E432" s="20"/>
      <c r="H432" s="17" t="s">
        <v>455</v>
      </c>
      <c r="J432" s="17" t="s">
        <v>455</v>
      </c>
      <c r="L432" s="18"/>
      <c r="M432" s="18"/>
      <c r="N432" s="18">
        <f t="shared" si="25"/>
        <v>0</v>
      </c>
      <c r="S432" s="19">
        <f t="shared" si="26"/>
        <v>0</v>
      </c>
      <c r="Z432" s="18"/>
      <c r="AA432" s="27"/>
    </row>
    <row r="433" spans="1:27">
      <c r="A433">
        <f t="shared" si="27"/>
        <v>428</v>
      </c>
      <c r="E433" s="20"/>
      <c r="H433" s="17" t="s">
        <v>455</v>
      </c>
      <c r="J433" s="17" t="s">
        <v>455</v>
      </c>
      <c r="L433" s="18"/>
      <c r="M433" s="18"/>
      <c r="N433" s="18">
        <f t="shared" si="25"/>
        <v>0</v>
      </c>
      <c r="S433" s="19">
        <f t="shared" si="26"/>
        <v>0</v>
      </c>
      <c r="Z433" s="18"/>
      <c r="AA433" s="27"/>
    </row>
    <row r="434" spans="1:27">
      <c r="A434">
        <f t="shared" si="27"/>
        <v>429</v>
      </c>
      <c r="E434" s="20"/>
      <c r="H434" s="17" t="s">
        <v>455</v>
      </c>
      <c r="J434" s="17" t="s">
        <v>455</v>
      </c>
      <c r="L434" s="18"/>
      <c r="M434" s="18"/>
      <c r="N434" s="18">
        <f t="shared" si="25"/>
        <v>0</v>
      </c>
      <c r="S434" s="19">
        <f t="shared" si="26"/>
        <v>0</v>
      </c>
      <c r="Z434" s="18"/>
      <c r="AA434" s="27"/>
    </row>
    <row r="435" spans="1:27">
      <c r="A435">
        <f t="shared" si="27"/>
        <v>430</v>
      </c>
      <c r="E435" s="20"/>
      <c r="H435" s="17" t="s">
        <v>455</v>
      </c>
      <c r="J435" s="17" t="s">
        <v>455</v>
      </c>
      <c r="L435" s="18"/>
      <c r="M435" s="18"/>
      <c r="N435" s="18">
        <f t="shared" si="25"/>
        <v>0</v>
      </c>
      <c r="S435" s="19">
        <f t="shared" si="26"/>
        <v>0</v>
      </c>
      <c r="Z435" s="18"/>
      <c r="AA435" s="27"/>
    </row>
    <row r="436" spans="1:27">
      <c r="A436">
        <f t="shared" si="27"/>
        <v>431</v>
      </c>
      <c r="E436" s="20"/>
      <c r="H436" s="17" t="s">
        <v>455</v>
      </c>
      <c r="J436" s="17" t="s">
        <v>455</v>
      </c>
      <c r="L436" s="18"/>
      <c r="M436" s="18"/>
      <c r="N436" s="18">
        <f t="shared" si="25"/>
        <v>0</v>
      </c>
      <c r="S436" s="19">
        <f t="shared" si="26"/>
        <v>0</v>
      </c>
      <c r="Z436" s="18"/>
      <c r="AA436" s="27"/>
    </row>
    <row r="437" spans="1:27">
      <c r="A437">
        <f t="shared" si="27"/>
        <v>432</v>
      </c>
      <c r="E437" s="20"/>
      <c r="H437" s="17" t="s">
        <v>455</v>
      </c>
      <c r="J437" s="17" t="s">
        <v>455</v>
      </c>
      <c r="L437" s="18"/>
      <c r="M437" s="18"/>
      <c r="N437" s="18">
        <f t="shared" si="25"/>
        <v>0</v>
      </c>
      <c r="S437" s="19">
        <f t="shared" si="26"/>
        <v>0</v>
      </c>
      <c r="Z437" s="18"/>
      <c r="AA437" s="27"/>
    </row>
    <row r="438" spans="1:27">
      <c r="A438">
        <f t="shared" si="27"/>
        <v>433</v>
      </c>
      <c r="E438" s="20"/>
      <c r="H438" s="17" t="s">
        <v>455</v>
      </c>
      <c r="J438" s="17" t="s">
        <v>455</v>
      </c>
      <c r="L438" s="18"/>
      <c r="M438" s="18"/>
      <c r="N438" s="18">
        <f t="shared" si="25"/>
        <v>0</v>
      </c>
      <c r="S438" s="19">
        <f t="shared" si="26"/>
        <v>0</v>
      </c>
      <c r="Z438" s="18"/>
      <c r="AA438" s="27"/>
    </row>
    <row r="439" spans="1:27">
      <c r="A439">
        <f t="shared" si="27"/>
        <v>434</v>
      </c>
      <c r="E439" s="20"/>
      <c r="H439" s="17" t="s">
        <v>455</v>
      </c>
      <c r="J439" s="17" t="s">
        <v>455</v>
      </c>
      <c r="L439" s="18"/>
      <c r="M439" s="18"/>
      <c r="N439" s="18">
        <f t="shared" si="25"/>
        <v>0</v>
      </c>
      <c r="S439" s="19">
        <f t="shared" si="26"/>
        <v>0</v>
      </c>
      <c r="Z439" s="18"/>
      <c r="AA439" s="27"/>
    </row>
    <row r="440" spans="1:27">
      <c r="A440">
        <f t="shared" si="27"/>
        <v>435</v>
      </c>
      <c r="E440" s="20"/>
      <c r="H440" s="17" t="s">
        <v>455</v>
      </c>
      <c r="J440" s="17" t="s">
        <v>455</v>
      </c>
      <c r="L440" s="18"/>
      <c r="M440" s="18"/>
      <c r="N440" s="18">
        <f t="shared" si="25"/>
        <v>0</v>
      </c>
      <c r="S440" s="19">
        <f t="shared" si="26"/>
        <v>0</v>
      </c>
      <c r="Z440" s="18"/>
      <c r="AA440" s="27"/>
    </row>
    <row r="441" spans="1:27">
      <c r="A441">
        <f t="shared" si="27"/>
        <v>436</v>
      </c>
      <c r="E441" s="20"/>
      <c r="H441" s="17" t="s">
        <v>455</v>
      </c>
      <c r="J441" s="17" t="s">
        <v>455</v>
      </c>
      <c r="L441" s="18"/>
      <c r="M441" s="18"/>
      <c r="N441" s="18">
        <f t="shared" si="25"/>
        <v>0</v>
      </c>
      <c r="S441" s="19">
        <f t="shared" si="26"/>
        <v>0</v>
      </c>
      <c r="Z441" s="18"/>
      <c r="AA441" s="27"/>
    </row>
    <row r="442" spans="1:27">
      <c r="A442">
        <f t="shared" si="27"/>
        <v>437</v>
      </c>
      <c r="E442" s="20"/>
      <c r="H442" s="17" t="s">
        <v>455</v>
      </c>
      <c r="J442" s="17" t="s">
        <v>455</v>
      </c>
      <c r="L442" s="18"/>
      <c r="M442" s="18"/>
      <c r="N442" s="18">
        <f t="shared" si="25"/>
        <v>0</v>
      </c>
      <c r="S442" s="19">
        <f t="shared" si="26"/>
        <v>0</v>
      </c>
      <c r="Z442" s="18"/>
      <c r="AA442" s="27"/>
    </row>
    <row r="443" spans="1:27">
      <c r="A443">
        <f t="shared" si="27"/>
        <v>438</v>
      </c>
      <c r="E443" s="20"/>
      <c r="H443" s="17" t="s">
        <v>455</v>
      </c>
      <c r="J443" s="17" t="s">
        <v>455</v>
      </c>
      <c r="L443" s="18"/>
      <c r="M443" s="18"/>
      <c r="N443" s="18">
        <f t="shared" si="25"/>
        <v>0</v>
      </c>
      <c r="S443" s="19">
        <f t="shared" si="26"/>
        <v>0</v>
      </c>
      <c r="Z443" s="18"/>
      <c r="AA443" s="27"/>
    </row>
    <row r="444" spans="1:27">
      <c r="A444">
        <f t="shared" si="27"/>
        <v>439</v>
      </c>
      <c r="E444" s="20"/>
      <c r="H444" s="17" t="s">
        <v>455</v>
      </c>
      <c r="J444" s="17" t="s">
        <v>455</v>
      </c>
      <c r="L444" s="18"/>
      <c r="M444" s="18"/>
      <c r="N444" s="18">
        <f t="shared" si="25"/>
        <v>0</v>
      </c>
      <c r="S444" s="19">
        <f t="shared" si="26"/>
        <v>0</v>
      </c>
      <c r="Z444" s="18"/>
      <c r="AA444" s="27"/>
    </row>
    <row r="445" spans="1:27">
      <c r="A445">
        <f t="shared" si="27"/>
        <v>440</v>
      </c>
      <c r="E445" s="20"/>
      <c r="H445" s="17" t="s">
        <v>455</v>
      </c>
      <c r="J445" s="17" t="s">
        <v>455</v>
      </c>
      <c r="L445" s="18"/>
      <c r="M445" s="18"/>
      <c r="N445" s="18">
        <f t="shared" si="25"/>
        <v>0</v>
      </c>
      <c r="S445" s="19">
        <f t="shared" si="26"/>
        <v>0</v>
      </c>
      <c r="Z445" s="18"/>
      <c r="AA445" s="27"/>
    </row>
    <row r="446" spans="1:27">
      <c r="A446">
        <f t="shared" si="27"/>
        <v>441</v>
      </c>
      <c r="E446" s="20"/>
      <c r="H446" s="17" t="s">
        <v>455</v>
      </c>
      <c r="J446" s="17" t="s">
        <v>455</v>
      </c>
      <c r="L446" s="18"/>
      <c r="M446" s="18"/>
      <c r="N446" s="18">
        <f t="shared" si="25"/>
        <v>0</v>
      </c>
      <c r="S446" s="19">
        <f t="shared" si="26"/>
        <v>0</v>
      </c>
      <c r="Z446" s="18"/>
      <c r="AA446" s="27"/>
    </row>
    <row r="447" spans="1:27">
      <c r="A447">
        <f t="shared" si="27"/>
        <v>442</v>
      </c>
      <c r="E447" s="20"/>
      <c r="H447" s="17" t="s">
        <v>455</v>
      </c>
      <c r="J447" s="17" t="s">
        <v>455</v>
      </c>
      <c r="L447" s="18"/>
      <c r="M447" s="18"/>
      <c r="N447" s="18">
        <f t="shared" si="25"/>
        <v>0</v>
      </c>
      <c r="S447" s="19">
        <f t="shared" si="26"/>
        <v>0</v>
      </c>
      <c r="Z447" s="18"/>
      <c r="AA447" s="27"/>
    </row>
    <row r="448" spans="1:27">
      <c r="A448">
        <f t="shared" si="27"/>
        <v>443</v>
      </c>
      <c r="E448" s="20"/>
      <c r="H448" s="17" t="s">
        <v>455</v>
      </c>
      <c r="J448" s="17" t="s">
        <v>455</v>
      </c>
      <c r="L448" s="18"/>
      <c r="M448" s="18"/>
      <c r="N448" s="18">
        <f t="shared" si="25"/>
        <v>0</v>
      </c>
      <c r="S448" s="19">
        <f t="shared" si="26"/>
        <v>0</v>
      </c>
      <c r="Z448" s="18"/>
      <c r="AA448" s="27"/>
    </row>
    <row r="449" spans="1:27">
      <c r="A449">
        <f t="shared" si="27"/>
        <v>444</v>
      </c>
      <c r="E449" s="20"/>
      <c r="H449" s="17" t="s">
        <v>455</v>
      </c>
      <c r="J449" s="17" t="s">
        <v>455</v>
      </c>
      <c r="L449" s="18"/>
      <c r="M449" s="18"/>
      <c r="N449" s="18">
        <f t="shared" si="25"/>
        <v>0</v>
      </c>
      <c r="S449" s="19">
        <f t="shared" si="26"/>
        <v>0</v>
      </c>
      <c r="Z449" s="18"/>
      <c r="AA449" s="27"/>
    </row>
    <row r="450" spans="1:27">
      <c r="A450">
        <f t="shared" si="27"/>
        <v>445</v>
      </c>
      <c r="E450" s="20"/>
      <c r="H450" s="17" t="s">
        <v>455</v>
      </c>
      <c r="J450" s="17" t="s">
        <v>455</v>
      </c>
      <c r="L450" s="18"/>
      <c r="M450" s="18"/>
      <c r="N450" s="18">
        <f t="shared" si="25"/>
        <v>0</v>
      </c>
      <c r="S450" s="19">
        <f t="shared" si="26"/>
        <v>0</v>
      </c>
      <c r="Z450" s="18"/>
      <c r="AA450" s="27"/>
    </row>
    <row r="451" spans="1:27">
      <c r="A451">
        <f t="shared" si="27"/>
        <v>446</v>
      </c>
      <c r="E451" s="20"/>
      <c r="H451" s="17" t="s">
        <v>455</v>
      </c>
      <c r="J451" s="17" t="s">
        <v>455</v>
      </c>
      <c r="L451" s="18"/>
      <c r="M451" s="18"/>
      <c r="N451" s="18">
        <f t="shared" ref="N451:N514" si="28">+L451+O451+Z451</f>
        <v>0</v>
      </c>
      <c r="S451" s="19">
        <f t="shared" ref="S451:S507" si="29">+O451</f>
        <v>0</v>
      </c>
      <c r="Z451" s="18"/>
      <c r="AA451" s="27"/>
    </row>
    <row r="452" spans="1:27">
      <c r="A452">
        <f t="shared" si="27"/>
        <v>447</v>
      </c>
      <c r="E452" s="20"/>
      <c r="H452" s="17" t="s">
        <v>455</v>
      </c>
      <c r="J452" s="17" t="s">
        <v>455</v>
      </c>
      <c r="L452" s="18"/>
      <c r="M452" s="18"/>
      <c r="N452" s="18">
        <f t="shared" si="28"/>
        <v>0</v>
      </c>
      <c r="S452" s="19">
        <f t="shared" si="29"/>
        <v>0</v>
      </c>
      <c r="Z452" s="18"/>
      <c r="AA452" s="27"/>
    </row>
    <row r="453" spans="1:27">
      <c r="A453">
        <f t="shared" si="27"/>
        <v>448</v>
      </c>
      <c r="E453" s="20"/>
      <c r="H453" s="17" t="s">
        <v>455</v>
      </c>
      <c r="J453" s="17" t="s">
        <v>455</v>
      </c>
      <c r="L453" s="18"/>
      <c r="M453" s="18"/>
      <c r="N453" s="18">
        <f t="shared" si="28"/>
        <v>0</v>
      </c>
      <c r="S453" s="19">
        <f t="shared" si="29"/>
        <v>0</v>
      </c>
      <c r="Z453" s="18"/>
      <c r="AA453" s="27"/>
    </row>
    <row r="454" spans="1:27">
      <c r="A454">
        <f t="shared" si="27"/>
        <v>449</v>
      </c>
      <c r="E454" s="20"/>
      <c r="H454" s="17" t="s">
        <v>455</v>
      </c>
      <c r="J454" s="17" t="s">
        <v>455</v>
      </c>
      <c r="L454" s="18"/>
      <c r="M454" s="18"/>
      <c r="N454" s="18">
        <f t="shared" si="28"/>
        <v>0</v>
      </c>
      <c r="S454" s="19">
        <f t="shared" si="29"/>
        <v>0</v>
      </c>
      <c r="Z454" s="18"/>
      <c r="AA454" s="27"/>
    </row>
    <row r="455" spans="1:27">
      <c r="A455">
        <f t="shared" ref="A455:A518" si="30">+A454+1</f>
        <v>450</v>
      </c>
      <c r="E455" s="20"/>
      <c r="H455" s="17" t="s">
        <v>455</v>
      </c>
      <c r="J455" s="17" t="s">
        <v>455</v>
      </c>
      <c r="L455" s="18"/>
      <c r="M455" s="18"/>
      <c r="N455" s="18">
        <f t="shared" si="28"/>
        <v>0</v>
      </c>
      <c r="S455" s="19">
        <f t="shared" si="29"/>
        <v>0</v>
      </c>
      <c r="Z455" s="18"/>
      <c r="AA455" s="27"/>
    </row>
    <row r="456" spans="1:27">
      <c r="A456">
        <f t="shared" si="30"/>
        <v>451</v>
      </c>
      <c r="E456" s="20"/>
      <c r="H456" s="17" t="s">
        <v>455</v>
      </c>
      <c r="J456" s="17" t="s">
        <v>455</v>
      </c>
      <c r="L456" s="18"/>
      <c r="M456" s="18"/>
      <c r="N456" s="18">
        <f t="shared" si="28"/>
        <v>0</v>
      </c>
      <c r="S456" s="19">
        <f t="shared" si="29"/>
        <v>0</v>
      </c>
      <c r="Z456" s="18"/>
      <c r="AA456" s="27"/>
    </row>
    <row r="457" spans="1:27">
      <c r="A457">
        <f t="shared" si="30"/>
        <v>452</v>
      </c>
      <c r="E457" s="20"/>
      <c r="H457" s="17" t="s">
        <v>455</v>
      </c>
      <c r="J457" s="17" t="s">
        <v>455</v>
      </c>
      <c r="L457" s="18"/>
      <c r="M457" s="18"/>
      <c r="N457" s="18">
        <f t="shared" si="28"/>
        <v>0</v>
      </c>
      <c r="S457" s="19">
        <f t="shared" si="29"/>
        <v>0</v>
      </c>
      <c r="Z457" s="18"/>
      <c r="AA457" s="27"/>
    </row>
    <row r="458" spans="1:27">
      <c r="A458">
        <f t="shared" si="30"/>
        <v>453</v>
      </c>
      <c r="E458" s="20"/>
      <c r="H458" s="17" t="s">
        <v>455</v>
      </c>
      <c r="J458" s="17" t="s">
        <v>455</v>
      </c>
      <c r="L458" s="18"/>
      <c r="M458" s="18"/>
      <c r="N458" s="18">
        <f t="shared" si="28"/>
        <v>0</v>
      </c>
      <c r="S458" s="19">
        <f t="shared" si="29"/>
        <v>0</v>
      </c>
      <c r="Z458" s="18"/>
      <c r="AA458" s="27"/>
    </row>
    <row r="459" spans="1:27">
      <c r="A459">
        <f t="shared" si="30"/>
        <v>454</v>
      </c>
      <c r="E459" s="20"/>
      <c r="H459" s="17" t="s">
        <v>455</v>
      </c>
      <c r="J459" s="17" t="s">
        <v>455</v>
      </c>
      <c r="L459" s="18"/>
      <c r="M459" s="18"/>
      <c r="N459" s="18">
        <f t="shared" si="28"/>
        <v>0</v>
      </c>
      <c r="S459" s="19">
        <f t="shared" si="29"/>
        <v>0</v>
      </c>
      <c r="Z459" s="18"/>
      <c r="AA459" s="27"/>
    </row>
    <row r="460" spans="1:27">
      <c r="A460">
        <f t="shared" si="30"/>
        <v>455</v>
      </c>
      <c r="E460" s="20"/>
      <c r="H460" s="17" t="s">
        <v>455</v>
      </c>
      <c r="J460" s="17" t="s">
        <v>455</v>
      </c>
      <c r="L460" s="18"/>
      <c r="M460" s="18"/>
      <c r="N460" s="18">
        <f t="shared" si="28"/>
        <v>0</v>
      </c>
      <c r="S460" s="19">
        <f t="shared" si="29"/>
        <v>0</v>
      </c>
      <c r="Z460" s="18"/>
      <c r="AA460" s="27"/>
    </row>
    <row r="461" spans="1:27">
      <c r="A461">
        <f t="shared" si="30"/>
        <v>456</v>
      </c>
      <c r="E461" s="20"/>
      <c r="H461" s="17" t="s">
        <v>455</v>
      </c>
      <c r="J461" s="17" t="s">
        <v>455</v>
      </c>
      <c r="L461" s="18"/>
      <c r="M461" s="18"/>
      <c r="N461" s="18">
        <f t="shared" si="28"/>
        <v>0</v>
      </c>
      <c r="S461" s="19">
        <f t="shared" si="29"/>
        <v>0</v>
      </c>
      <c r="Z461" s="18"/>
      <c r="AA461" s="27"/>
    </row>
    <row r="462" spans="1:27">
      <c r="A462">
        <f t="shared" si="30"/>
        <v>457</v>
      </c>
      <c r="E462" s="20"/>
      <c r="H462" s="17" t="s">
        <v>455</v>
      </c>
      <c r="J462" s="17" t="s">
        <v>455</v>
      </c>
      <c r="L462" s="18"/>
      <c r="M462" s="18"/>
      <c r="N462" s="18">
        <f t="shared" si="28"/>
        <v>0</v>
      </c>
      <c r="S462" s="19">
        <f t="shared" si="29"/>
        <v>0</v>
      </c>
      <c r="Z462" s="18"/>
      <c r="AA462" s="27"/>
    </row>
    <row r="463" spans="1:27">
      <c r="A463">
        <f t="shared" si="30"/>
        <v>458</v>
      </c>
      <c r="E463" s="20"/>
      <c r="H463" s="17" t="s">
        <v>455</v>
      </c>
      <c r="J463" s="17" t="s">
        <v>455</v>
      </c>
      <c r="L463" s="18"/>
      <c r="M463" s="18"/>
      <c r="N463" s="18">
        <f t="shared" si="28"/>
        <v>0</v>
      </c>
      <c r="S463" s="19">
        <f t="shared" si="29"/>
        <v>0</v>
      </c>
      <c r="Z463" s="18"/>
      <c r="AA463" s="27"/>
    </row>
    <row r="464" spans="1:27">
      <c r="A464">
        <f t="shared" si="30"/>
        <v>459</v>
      </c>
      <c r="E464" s="20"/>
      <c r="H464" s="17" t="s">
        <v>455</v>
      </c>
      <c r="J464" s="17" t="s">
        <v>455</v>
      </c>
      <c r="L464" s="18"/>
      <c r="M464" s="18"/>
      <c r="N464" s="18">
        <f t="shared" si="28"/>
        <v>0</v>
      </c>
      <c r="S464" s="19">
        <f t="shared" si="29"/>
        <v>0</v>
      </c>
      <c r="Z464" s="18"/>
      <c r="AA464" s="27"/>
    </row>
    <row r="465" spans="1:27">
      <c r="A465">
        <f t="shared" si="30"/>
        <v>460</v>
      </c>
      <c r="E465" s="20"/>
      <c r="H465" s="17" t="s">
        <v>455</v>
      </c>
      <c r="J465" s="17" t="s">
        <v>455</v>
      </c>
      <c r="L465" s="18"/>
      <c r="M465" s="18"/>
      <c r="N465" s="18">
        <f t="shared" si="28"/>
        <v>0</v>
      </c>
      <c r="S465" s="19">
        <f t="shared" si="29"/>
        <v>0</v>
      </c>
      <c r="Z465" s="18"/>
      <c r="AA465" s="27"/>
    </row>
    <row r="466" spans="1:27">
      <c r="A466">
        <f t="shared" si="30"/>
        <v>461</v>
      </c>
      <c r="E466" s="20"/>
      <c r="H466" s="17" t="s">
        <v>455</v>
      </c>
      <c r="J466" s="17" t="s">
        <v>455</v>
      </c>
      <c r="L466" s="18"/>
      <c r="M466" s="18"/>
      <c r="N466" s="18">
        <f t="shared" si="28"/>
        <v>0</v>
      </c>
      <c r="S466" s="19">
        <f t="shared" si="29"/>
        <v>0</v>
      </c>
      <c r="Z466" s="18"/>
      <c r="AA466" s="27"/>
    </row>
    <row r="467" spans="1:27">
      <c r="A467">
        <f t="shared" si="30"/>
        <v>462</v>
      </c>
      <c r="E467" s="20"/>
      <c r="H467" s="17" t="s">
        <v>455</v>
      </c>
      <c r="J467" s="17" t="s">
        <v>455</v>
      </c>
      <c r="L467" s="18"/>
      <c r="M467" s="18"/>
      <c r="N467" s="18">
        <f t="shared" si="28"/>
        <v>0</v>
      </c>
      <c r="S467" s="19">
        <f t="shared" si="29"/>
        <v>0</v>
      </c>
      <c r="Z467" s="18"/>
      <c r="AA467" s="27"/>
    </row>
    <row r="468" spans="1:27">
      <c r="A468">
        <f t="shared" si="30"/>
        <v>463</v>
      </c>
      <c r="E468" s="20"/>
      <c r="H468" s="17" t="s">
        <v>455</v>
      </c>
      <c r="J468" s="17" t="s">
        <v>455</v>
      </c>
      <c r="L468" s="18"/>
      <c r="M468" s="18"/>
      <c r="N468" s="18">
        <f t="shared" si="28"/>
        <v>0</v>
      </c>
      <c r="S468" s="19">
        <f t="shared" si="29"/>
        <v>0</v>
      </c>
      <c r="Z468" s="18"/>
      <c r="AA468" s="27"/>
    </row>
    <row r="469" spans="1:27">
      <c r="A469">
        <f t="shared" si="30"/>
        <v>464</v>
      </c>
      <c r="E469" s="20"/>
      <c r="H469" s="17" t="s">
        <v>455</v>
      </c>
      <c r="J469" s="17" t="s">
        <v>455</v>
      </c>
      <c r="L469" s="18"/>
      <c r="M469" s="18"/>
      <c r="N469" s="18">
        <f t="shared" si="28"/>
        <v>0</v>
      </c>
      <c r="S469" s="19">
        <f t="shared" si="29"/>
        <v>0</v>
      </c>
      <c r="Z469" s="18"/>
      <c r="AA469" s="27"/>
    </row>
    <row r="470" spans="1:27">
      <c r="A470">
        <f t="shared" si="30"/>
        <v>465</v>
      </c>
      <c r="E470" s="20"/>
      <c r="H470" s="17" t="s">
        <v>455</v>
      </c>
      <c r="J470" s="17" t="s">
        <v>455</v>
      </c>
      <c r="L470" s="18"/>
      <c r="M470" s="18"/>
      <c r="N470" s="18">
        <f t="shared" si="28"/>
        <v>0</v>
      </c>
      <c r="S470" s="19">
        <f t="shared" si="29"/>
        <v>0</v>
      </c>
      <c r="Z470" s="18"/>
      <c r="AA470" s="27"/>
    </row>
    <row r="471" spans="1:27">
      <c r="A471">
        <f t="shared" si="30"/>
        <v>466</v>
      </c>
      <c r="E471" s="20"/>
      <c r="H471" s="17" t="s">
        <v>455</v>
      </c>
      <c r="J471" s="17" t="s">
        <v>455</v>
      </c>
      <c r="L471" s="18"/>
      <c r="M471" s="18"/>
      <c r="N471" s="18">
        <f t="shared" si="28"/>
        <v>0</v>
      </c>
      <c r="S471" s="19">
        <f t="shared" si="29"/>
        <v>0</v>
      </c>
      <c r="Z471" s="18"/>
      <c r="AA471" s="27"/>
    </row>
    <row r="472" spans="1:27">
      <c r="A472">
        <f t="shared" si="30"/>
        <v>467</v>
      </c>
      <c r="E472" s="20"/>
      <c r="H472" s="17" t="s">
        <v>455</v>
      </c>
      <c r="J472" s="17" t="s">
        <v>455</v>
      </c>
      <c r="L472" s="18"/>
      <c r="M472" s="18"/>
      <c r="N472" s="18">
        <f t="shared" si="28"/>
        <v>0</v>
      </c>
      <c r="S472" s="19">
        <f t="shared" si="29"/>
        <v>0</v>
      </c>
      <c r="Z472" s="18"/>
      <c r="AA472" s="27"/>
    </row>
    <row r="473" spans="1:27">
      <c r="A473">
        <f t="shared" si="30"/>
        <v>468</v>
      </c>
      <c r="E473" s="20"/>
      <c r="H473" s="17" t="s">
        <v>455</v>
      </c>
      <c r="J473" s="17" t="s">
        <v>455</v>
      </c>
      <c r="L473" s="18"/>
      <c r="M473" s="18"/>
      <c r="N473" s="18">
        <f t="shared" si="28"/>
        <v>0</v>
      </c>
      <c r="S473" s="19">
        <f t="shared" si="29"/>
        <v>0</v>
      </c>
      <c r="Z473" s="18"/>
      <c r="AA473" s="27"/>
    </row>
    <row r="474" spans="1:27">
      <c r="A474">
        <f t="shared" si="30"/>
        <v>469</v>
      </c>
      <c r="E474" s="20"/>
      <c r="H474" s="17" t="s">
        <v>455</v>
      </c>
      <c r="J474" s="17" t="s">
        <v>455</v>
      </c>
      <c r="L474" s="18"/>
      <c r="M474" s="18"/>
      <c r="N474" s="18">
        <f t="shared" si="28"/>
        <v>0</v>
      </c>
      <c r="S474" s="19">
        <f t="shared" si="29"/>
        <v>0</v>
      </c>
      <c r="Z474" s="18"/>
      <c r="AA474" s="27"/>
    </row>
    <row r="475" spans="1:27">
      <c r="A475">
        <f t="shared" si="30"/>
        <v>470</v>
      </c>
      <c r="E475" s="20"/>
      <c r="H475" s="17" t="s">
        <v>455</v>
      </c>
      <c r="J475" s="17" t="s">
        <v>455</v>
      </c>
      <c r="L475" s="18"/>
      <c r="M475" s="18"/>
      <c r="N475" s="18">
        <f t="shared" si="28"/>
        <v>0</v>
      </c>
      <c r="S475" s="19">
        <f t="shared" si="29"/>
        <v>0</v>
      </c>
      <c r="Z475" s="18"/>
      <c r="AA475" s="27"/>
    </row>
    <row r="476" spans="1:27">
      <c r="A476">
        <f t="shared" si="30"/>
        <v>471</v>
      </c>
      <c r="E476" s="20"/>
      <c r="H476" s="17" t="s">
        <v>455</v>
      </c>
      <c r="J476" s="17" t="s">
        <v>455</v>
      </c>
      <c r="L476" s="18"/>
      <c r="M476" s="18"/>
      <c r="N476" s="18">
        <f t="shared" si="28"/>
        <v>0</v>
      </c>
      <c r="S476" s="19">
        <f t="shared" si="29"/>
        <v>0</v>
      </c>
      <c r="Z476" s="18"/>
      <c r="AA476" s="27"/>
    </row>
    <row r="477" spans="1:27">
      <c r="A477">
        <f t="shared" si="30"/>
        <v>472</v>
      </c>
      <c r="E477" s="20"/>
      <c r="H477" s="17" t="s">
        <v>455</v>
      </c>
      <c r="J477" s="17" t="s">
        <v>455</v>
      </c>
      <c r="L477" s="18"/>
      <c r="M477" s="18"/>
      <c r="N477" s="18">
        <f t="shared" si="28"/>
        <v>0</v>
      </c>
      <c r="S477" s="19">
        <f t="shared" si="29"/>
        <v>0</v>
      </c>
      <c r="Z477" s="18"/>
      <c r="AA477" s="27"/>
    </row>
    <row r="478" spans="1:27">
      <c r="A478">
        <f t="shared" si="30"/>
        <v>473</v>
      </c>
      <c r="E478" s="20"/>
      <c r="H478" s="17" t="s">
        <v>455</v>
      </c>
      <c r="J478" s="17" t="s">
        <v>455</v>
      </c>
      <c r="L478" s="18"/>
      <c r="M478" s="18"/>
      <c r="N478" s="18">
        <f t="shared" si="28"/>
        <v>0</v>
      </c>
      <c r="S478" s="19">
        <f t="shared" si="29"/>
        <v>0</v>
      </c>
      <c r="Z478" s="18"/>
      <c r="AA478" s="27"/>
    </row>
    <row r="479" spans="1:27">
      <c r="A479">
        <f t="shared" si="30"/>
        <v>474</v>
      </c>
      <c r="E479" s="20"/>
      <c r="H479" s="17" t="s">
        <v>455</v>
      </c>
      <c r="J479" s="17" t="s">
        <v>455</v>
      </c>
      <c r="L479" s="18"/>
      <c r="M479" s="18"/>
      <c r="N479" s="18">
        <f t="shared" si="28"/>
        <v>0</v>
      </c>
      <c r="S479" s="19">
        <f t="shared" si="29"/>
        <v>0</v>
      </c>
      <c r="Z479" s="18"/>
      <c r="AA479" s="27"/>
    </row>
    <row r="480" spans="1:27">
      <c r="A480">
        <f t="shared" si="30"/>
        <v>475</v>
      </c>
      <c r="E480" s="20"/>
      <c r="H480" s="17" t="s">
        <v>455</v>
      </c>
      <c r="J480" s="17" t="s">
        <v>455</v>
      </c>
      <c r="L480" s="18"/>
      <c r="M480" s="18"/>
      <c r="N480" s="18">
        <f t="shared" si="28"/>
        <v>0</v>
      </c>
      <c r="S480" s="19">
        <f t="shared" si="29"/>
        <v>0</v>
      </c>
      <c r="Z480" s="18"/>
      <c r="AA480" s="27"/>
    </row>
    <row r="481" spans="1:27">
      <c r="A481">
        <f t="shared" si="30"/>
        <v>476</v>
      </c>
      <c r="E481" s="20"/>
      <c r="H481" s="17" t="s">
        <v>455</v>
      </c>
      <c r="J481" s="17" t="s">
        <v>455</v>
      </c>
      <c r="L481" s="18"/>
      <c r="M481" s="18"/>
      <c r="N481" s="18">
        <f t="shared" si="28"/>
        <v>0</v>
      </c>
      <c r="S481" s="19">
        <f t="shared" si="29"/>
        <v>0</v>
      </c>
      <c r="Z481" s="18"/>
      <c r="AA481" s="27"/>
    </row>
    <row r="482" spans="1:27">
      <c r="A482">
        <f t="shared" si="30"/>
        <v>477</v>
      </c>
      <c r="E482" s="20"/>
      <c r="H482" s="17" t="s">
        <v>455</v>
      </c>
      <c r="J482" s="17" t="s">
        <v>455</v>
      </c>
      <c r="L482" s="18"/>
      <c r="M482" s="18"/>
      <c r="N482" s="18">
        <f t="shared" si="28"/>
        <v>0</v>
      </c>
      <c r="S482" s="19">
        <f t="shared" si="29"/>
        <v>0</v>
      </c>
      <c r="Z482" s="18"/>
      <c r="AA482" s="27"/>
    </row>
    <row r="483" spans="1:27">
      <c r="A483">
        <f t="shared" si="30"/>
        <v>478</v>
      </c>
      <c r="E483" s="20"/>
      <c r="H483" s="17" t="s">
        <v>455</v>
      </c>
      <c r="J483" s="17" t="s">
        <v>455</v>
      </c>
      <c r="L483" s="18"/>
      <c r="M483" s="18"/>
      <c r="N483" s="18">
        <f t="shared" si="28"/>
        <v>0</v>
      </c>
      <c r="S483" s="19">
        <f t="shared" si="29"/>
        <v>0</v>
      </c>
      <c r="Z483" s="18"/>
      <c r="AA483" s="27"/>
    </row>
    <row r="484" spans="1:27">
      <c r="A484">
        <f t="shared" si="30"/>
        <v>479</v>
      </c>
      <c r="E484" s="20"/>
      <c r="H484" s="17" t="s">
        <v>455</v>
      </c>
      <c r="J484" s="17" t="s">
        <v>455</v>
      </c>
      <c r="L484" s="18"/>
      <c r="M484" s="18"/>
      <c r="N484" s="18">
        <f t="shared" si="28"/>
        <v>0</v>
      </c>
      <c r="S484" s="19">
        <f t="shared" si="29"/>
        <v>0</v>
      </c>
      <c r="Z484" s="18"/>
      <c r="AA484" s="27"/>
    </row>
    <row r="485" spans="1:27">
      <c r="A485">
        <f t="shared" si="30"/>
        <v>480</v>
      </c>
      <c r="E485" s="20"/>
      <c r="H485" s="17" t="s">
        <v>455</v>
      </c>
      <c r="J485" s="17" t="s">
        <v>455</v>
      </c>
      <c r="L485" s="18"/>
      <c r="M485" s="18"/>
      <c r="N485" s="18">
        <f t="shared" si="28"/>
        <v>0</v>
      </c>
      <c r="S485" s="19">
        <f t="shared" si="29"/>
        <v>0</v>
      </c>
      <c r="Z485" s="18"/>
      <c r="AA485" s="27"/>
    </row>
    <row r="486" spans="1:27">
      <c r="A486">
        <f t="shared" si="30"/>
        <v>481</v>
      </c>
      <c r="E486" s="20"/>
      <c r="H486" s="17" t="s">
        <v>455</v>
      </c>
      <c r="J486" s="17" t="s">
        <v>455</v>
      </c>
      <c r="L486" s="18"/>
      <c r="M486" s="18"/>
      <c r="N486" s="18">
        <f t="shared" si="28"/>
        <v>0</v>
      </c>
      <c r="S486" s="19">
        <f t="shared" si="29"/>
        <v>0</v>
      </c>
      <c r="Z486" s="18"/>
      <c r="AA486" s="27"/>
    </row>
    <row r="487" spans="1:27">
      <c r="A487">
        <f t="shared" si="30"/>
        <v>482</v>
      </c>
      <c r="E487" s="20"/>
      <c r="H487" s="17" t="s">
        <v>455</v>
      </c>
      <c r="J487" s="17" t="s">
        <v>455</v>
      </c>
      <c r="L487" s="18"/>
      <c r="M487" s="18"/>
      <c r="N487" s="18">
        <f t="shared" si="28"/>
        <v>0</v>
      </c>
      <c r="S487" s="19">
        <f t="shared" si="29"/>
        <v>0</v>
      </c>
      <c r="Z487" s="18"/>
      <c r="AA487" s="27"/>
    </row>
    <row r="488" spans="1:27">
      <c r="A488">
        <f t="shared" si="30"/>
        <v>483</v>
      </c>
      <c r="E488" s="20"/>
      <c r="H488" s="17" t="s">
        <v>455</v>
      </c>
      <c r="J488" s="17" t="s">
        <v>455</v>
      </c>
      <c r="L488" s="18"/>
      <c r="M488" s="18"/>
      <c r="N488" s="18">
        <f t="shared" si="28"/>
        <v>0</v>
      </c>
      <c r="S488" s="19">
        <f t="shared" si="29"/>
        <v>0</v>
      </c>
      <c r="Z488" s="18"/>
      <c r="AA488" s="27"/>
    </row>
    <row r="489" spans="1:27">
      <c r="A489">
        <f t="shared" si="30"/>
        <v>484</v>
      </c>
      <c r="E489" s="20"/>
      <c r="H489" s="17" t="s">
        <v>455</v>
      </c>
      <c r="J489" s="17" t="s">
        <v>455</v>
      </c>
      <c r="L489" s="18"/>
      <c r="M489" s="18"/>
      <c r="N489" s="18">
        <f t="shared" si="28"/>
        <v>0</v>
      </c>
      <c r="S489" s="19">
        <f t="shared" si="29"/>
        <v>0</v>
      </c>
      <c r="Z489" s="18"/>
      <c r="AA489" s="27"/>
    </row>
    <row r="490" spans="1:27">
      <c r="A490">
        <f t="shared" si="30"/>
        <v>485</v>
      </c>
      <c r="E490" s="20"/>
      <c r="H490" s="17" t="s">
        <v>455</v>
      </c>
      <c r="J490" s="17" t="s">
        <v>455</v>
      </c>
      <c r="L490" s="18"/>
      <c r="M490" s="18"/>
      <c r="N490" s="18">
        <f t="shared" si="28"/>
        <v>0</v>
      </c>
      <c r="S490" s="19">
        <f t="shared" si="29"/>
        <v>0</v>
      </c>
      <c r="Z490" s="18"/>
      <c r="AA490" s="27"/>
    </row>
    <row r="491" spans="1:27">
      <c r="A491">
        <f t="shared" si="30"/>
        <v>486</v>
      </c>
      <c r="E491" s="20"/>
      <c r="H491" s="17" t="s">
        <v>455</v>
      </c>
      <c r="J491" s="17" t="s">
        <v>455</v>
      </c>
      <c r="L491" s="18"/>
      <c r="M491" s="18"/>
      <c r="N491" s="18">
        <f t="shared" si="28"/>
        <v>0</v>
      </c>
      <c r="S491" s="19">
        <f t="shared" si="29"/>
        <v>0</v>
      </c>
      <c r="Z491" s="18"/>
      <c r="AA491" s="27"/>
    </row>
    <row r="492" spans="1:27">
      <c r="A492">
        <f t="shared" si="30"/>
        <v>487</v>
      </c>
      <c r="E492" s="20"/>
      <c r="H492" s="17" t="s">
        <v>455</v>
      </c>
      <c r="J492" s="17" t="s">
        <v>455</v>
      </c>
      <c r="L492" s="18"/>
      <c r="M492" s="18"/>
      <c r="N492" s="18">
        <f t="shared" si="28"/>
        <v>0</v>
      </c>
      <c r="S492" s="19">
        <f t="shared" si="29"/>
        <v>0</v>
      </c>
      <c r="Z492" s="18"/>
      <c r="AA492" s="27"/>
    </row>
    <row r="493" spans="1:27">
      <c r="A493">
        <f t="shared" si="30"/>
        <v>488</v>
      </c>
      <c r="E493" s="20"/>
      <c r="H493" s="17" t="s">
        <v>455</v>
      </c>
      <c r="J493" s="17" t="s">
        <v>455</v>
      </c>
      <c r="L493" s="18"/>
      <c r="M493" s="18"/>
      <c r="N493" s="18">
        <f t="shared" si="28"/>
        <v>0</v>
      </c>
      <c r="S493" s="19">
        <f t="shared" si="29"/>
        <v>0</v>
      </c>
      <c r="Z493" s="18"/>
      <c r="AA493" s="27"/>
    </row>
    <row r="494" spans="1:27">
      <c r="A494">
        <f t="shared" si="30"/>
        <v>489</v>
      </c>
      <c r="E494" s="20"/>
      <c r="H494" s="17" t="s">
        <v>455</v>
      </c>
      <c r="J494" s="17" t="s">
        <v>455</v>
      </c>
      <c r="L494" s="18"/>
      <c r="M494" s="18"/>
      <c r="N494" s="18">
        <f t="shared" si="28"/>
        <v>0</v>
      </c>
      <c r="S494" s="19">
        <f t="shared" si="29"/>
        <v>0</v>
      </c>
      <c r="Z494" s="18"/>
      <c r="AA494" s="27"/>
    </row>
    <row r="495" spans="1:27">
      <c r="A495">
        <f t="shared" si="30"/>
        <v>490</v>
      </c>
      <c r="E495" s="20"/>
      <c r="H495" s="17" t="s">
        <v>455</v>
      </c>
      <c r="J495" s="17" t="s">
        <v>455</v>
      </c>
      <c r="L495" s="18"/>
      <c r="M495" s="18"/>
      <c r="N495" s="18">
        <f t="shared" si="28"/>
        <v>0</v>
      </c>
      <c r="S495" s="19">
        <f t="shared" si="29"/>
        <v>0</v>
      </c>
      <c r="Z495" s="18"/>
      <c r="AA495" s="27"/>
    </row>
    <row r="496" spans="1:27">
      <c r="A496">
        <f t="shared" si="30"/>
        <v>491</v>
      </c>
      <c r="E496" s="20"/>
      <c r="H496" s="17" t="s">
        <v>455</v>
      </c>
      <c r="J496" s="17" t="s">
        <v>455</v>
      </c>
      <c r="L496" s="18"/>
      <c r="M496" s="18"/>
      <c r="N496" s="18">
        <f t="shared" si="28"/>
        <v>0</v>
      </c>
      <c r="S496" s="19">
        <f t="shared" si="29"/>
        <v>0</v>
      </c>
      <c r="Z496" s="18"/>
      <c r="AA496" s="27"/>
    </row>
    <row r="497" spans="1:27">
      <c r="A497">
        <f t="shared" si="30"/>
        <v>492</v>
      </c>
      <c r="E497" s="20"/>
      <c r="H497" s="17" t="s">
        <v>455</v>
      </c>
      <c r="J497" s="17" t="s">
        <v>455</v>
      </c>
      <c r="L497" s="18"/>
      <c r="M497" s="18"/>
      <c r="N497" s="18">
        <f t="shared" si="28"/>
        <v>0</v>
      </c>
      <c r="S497" s="19">
        <f t="shared" si="29"/>
        <v>0</v>
      </c>
      <c r="Z497" s="18"/>
      <c r="AA497" s="27"/>
    </row>
    <row r="498" spans="1:27">
      <c r="A498">
        <f t="shared" si="30"/>
        <v>493</v>
      </c>
      <c r="E498" s="20"/>
      <c r="H498" s="17" t="s">
        <v>455</v>
      </c>
      <c r="J498" s="17" t="s">
        <v>455</v>
      </c>
      <c r="L498" s="18"/>
      <c r="M498" s="18"/>
      <c r="N498" s="18">
        <f t="shared" si="28"/>
        <v>0</v>
      </c>
      <c r="S498" s="19">
        <f t="shared" si="29"/>
        <v>0</v>
      </c>
      <c r="Z498" s="18"/>
      <c r="AA498" s="27"/>
    </row>
    <row r="499" spans="1:27">
      <c r="A499">
        <f t="shared" si="30"/>
        <v>494</v>
      </c>
      <c r="E499" s="20"/>
      <c r="H499" s="17" t="s">
        <v>455</v>
      </c>
      <c r="J499" s="17" t="s">
        <v>455</v>
      </c>
      <c r="L499" s="18"/>
      <c r="M499" s="18"/>
      <c r="N499" s="18">
        <f t="shared" si="28"/>
        <v>0</v>
      </c>
      <c r="S499" s="19">
        <f t="shared" si="29"/>
        <v>0</v>
      </c>
      <c r="Z499" s="18"/>
      <c r="AA499" s="27"/>
    </row>
    <row r="500" spans="1:27">
      <c r="A500">
        <f t="shared" si="30"/>
        <v>495</v>
      </c>
      <c r="E500" s="20"/>
      <c r="H500" s="17" t="s">
        <v>455</v>
      </c>
      <c r="J500" s="17" t="s">
        <v>455</v>
      </c>
      <c r="L500" s="18"/>
      <c r="M500" s="18"/>
      <c r="N500" s="18">
        <f t="shared" si="28"/>
        <v>0</v>
      </c>
      <c r="S500" s="19">
        <f t="shared" si="29"/>
        <v>0</v>
      </c>
      <c r="Z500" s="18"/>
      <c r="AA500" s="27"/>
    </row>
    <row r="501" spans="1:27">
      <c r="A501">
        <f t="shared" si="30"/>
        <v>496</v>
      </c>
      <c r="E501" s="20"/>
      <c r="H501" s="17" t="s">
        <v>455</v>
      </c>
      <c r="J501" s="17" t="s">
        <v>455</v>
      </c>
      <c r="L501" s="18"/>
      <c r="M501" s="18"/>
      <c r="N501" s="18">
        <f t="shared" si="28"/>
        <v>0</v>
      </c>
      <c r="S501" s="19">
        <f t="shared" si="29"/>
        <v>0</v>
      </c>
      <c r="Z501" s="18"/>
      <c r="AA501" s="27"/>
    </row>
    <row r="502" spans="1:27">
      <c r="A502">
        <f t="shared" si="30"/>
        <v>497</v>
      </c>
      <c r="E502" s="20"/>
      <c r="H502" s="17" t="s">
        <v>455</v>
      </c>
      <c r="J502" s="17" t="s">
        <v>455</v>
      </c>
      <c r="L502" s="18"/>
      <c r="M502" s="18"/>
      <c r="N502" s="18">
        <f t="shared" si="28"/>
        <v>0</v>
      </c>
      <c r="S502" s="19">
        <f t="shared" si="29"/>
        <v>0</v>
      </c>
      <c r="Z502" s="18"/>
      <c r="AA502" s="27"/>
    </row>
    <row r="503" spans="1:27">
      <c r="A503">
        <f t="shared" si="30"/>
        <v>498</v>
      </c>
      <c r="E503" s="20"/>
      <c r="H503" s="17" t="s">
        <v>455</v>
      </c>
      <c r="J503" s="17" t="s">
        <v>455</v>
      </c>
      <c r="L503" s="18"/>
      <c r="M503" s="18"/>
      <c r="N503" s="18">
        <f t="shared" si="28"/>
        <v>0</v>
      </c>
      <c r="S503" s="19">
        <f t="shared" si="29"/>
        <v>0</v>
      </c>
      <c r="Z503" s="18"/>
      <c r="AA503" s="27"/>
    </row>
    <row r="504" spans="1:27">
      <c r="A504">
        <f t="shared" si="30"/>
        <v>499</v>
      </c>
      <c r="E504" s="20"/>
      <c r="H504" s="17" t="s">
        <v>455</v>
      </c>
      <c r="J504" s="17" t="s">
        <v>455</v>
      </c>
      <c r="L504" s="18"/>
      <c r="M504" s="18"/>
      <c r="N504" s="18">
        <f t="shared" si="28"/>
        <v>0</v>
      </c>
      <c r="S504" s="19">
        <f t="shared" si="29"/>
        <v>0</v>
      </c>
      <c r="Z504" s="18"/>
      <c r="AA504" s="27"/>
    </row>
    <row r="505" spans="1:27">
      <c r="A505">
        <f t="shared" si="30"/>
        <v>500</v>
      </c>
      <c r="E505" s="20"/>
      <c r="H505" s="17" t="s">
        <v>455</v>
      </c>
      <c r="J505" s="17" t="s">
        <v>455</v>
      </c>
      <c r="L505" s="18"/>
      <c r="M505" s="18"/>
      <c r="N505" s="18">
        <f t="shared" si="28"/>
        <v>0</v>
      </c>
      <c r="S505" s="19">
        <f t="shared" si="29"/>
        <v>0</v>
      </c>
      <c r="Z505" s="18"/>
      <c r="AA505" s="27"/>
    </row>
    <row r="506" spans="1:27">
      <c r="A506">
        <f t="shared" si="30"/>
        <v>501</v>
      </c>
      <c r="E506" s="20"/>
      <c r="H506" s="17" t="s">
        <v>455</v>
      </c>
      <c r="J506" s="17" t="s">
        <v>455</v>
      </c>
      <c r="L506" s="18"/>
      <c r="M506" s="18"/>
      <c r="N506" s="18">
        <f t="shared" si="28"/>
        <v>0</v>
      </c>
      <c r="S506" s="19">
        <f t="shared" si="29"/>
        <v>0</v>
      </c>
      <c r="Z506" s="18"/>
      <c r="AA506" s="27"/>
    </row>
    <row r="507" spans="1:27">
      <c r="A507">
        <f t="shared" si="30"/>
        <v>502</v>
      </c>
      <c r="E507" s="20"/>
      <c r="H507" s="17" t="s">
        <v>455</v>
      </c>
      <c r="J507" s="17" t="s">
        <v>455</v>
      </c>
      <c r="L507" s="18"/>
      <c r="M507" s="18"/>
      <c r="N507" s="18">
        <f t="shared" si="28"/>
        <v>0</v>
      </c>
      <c r="S507" s="19">
        <f t="shared" si="29"/>
        <v>0</v>
      </c>
      <c r="Z507" s="18"/>
      <c r="AA507" s="27"/>
    </row>
    <row r="508" spans="1:27">
      <c r="A508">
        <f t="shared" si="30"/>
        <v>503</v>
      </c>
      <c r="E508" s="20"/>
      <c r="H508" s="17" t="s">
        <v>455</v>
      </c>
      <c r="J508" s="17" t="s">
        <v>455</v>
      </c>
      <c r="L508" s="18"/>
      <c r="M508" s="18"/>
      <c r="N508" s="18">
        <f t="shared" si="28"/>
        <v>0</v>
      </c>
      <c r="Z508" s="18"/>
      <c r="AA508" s="27"/>
    </row>
    <row r="509" spans="1:27">
      <c r="A509">
        <f t="shared" si="30"/>
        <v>504</v>
      </c>
      <c r="E509" s="20"/>
      <c r="H509" s="17" t="s">
        <v>455</v>
      </c>
      <c r="J509" s="17" t="s">
        <v>455</v>
      </c>
      <c r="L509" s="18"/>
      <c r="M509" s="18"/>
      <c r="N509" s="18">
        <f t="shared" si="28"/>
        <v>0</v>
      </c>
      <c r="Z509" s="18"/>
      <c r="AA509" s="27"/>
    </row>
    <row r="510" spans="1:27">
      <c r="A510">
        <f t="shared" si="30"/>
        <v>505</v>
      </c>
      <c r="E510" s="20"/>
      <c r="H510" s="17" t="s">
        <v>455</v>
      </c>
      <c r="J510" s="17" t="s">
        <v>455</v>
      </c>
      <c r="L510" s="18"/>
      <c r="M510" s="18"/>
      <c r="N510" s="18">
        <f t="shared" si="28"/>
        <v>0</v>
      </c>
      <c r="Z510" s="18"/>
      <c r="AA510" s="27"/>
    </row>
    <row r="511" spans="1:27">
      <c r="A511">
        <f t="shared" si="30"/>
        <v>506</v>
      </c>
      <c r="E511" s="20"/>
      <c r="H511" s="17" t="s">
        <v>455</v>
      </c>
      <c r="J511" s="17" t="s">
        <v>455</v>
      </c>
      <c r="L511" s="18"/>
      <c r="M511" s="18"/>
      <c r="N511" s="18">
        <f t="shared" si="28"/>
        <v>0</v>
      </c>
      <c r="Z511" s="18"/>
      <c r="AA511" s="27"/>
    </row>
    <row r="512" spans="1:27">
      <c r="A512">
        <f t="shared" si="30"/>
        <v>507</v>
      </c>
      <c r="E512" s="20"/>
      <c r="H512" s="17" t="s">
        <v>455</v>
      </c>
      <c r="J512" s="17" t="s">
        <v>455</v>
      </c>
      <c r="L512" s="18"/>
      <c r="M512" s="18"/>
      <c r="N512" s="18">
        <f t="shared" si="28"/>
        <v>0</v>
      </c>
      <c r="Z512" s="18"/>
      <c r="AA512" s="27"/>
    </row>
    <row r="513" spans="1:27">
      <c r="A513">
        <f t="shared" si="30"/>
        <v>508</v>
      </c>
      <c r="E513" s="20"/>
      <c r="H513" s="17" t="s">
        <v>455</v>
      </c>
      <c r="J513" s="17" t="s">
        <v>455</v>
      </c>
      <c r="L513" s="18"/>
      <c r="M513" s="18"/>
      <c r="N513" s="18">
        <f t="shared" si="28"/>
        <v>0</v>
      </c>
      <c r="Z513" s="18"/>
      <c r="AA513" s="27"/>
    </row>
    <row r="514" spans="1:27">
      <c r="A514">
        <f t="shared" si="30"/>
        <v>509</v>
      </c>
      <c r="E514" s="20"/>
      <c r="H514" s="17" t="s">
        <v>455</v>
      </c>
      <c r="J514" s="17" t="s">
        <v>455</v>
      </c>
      <c r="L514" s="18"/>
      <c r="M514" s="18"/>
      <c r="N514" s="18">
        <f t="shared" si="28"/>
        <v>0</v>
      </c>
      <c r="Z514" s="18"/>
      <c r="AA514" s="27"/>
    </row>
    <row r="515" spans="1:27">
      <c r="A515">
        <f t="shared" si="30"/>
        <v>510</v>
      </c>
      <c r="E515" s="20"/>
      <c r="H515" s="17" t="s">
        <v>455</v>
      </c>
      <c r="J515" s="17" t="s">
        <v>455</v>
      </c>
      <c r="L515" s="18"/>
      <c r="M515" s="18"/>
      <c r="N515" s="18">
        <f t="shared" ref="N515:N578" si="31">+L515+O515+Z515</f>
        <v>0</v>
      </c>
      <c r="Z515" s="18"/>
      <c r="AA515" s="27"/>
    </row>
    <row r="516" spans="1:27">
      <c r="A516">
        <f t="shared" si="30"/>
        <v>511</v>
      </c>
      <c r="E516" s="20"/>
      <c r="H516" s="17" t="s">
        <v>455</v>
      </c>
      <c r="J516" s="17" t="s">
        <v>455</v>
      </c>
      <c r="L516" s="18"/>
      <c r="M516" s="18"/>
      <c r="N516" s="18">
        <f t="shared" si="31"/>
        <v>0</v>
      </c>
      <c r="Z516" s="18"/>
      <c r="AA516" s="27"/>
    </row>
    <row r="517" spans="1:27">
      <c r="A517">
        <f t="shared" si="30"/>
        <v>512</v>
      </c>
      <c r="E517" s="20"/>
      <c r="H517" s="17" t="s">
        <v>455</v>
      </c>
      <c r="J517" s="17" t="s">
        <v>455</v>
      </c>
      <c r="L517" s="18"/>
      <c r="M517" s="18"/>
      <c r="N517" s="18">
        <f t="shared" si="31"/>
        <v>0</v>
      </c>
      <c r="Z517" s="18"/>
      <c r="AA517" s="27"/>
    </row>
    <row r="518" spans="1:27">
      <c r="A518">
        <f t="shared" si="30"/>
        <v>513</v>
      </c>
      <c r="E518" s="20"/>
      <c r="H518" s="17" t="s">
        <v>455</v>
      </c>
      <c r="J518" s="17" t="s">
        <v>455</v>
      </c>
      <c r="L518" s="18"/>
      <c r="M518" s="18"/>
      <c r="N518" s="18">
        <f t="shared" si="31"/>
        <v>0</v>
      </c>
      <c r="Z518" s="18"/>
      <c r="AA518" s="27"/>
    </row>
    <row r="519" spans="1:27">
      <c r="A519">
        <f t="shared" ref="A519:A582" si="32">+A518+1</f>
        <v>514</v>
      </c>
      <c r="E519" s="20"/>
      <c r="H519" s="17" t="s">
        <v>455</v>
      </c>
      <c r="J519" s="17" t="s">
        <v>455</v>
      </c>
      <c r="L519" s="18"/>
      <c r="M519" s="18"/>
      <c r="N519" s="18">
        <f t="shared" si="31"/>
        <v>0</v>
      </c>
      <c r="Z519" s="18"/>
      <c r="AA519" s="27"/>
    </row>
    <row r="520" spans="1:27">
      <c r="A520">
        <f t="shared" si="32"/>
        <v>515</v>
      </c>
      <c r="E520" s="20"/>
      <c r="H520" s="17" t="s">
        <v>455</v>
      </c>
      <c r="J520" s="17" t="s">
        <v>455</v>
      </c>
      <c r="L520" s="18"/>
      <c r="M520" s="18"/>
      <c r="N520" s="18">
        <f t="shared" si="31"/>
        <v>0</v>
      </c>
      <c r="Z520" s="18"/>
      <c r="AA520" s="27"/>
    </row>
    <row r="521" spans="1:27">
      <c r="A521">
        <f t="shared" si="32"/>
        <v>516</v>
      </c>
      <c r="E521" s="20"/>
      <c r="H521" s="17" t="s">
        <v>455</v>
      </c>
      <c r="J521" s="17" t="s">
        <v>455</v>
      </c>
      <c r="L521" s="18"/>
      <c r="M521" s="18"/>
      <c r="N521" s="18">
        <f t="shared" si="31"/>
        <v>0</v>
      </c>
      <c r="Z521" s="18"/>
      <c r="AA521" s="27"/>
    </row>
    <row r="522" spans="1:27">
      <c r="A522">
        <f t="shared" si="32"/>
        <v>517</v>
      </c>
      <c r="E522" s="20"/>
      <c r="H522" s="17" t="s">
        <v>455</v>
      </c>
      <c r="J522" s="17" t="s">
        <v>455</v>
      </c>
      <c r="L522" s="18"/>
      <c r="M522" s="18"/>
      <c r="N522" s="18">
        <f t="shared" si="31"/>
        <v>0</v>
      </c>
      <c r="Z522" s="18"/>
      <c r="AA522" s="27"/>
    </row>
    <row r="523" spans="1:27">
      <c r="A523">
        <f t="shared" si="32"/>
        <v>518</v>
      </c>
      <c r="E523" s="20"/>
      <c r="H523" s="17" t="s">
        <v>455</v>
      </c>
      <c r="J523" s="17" t="s">
        <v>455</v>
      </c>
      <c r="L523" s="18"/>
      <c r="M523" s="18"/>
      <c r="N523" s="18">
        <f t="shared" si="31"/>
        <v>0</v>
      </c>
      <c r="Z523" s="18"/>
      <c r="AA523" s="27"/>
    </row>
    <row r="524" spans="1:27">
      <c r="A524">
        <f t="shared" si="32"/>
        <v>519</v>
      </c>
      <c r="E524" s="20"/>
      <c r="H524" s="17" t="s">
        <v>455</v>
      </c>
      <c r="J524" s="17" t="s">
        <v>455</v>
      </c>
      <c r="L524" s="18"/>
      <c r="M524" s="18"/>
      <c r="N524" s="18">
        <f t="shared" si="31"/>
        <v>0</v>
      </c>
      <c r="Z524" s="18"/>
      <c r="AA524" s="27"/>
    </row>
    <row r="525" spans="1:27">
      <c r="A525">
        <f t="shared" si="32"/>
        <v>520</v>
      </c>
      <c r="E525" s="20"/>
      <c r="H525" s="17" t="s">
        <v>455</v>
      </c>
      <c r="J525" s="17" t="s">
        <v>455</v>
      </c>
      <c r="L525" s="18"/>
      <c r="M525" s="18"/>
      <c r="N525" s="18">
        <f t="shared" si="31"/>
        <v>0</v>
      </c>
      <c r="Z525" s="18"/>
      <c r="AA525" s="27"/>
    </row>
    <row r="526" spans="1:27">
      <c r="A526">
        <f t="shared" si="32"/>
        <v>521</v>
      </c>
      <c r="E526" s="20"/>
      <c r="H526" s="17" t="s">
        <v>455</v>
      </c>
      <c r="J526" s="17" t="s">
        <v>455</v>
      </c>
      <c r="L526" s="18"/>
      <c r="M526" s="18"/>
      <c r="N526" s="18">
        <f t="shared" si="31"/>
        <v>0</v>
      </c>
      <c r="Z526" s="18"/>
      <c r="AA526" s="27"/>
    </row>
    <row r="527" spans="1:27">
      <c r="A527">
        <f t="shared" si="32"/>
        <v>522</v>
      </c>
      <c r="E527" s="20"/>
      <c r="H527" s="17" t="s">
        <v>455</v>
      </c>
      <c r="J527" s="17" t="s">
        <v>455</v>
      </c>
      <c r="L527" s="18"/>
      <c r="M527" s="18"/>
      <c r="N527" s="18">
        <f t="shared" si="31"/>
        <v>0</v>
      </c>
      <c r="Z527" s="18"/>
      <c r="AA527" s="27"/>
    </row>
    <row r="528" spans="1:27">
      <c r="A528">
        <f t="shared" si="32"/>
        <v>523</v>
      </c>
      <c r="E528" s="20"/>
      <c r="H528" s="17" t="s">
        <v>455</v>
      </c>
      <c r="J528" s="17" t="s">
        <v>455</v>
      </c>
      <c r="L528" s="18"/>
      <c r="M528" s="18"/>
      <c r="N528" s="18">
        <f t="shared" si="31"/>
        <v>0</v>
      </c>
      <c r="Z528" s="18"/>
      <c r="AA528" s="27"/>
    </row>
    <row r="529" spans="1:27">
      <c r="A529">
        <f t="shared" si="32"/>
        <v>524</v>
      </c>
      <c r="E529" s="20"/>
      <c r="H529" s="17" t="s">
        <v>455</v>
      </c>
      <c r="J529" s="17" t="s">
        <v>455</v>
      </c>
      <c r="L529" s="18"/>
      <c r="M529" s="18"/>
      <c r="N529" s="18">
        <f t="shared" si="31"/>
        <v>0</v>
      </c>
      <c r="Z529" s="18"/>
      <c r="AA529" s="27"/>
    </row>
    <row r="530" spans="1:27">
      <c r="A530">
        <f t="shared" si="32"/>
        <v>525</v>
      </c>
      <c r="E530" s="20"/>
      <c r="H530" s="17" t="s">
        <v>455</v>
      </c>
      <c r="J530" s="17" t="s">
        <v>455</v>
      </c>
      <c r="L530" s="18"/>
      <c r="M530" s="18"/>
      <c r="N530" s="18">
        <f t="shared" si="31"/>
        <v>0</v>
      </c>
      <c r="Z530" s="18"/>
      <c r="AA530" s="27"/>
    </row>
    <row r="531" spans="1:27">
      <c r="A531">
        <f t="shared" si="32"/>
        <v>526</v>
      </c>
      <c r="E531" s="20"/>
      <c r="H531" s="17" t="s">
        <v>455</v>
      </c>
      <c r="J531" s="17" t="s">
        <v>455</v>
      </c>
      <c r="L531" s="18"/>
      <c r="M531" s="18"/>
      <c r="N531" s="18">
        <f t="shared" si="31"/>
        <v>0</v>
      </c>
      <c r="Z531" s="18"/>
      <c r="AA531" s="27"/>
    </row>
    <row r="532" spans="1:27">
      <c r="A532">
        <f t="shared" si="32"/>
        <v>527</v>
      </c>
      <c r="E532" s="20"/>
      <c r="H532" s="17" t="s">
        <v>455</v>
      </c>
      <c r="J532" s="17" t="s">
        <v>455</v>
      </c>
      <c r="L532" s="18"/>
      <c r="M532" s="18"/>
      <c r="N532" s="18">
        <f t="shared" si="31"/>
        <v>0</v>
      </c>
      <c r="Z532" s="18"/>
      <c r="AA532" s="27"/>
    </row>
    <row r="533" spans="1:27">
      <c r="A533">
        <f t="shared" si="32"/>
        <v>528</v>
      </c>
      <c r="E533" s="20"/>
      <c r="H533" s="17" t="s">
        <v>455</v>
      </c>
      <c r="J533" s="17" t="s">
        <v>455</v>
      </c>
      <c r="L533" s="18"/>
      <c r="M533" s="18"/>
      <c r="N533" s="18">
        <f t="shared" si="31"/>
        <v>0</v>
      </c>
      <c r="Z533" s="18"/>
      <c r="AA533" s="27"/>
    </row>
    <row r="534" spans="1:27">
      <c r="A534">
        <f t="shared" si="32"/>
        <v>529</v>
      </c>
      <c r="E534" s="20"/>
      <c r="H534" s="17" t="s">
        <v>455</v>
      </c>
      <c r="J534" s="17" t="s">
        <v>455</v>
      </c>
      <c r="L534" s="18"/>
      <c r="M534" s="18"/>
      <c r="N534" s="18">
        <f t="shared" si="31"/>
        <v>0</v>
      </c>
      <c r="Z534" s="18"/>
      <c r="AA534" s="27"/>
    </row>
    <row r="535" spans="1:27">
      <c r="A535">
        <f t="shared" si="32"/>
        <v>530</v>
      </c>
      <c r="E535" s="20"/>
      <c r="H535" s="17" t="s">
        <v>455</v>
      </c>
      <c r="J535" s="17" t="s">
        <v>455</v>
      </c>
      <c r="L535" s="18"/>
      <c r="M535" s="18"/>
      <c r="N535" s="18">
        <f t="shared" si="31"/>
        <v>0</v>
      </c>
      <c r="Z535" s="18"/>
      <c r="AA535" s="27"/>
    </row>
    <row r="536" spans="1:27">
      <c r="A536">
        <f t="shared" si="32"/>
        <v>531</v>
      </c>
      <c r="E536" s="20"/>
      <c r="H536" s="17" t="s">
        <v>455</v>
      </c>
      <c r="J536" s="17" t="s">
        <v>455</v>
      </c>
      <c r="L536" s="18"/>
      <c r="M536" s="18"/>
      <c r="N536" s="18">
        <f t="shared" si="31"/>
        <v>0</v>
      </c>
      <c r="Z536" s="18"/>
      <c r="AA536" s="27"/>
    </row>
    <row r="537" spans="1:27">
      <c r="A537">
        <f t="shared" si="32"/>
        <v>532</v>
      </c>
      <c r="E537" s="20"/>
      <c r="H537" s="17" t="s">
        <v>455</v>
      </c>
      <c r="J537" s="17" t="s">
        <v>455</v>
      </c>
      <c r="L537" s="18"/>
      <c r="M537" s="18"/>
      <c r="N537" s="18">
        <f t="shared" si="31"/>
        <v>0</v>
      </c>
      <c r="Z537" s="18"/>
      <c r="AA537" s="27"/>
    </row>
    <row r="538" spans="1:27">
      <c r="A538">
        <f t="shared" si="32"/>
        <v>533</v>
      </c>
      <c r="E538" s="20"/>
      <c r="H538" s="17" t="s">
        <v>455</v>
      </c>
      <c r="J538" s="17" t="s">
        <v>455</v>
      </c>
      <c r="L538" s="18"/>
      <c r="M538" s="18"/>
      <c r="N538" s="18">
        <f t="shared" si="31"/>
        <v>0</v>
      </c>
      <c r="Z538" s="18"/>
      <c r="AA538" s="27"/>
    </row>
    <row r="539" spans="1:27">
      <c r="A539">
        <f t="shared" si="32"/>
        <v>534</v>
      </c>
      <c r="E539" s="20"/>
      <c r="H539" s="17" t="s">
        <v>455</v>
      </c>
      <c r="J539" s="17" t="s">
        <v>455</v>
      </c>
      <c r="L539" s="18"/>
      <c r="M539" s="18"/>
      <c r="N539" s="18">
        <f t="shared" si="31"/>
        <v>0</v>
      </c>
      <c r="Z539" s="18"/>
      <c r="AA539" s="27"/>
    </row>
    <row r="540" spans="1:27">
      <c r="A540">
        <f t="shared" si="32"/>
        <v>535</v>
      </c>
      <c r="E540" s="20"/>
      <c r="H540" s="17" t="s">
        <v>455</v>
      </c>
      <c r="J540" s="17" t="s">
        <v>455</v>
      </c>
      <c r="L540" s="18"/>
      <c r="M540" s="18"/>
      <c r="N540" s="18">
        <f t="shared" si="31"/>
        <v>0</v>
      </c>
      <c r="Z540" s="18"/>
      <c r="AA540" s="27"/>
    </row>
    <row r="541" spans="1:27">
      <c r="A541">
        <f t="shared" si="32"/>
        <v>536</v>
      </c>
      <c r="E541" s="20"/>
      <c r="H541" s="17" t="s">
        <v>455</v>
      </c>
      <c r="J541" s="17" t="s">
        <v>455</v>
      </c>
      <c r="L541" s="18"/>
      <c r="M541" s="18"/>
      <c r="N541" s="18">
        <f t="shared" si="31"/>
        <v>0</v>
      </c>
      <c r="Z541" s="18"/>
      <c r="AA541" s="27"/>
    </row>
    <row r="542" spans="1:27">
      <c r="A542">
        <f t="shared" si="32"/>
        <v>537</v>
      </c>
      <c r="E542" s="20"/>
      <c r="H542" s="17" t="s">
        <v>455</v>
      </c>
      <c r="J542" s="17" t="s">
        <v>455</v>
      </c>
      <c r="L542" s="18"/>
      <c r="M542" s="18"/>
      <c r="N542" s="18">
        <f t="shared" si="31"/>
        <v>0</v>
      </c>
      <c r="Z542" s="18"/>
      <c r="AA542" s="27"/>
    </row>
    <row r="543" spans="1:27">
      <c r="A543">
        <f t="shared" si="32"/>
        <v>538</v>
      </c>
      <c r="E543" s="20"/>
      <c r="H543" s="17" t="s">
        <v>455</v>
      </c>
      <c r="J543" s="17" t="s">
        <v>455</v>
      </c>
      <c r="L543" s="18"/>
      <c r="M543" s="18"/>
      <c r="N543" s="18">
        <f t="shared" si="31"/>
        <v>0</v>
      </c>
      <c r="Z543" s="18"/>
      <c r="AA543" s="27"/>
    </row>
    <row r="544" spans="1:27">
      <c r="A544">
        <f t="shared" si="32"/>
        <v>539</v>
      </c>
      <c r="E544" s="20"/>
      <c r="H544" s="17" t="s">
        <v>455</v>
      </c>
      <c r="J544" s="17" t="s">
        <v>455</v>
      </c>
      <c r="L544" s="18"/>
      <c r="M544" s="18"/>
      <c r="N544" s="18">
        <f t="shared" si="31"/>
        <v>0</v>
      </c>
      <c r="Z544" s="18"/>
      <c r="AA544" s="27"/>
    </row>
    <row r="545" spans="1:27">
      <c r="A545">
        <f t="shared" si="32"/>
        <v>540</v>
      </c>
      <c r="E545" s="20"/>
      <c r="H545" s="17" t="s">
        <v>455</v>
      </c>
      <c r="J545" s="17" t="s">
        <v>455</v>
      </c>
      <c r="L545" s="18"/>
      <c r="M545" s="18"/>
      <c r="N545" s="18">
        <f t="shared" si="31"/>
        <v>0</v>
      </c>
      <c r="Z545" s="18"/>
      <c r="AA545" s="27"/>
    </row>
    <row r="546" spans="1:27">
      <c r="A546">
        <f t="shared" si="32"/>
        <v>541</v>
      </c>
      <c r="E546" s="20"/>
      <c r="H546" s="17" t="s">
        <v>455</v>
      </c>
      <c r="J546" s="17" t="s">
        <v>455</v>
      </c>
      <c r="L546" s="18"/>
      <c r="M546" s="18"/>
      <c r="N546" s="18">
        <f t="shared" si="31"/>
        <v>0</v>
      </c>
      <c r="Z546" s="18"/>
      <c r="AA546" s="27"/>
    </row>
    <row r="547" spans="1:27">
      <c r="A547">
        <f t="shared" si="32"/>
        <v>542</v>
      </c>
      <c r="E547" s="20"/>
      <c r="H547" s="17" t="s">
        <v>455</v>
      </c>
      <c r="J547" s="17" t="s">
        <v>455</v>
      </c>
      <c r="L547" s="18"/>
      <c r="M547" s="18"/>
      <c r="N547" s="18">
        <f t="shared" si="31"/>
        <v>0</v>
      </c>
      <c r="Z547" s="18"/>
      <c r="AA547" s="27"/>
    </row>
    <row r="548" spans="1:27">
      <c r="A548">
        <f t="shared" si="32"/>
        <v>543</v>
      </c>
      <c r="E548" s="20"/>
      <c r="H548" s="17" t="s">
        <v>455</v>
      </c>
      <c r="J548" s="17" t="s">
        <v>455</v>
      </c>
      <c r="L548" s="18"/>
      <c r="M548" s="18"/>
      <c r="N548" s="18">
        <f t="shared" si="31"/>
        <v>0</v>
      </c>
      <c r="Z548" s="18"/>
      <c r="AA548" s="27"/>
    </row>
    <row r="549" spans="1:27">
      <c r="A549">
        <f t="shared" si="32"/>
        <v>544</v>
      </c>
      <c r="E549" s="20"/>
      <c r="H549" s="17" t="s">
        <v>455</v>
      </c>
      <c r="J549" s="17" t="s">
        <v>455</v>
      </c>
      <c r="L549" s="18"/>
      <c r="M549" s="18"/>
      <c r="N549" s="18">
        <f t="shared" si="31"/>
        <v>0</v>
      </c>
      <c r="Z549" s="18"/>
      <c r="AA549" s="27"/>
    </row>
    <row r="550" spans="1:27">
      <c r="A550">
        <f t="shared" si="32"/>
        <v>545</v>
      </c>
      <c r="E550" s="20"/>
      <c r="H550" s="17" t="s">
        <v>455</v>
      </c>
      <c r="J550" s="17" t="s">
        <v>455</v>
      </c>
      <c r="L550" s="18"/>
      <c r="M550" s="18"/>
      <c r="N550" s="18">
        <f t="shared" si="31"/>
        <v>0</v>
      </c>
      <c r="Z550" s="18"/>
      <c r="AA550" s="27"/>
    </row>
    <row r="551" spans="1:27">
      <c r="A551">
        <f t="shared" si="32"/>
        <v>546</v>
      </c>
      <c r="E551" s="20"/>
      <c r="H551" s="17" t="s">
        <v>455</v>
      </c>
      <c r="J551" s="17" t="s">
        <v>455</v>
      </c>
      <c r="L551" s="18"/>
      <c r="M551" s="18"/>
      <c r="N551" s="18">
        <f t="shared" si="31"/>
        <v>0</v>
      </c>
      <c r="Z551" s="18"/>
      <c r="AA551" s="27"/>
    </row>
    <row r="552" spans="1:27">
      <c r="A552">
        <f t="shared" si="32"/>
        <v>547</v>
      </c>
      <c r="E552" s="20"/>
      <c r="H552" s="17" t="s">
        <v>455</v>
      </c>
      <c r="J552" s="17" t="s">
        <v>455</v>
      </c>
      <c r="L552" s="18"/>
      <c r="M552" s="18"/>
      <c r="N552" s="18">
        <f t="shared" si="31"/>
        <v>0</v>
      </c>
      <c r="Z552" s="18"/>
      <c r="AA552" s="27"/>
    </row>
    <row r="553" spans="1:27">
      <c r="A553">
        <f t="shared" si="32"/>
        <v>548</v>
      </c>
      <c r="E553" s="20"/>
      <c r="H553" s="17" t="s">
        <v>455</v>
      </c>
      <c r="J553" s="17" t="s">
        <v>455</v>
      </c>
      <c r="L553" s="18"/>
      <c r="M553" s="18"/>
      <c r="N553" s="18">
        <f t="shared" si="31"/>
        <v>0</v>
      </c>
      <c r="Z553" s="18"/>
      <c r="AA553" s="27"/>
    </row>
    <row r="554" spans="1:27">
      <c r="A554">
        <f t="shared" si="32"/>
        <v>549</v>
      </c>
      <c r="E554" s="20"/>
      <c r="H554" s="17" t="s">
        <v>455</v>
      </c>
      <c r="J554" s="17" t="s">
        <v>455</v>
      </c>
      <c r="L554" s="18"/>
      <c r="M554" s="18"/>
      <c r="N554" s="18">
        <f t="shared" si="31"/>
        <v>0</v>
      </c>
      <c r="Z554" s="18"/>
      <c r="AA554" s="27"/>
    </row>
    <row r="555" spans="1:27">
      <c r="A555">
        <f t="shared" si="32"/>
        <v>550</v>
      </c>
      <c r="E555" s="20"/>
      <c r="H555" s="17" t="s">
        <v>455</v>
      </c>
      <c r="J555" s="17" t="s">
        <v>455</v>
      </c>
      <c r="L555" s="18"/>
      <c r="M555" s="18"/>
      <c r="N555" s="18">
        <f t="shared" si="31"/>
        <v>0</v>
      </c>
      <c r="Z555" s="18"/>
      <c r="AA555" s="27"/>
    </row>
    <row r="556" spans="1:27">
      <c r="A556">
        <f t="shared" si="32"/>
        <v>551</v>
      </c>
      <c r="E556" s="20"/>
      <c r="H556" s="17" t="s">
        <v>455</v>
      </c>
      <c r="J556" s="17" t="s">
        <v>455</v>
      </c>
      <c r="L556" s="18"/>
      <c r="M556" s="18"/>
      <c r="N556" s="18">
        <f t="shared" si="31"/>
        <v>0</v>
      </c>
      <c r="Z556" s="18"/>
      <c r="AA556" s="27"/>
    </row>
    <row r="557" spans="1:27">
      <c r="A557">
        <f t="shared" si="32"/>
        <v>552</v>
      </c>
      <c r="E557" s="20"/>
      <c r="H557" s="17" t="s">
        <v>455</v>
      </c>
      <c r="J557" s="17" t="s">
        <v>455</v>
      </c>
      <c r="L557" s="18"/>
      <c r="M557" s="18"/>
      <c r="N557" s="18">
        <f t="shared" si="31"/>
        <v>0</v>
      </c>
      <c r="Z557" s="18"/>
      <c r="AA557" s="27"/>
    </row>
    <row r="558" spans="1:27">
      <c r="A558">
        <f t="shared" si="32"/>
        <v>553</v>
      </c>
      <c r="E558" s="20"/>
      <c r="H558" s="17" t="s">
        <v>455</v>
      </c>
      <c r="J558" s="17" t="s">
        <v>455</v>
      </c>
      <c r="L558" s="18"/>
      <c r="M558" s="18"/>
      <c r="N558" s="18">
        <f t="shared" si="31"/>
        <v>0</v>
      </c>
      <c r="Z558" s="18"/>
      <c r="AA558" s="27"/>
    </row>
    <row r="559" spans="1:27">
      <c r="A559">
        <f t="shared" si="32"/>
        <v>554</v>
      </c>
      <c r="E559" s="20"/>
      <c r="H559" s="17" t="s">
        <v>455</v>
      </c>
      <c r="J559" s="17" t="s">
        <v>455</v>
      </c>
      <c r="L559" s="18"/>
      <c r="M559" s="18"/>
      <c r="N559" s="18">
        <f t="shared" si="31"/>
        <v>0</v>
      </c>
      <c r="Z559" s="18"/>
      <c r="AA559" s="27"/>
    </row>
    <row r="560" spans="1:27">
      <c r="A560">
        <f t="shared" si="32"/>
        <v>555</v>
      </c>
      <c r="E560" s="20"/>
      <c r="H560" s="17" t="s">
        <v>455</v>
      </c>
      <c r="J560" s="17" t="s">
        <v>455</v>
      </c>
      <c r="L560" s="18"/>
      <c r="M560" s="18"/>
      <c r="N560" s="18">
        <f t="shared" si="31"/>
        <v>0</v>
      </c>
      <c r="Z560" s="18"/>
      <c r="AA560" s="27"/>
    </row>
    <row r="561" spans="1:27">
      <c r="A561">
        <f t="shared" si="32"/>
        <v>556</v>
      </c>
      <c r="E561" s="20"/>
      <c r="H561" s="17" t="s">
        <v>455</v>
      </c>
      <c r="J561" s="17" t="s">
        <v>455</v>
      </c>
      <c r="L561" s="18"/>
      <c r="M561" s="18"/>
      <c r="N561" s="18">
        <f t="shared" si="31"/>
        <v>0</v>
      </c>
      <c r="Z561" s="18"/>
      <c r="AA561" s="27"/>
    </row>
    <row r="562" spans="1:27">
      <c r="A562">
        <f t="shared" si="32"/>
        <v>557</v>
      </c>
      <c r="E562" s="20"/>
      <c r="H562" s="17" t="s">
        <v>455</v>
      </c>
      <c r="J562" s="17" t="s">
        <v>455</v>
      </c>
      <c r="L562" s="18"/>
      <c r="M562" s="18"/>
      <c r="N562" s="18">
        <f t="shared" si="31"/>
        <v>0</v>
      </c>
      <c r="Z562" s="18"/>
      <c r="AA562" s="27"/>
    </row>
    <row r="563" spans="1:27">
      <c r="A563">
        <f t="shared" si="32"/>
        <v>558</v>
      </c>
      <c r="E563" s="20"/>
      <c r="H563" s="17" t="s">
        <v>455</v>
      </c>
      <c r="J563" s="17" t="s">
        <v>455</v>
      </c>
      <c r="L563" s="18"/>
      <c r="M563" s="18"/>
      <c r="N563" s="18">
        <f t="shared" si="31"/>
        <v>0</v>
      </c>
      <c r="Z563" s="18"/>
      <c r="AA563" s="27"/>
    </row>
    <row r="564" spans="1:27">
      <c r="A564">
        <f t="shared" si="32"/>
        <v>559</v>
      </c>
      <c r="E564" s="20"/>
      <c r="H564" s="17" t="s">
        <v>455</v>
      </c>
      <c r="J564" s="17" t="s">
        <v>455</v>
      </c>
      <c r="L564" s="18"/>
      <c r="M564" s="18"/>
      <c r="N564" s="18">
        <f t="shared" si="31"/>
        <v>0</v>
      </c>
      <c r="Z564" s="18"/>
      <c r="AA564" s="27"/>
    </row>
    <row r="565" spans="1:27">
      <c r="A565">
        <f t="shared" si="32"/>
        <v>560</v>
      </c>
      <c r="E565" s="20"/>
      <c r="H565" s="17" t="s">
        <v>455</v>
      </c>
      <c r="J565" s="17" t="s">
        <v>455</v>
      </c>
      <c r="L565" s="18"/>
      <c r="M565" s="18"/>
      <c r="N565" s="18">
        <f t="shared" si="31"/>
        <v>0</v>
      </c>
      <c r="Z565" s="18"/>
      <c r="AA565" s="27"/>
    </row>
    <row r="566" spans="1:27">
      <c r="A566">
        <f t="shared" si="32"/>
        <v>561</v>
      </c>
      <c r="E566" s="20"/>
      <c r="H566" s="17" t="s">
        <v>455</v>
      </c>
      <c r="J566" s="17" t="s">
        <v>455</v>
      </c>
      <c r="L566" s="18"/>
      <c r="M566" s="18"/>
      <c r="N566" s="18">
        <f t="shared" si="31"/>
        <v>0</v>
      </c>
      <c r="Z566" s="18"/>
      <c r="AA566" s="27"/>
    </row>
    <row r="567" spans="1:27">
      <c r="A567">
        <f t="shared" si="32"/>
        <v>562</v>
      </c>
      <c r="E567" s="20"/>
      <c r="H567" s="17" t="s">
        <v>455</v>
      </c>
      <c r="J567" s="17" t="s">
        <v>455</v>
      </c>
      <c r="L567" s="18"/>
      <c r="M567" s="18"/>
      <c r="N567" s="18">
        <f t="shared" si="31"/>
        <v>0</v>
      </c>
      <c r="Z567" s="18"/>
      <c r="AA567" s="27"/>
    </row>
    <row r="568" spans="1:27">
      <c r="A568">
        <f t="shared" si="32"/>
        <v>563</v>
      </c>
      <c r="E568" s="20"/>
      <c r="H568" s="17" t="s">
        <v>455</v>
      </c>
      <c r="J568" s="17" t="s">
        <v>455</v>
      </c>
      <c r="L568" s="18"/>
      <c r="M568" s="18"/>
      <c r="N568" s="18">
        <f t="shared" si="31"/>
        <v>0</v>
      </c>
      <c r="Z568" s="18"/>
      <c r="AA568" s="27"/>
    </row>
    <row r="569" spans="1:27">
      <c r="A569">
        <f t="shared" si="32"/>
        <v>564</v>
      </c>
      <c r="E569" s="20"/>
      <c r="H569" s="17" t="s">
        <v>455</v>
      </c>
      <c r="J569" s="17" t="s">
        <v>455</v>
      </c>
      <c r="L569" s="18"/>
      <c r="M569" s="18"/>
      <c r="N569" s="18">
        <f t="shared" si="31"/>
        <v>0</v>
      </c>
      <c r="Z569" s="18"/>
      <c r="AA569" s="27"/>
    </row>
    <row r="570" spans="1:27">
      <c r="A570">
        <f t="shared" si="32"/>
        <v>565</v>
      </c>
      <c r="E570" s="20"/>
      <c r="H570" s="17" t="s">
        <v>455</v>
      </c>
      <c r="J570" s="17" t="s">
        <v>455</v>
      </c>
      <c r="L570" s="18"/>
      <c r="M570" s="18"/>
      <c r="N570" s="18">
        <f t="shared" si="31"/>
        <v>0</v>
      </c>
      <c r="Z570" s="18"/>
      <c r="AA570" s="27"/>
    </row>
    <row r="571" spans="1:27">
      <c r="A571">
        <f t="shared" si="32"/>
        <v>566</v>
      </c>
      <c r="E571" s="20"/>
      <c r="H571" s="17" t="s">
        <v>455</v>
      </c>
      <c r="J571" s="17" t="s">
        <v>455</v>
      </c>
      <c r="L571" s="18"/>
      <c r="M571" s="18"/>
      <c r="N571" s="18">
        <f t="shared" si="31"/>
        <v>0</v>
      </c>
      <c r="Z571" s="18"/>
      <c r="AA571" s="27"/>
    </row>
    <row r="572" spans="1:27">
      <c r="A572">
        <f t="shared" si="32"/>
        <v>567</v>
      </c>
      <c r="E572" s="20"/>
      <c r="H572" s="17" t="s">
        <v>455</v>
      </c>
      <c r="J572" s="17" t="s">
        <v>455</v>
      </c>
      <c r="L572" s="18"/>
      <c r="M572" s="18"/>
      <c r="N572" s="18">
        <f t="shared" si="31"/>
        <v>0</v>
      </c>
      <c r="Z572" s="18"/>
      <c r="AA572" s="27"/>
    </row>
    <row r="573" spans="1:27">
      <c r="A573">
        <f t="shared" si="32"/>
        <v>568</v>
      </c>
      <c r="E573" s="20"/>
      <c r="H573" s="17" t="s">
        <v>455</v>
      </c>
      <c r="J573" s="17" t="s">
        <v>455</v>
      </c>
      <c r="L573" s="18"/>
      <c r="M573" s="18"/>
      <c r="N573" s="18">
        <f t="shared" si="31"/>
        <v>0</v>
      </c>
      <c r="Z573" s="18"/>
      <c r="AA573" s="27"/>
    </row>
    <row r="574" spans="1:27">
      <c r="A574">
        <f t="shared" si="32"/>
        <v>569</v>
      </c>
      <c r="E574" s="20"/>
      <c r="H574" s="17" t="s">
        <v>455</v>
      </c>
      <c r="J574" s="17" t="s">
        <v>455</v>
      </c>
      <c r="L574" s="18"/>
      <c r="M574" s="18"/>
      <c r="N574" s="18">
        <f t="shared" si="31"/>
        <v>0</v>
      </c>
      <c r="Z574" s="18"/>
      <c r="AA574" s="27"/>
    </row>
    <row r="575" spans="1:27">
      <c r="A575">
        <f t="shared" si="32"/>
        <v>570</v>
      </c>
      <c r="E575" s="20"/>
      <c r="H575" s="17" t="s">
        <v>455</v>
      </c>
      <c r="J575" s="17" t="s">
        <v>455</v>
      </c>
      <c r="L575" s="18"/>
      <c r="M575" s="18"/>
      <c r="N575" s="18">
        <f t="shared" si="31"/>
        <v>0</v>
      </c>
      <c r="Z575" s="18"/>
      <c r="AA575" s="27"/>
    </row>
    <row r="576" spans="1:27">
      <c r="A576">
        <f t="shared" si="32"/>
        <v>571</v>
      </c>
      <c r="E576" s="20"/>
      <c r="H576" s="17" t="s">
        <v>455</v>
      </c>
      <c r="J576" s="17" t="s">
        <v>455</v>
      </c>
      <c r="L576" s="18"/>
      <c r="M576" s="18"/>
      <c r="N576" s="18">
        <f t="shared" si="31"/>
        <v>0</v>
      </c>
      <c r="Z576" s="18"/>
      <c r="AA576" s="27"/>
    </row>
    <row r="577" spans="1:27">
      <c r="A577">
        <f t="shared" si="32"/>
        <v>572</v>
      </c>
      <c r="E577" s="20"/>
      <c r="H577" s="17" t="s">
        <v>455</v>
      </c>
      <c r="J577" s="17" t="s">
        <v>455</v>
      </c>
      <c r="L577" s="18"/>
      <c r="M577" s="18"/>
      <c r="N577" s="18">
        <f t="shared" si="31"/>
        <v>0</v>
      </c>
      <c r="Z577" s="18"/>
      <c r="AA577" s="27"/>
    </row>
    <row r="578" spans="1:27">
      <c r="A578">
        <f t="shared" si="32"/>
        <v>573</v>
      </c>
      <c r="E578" s="20"/>
      <c r="H578" s="17" t="s">
        <v>455</v>
      </c>
      <c r="J578" s="17" t="s">
        <v>455</v>
      </c>
      <c r="L578" s="18"/>
      <c r="M578" s="18"/>
      <c r="N578" s="18">
        <f t="shared" si="31"/>
        <v>0</v>
      </c>
      <c r="Z578" s="18"/>
      <c r="AA578" s="27"/>
    </row>
    <row r="579" spans="1:27">
      <c r="A579">
        <f t="shared" si="32"/>
        <v>574</v>
      </c>
      <c r="E579" s="20"/>
      <c r="H579" s="17" t="s">
        <v>455</v>
      </c>
      <c r="J579" s="17" t="s">
        <v>455</v>
      </c>
      <c r="L579" s="18"/>
      <c r="M579" s="18"/>
      <c r="N579" s="18">
        <f t="shared" ref="N579:N642" si="33">+L579+O579+Z579</f>
        <v>0</v>
      </c>
      <c r="Z579" s="18"/>
      <c r="AA579" s="27"/>
    </row>
    <row r="580" spans="1:27">
      <c r="A580">
        <f t="shared" si="32"/>
        <v>575</v>
      </c>
      <c r="E580" s="20"/>
      <c r="H580" s="17" t="s">
        <v>455</v>
      </c>
      <c r="J580" s="17" t="s">
        <v>455</v>
      </c>
      <c r="L580" s="18"/>
      <c r="M580" s="18"/>
      <c r="N580" s="18">
        <f t="shared" si="33"/>
        <v>0</v>
      </c>
      <c r="Z580" s="18"/>
      <c r="AA580" s="27"/>
    </row>
    <row r="581" spans="1:27">
      <c r="A581">
        <f t="shared" si="32"/>
        <v>576</v>
      </c>
      <c r="E581" s="20"/>
      <c r="H581" s="17" t="s">
        <v>455</v>
      </c>
      <c r="J581" s="17" t="s">
        <v>455</v>
      </c>
      <c r="L581" s="18"/>
      <c r="M581" s="18"/>
      <c r="N581" s="18">
        <f t="shared" si="33"/>
        <v>0</v>
      </c>
      <c r="Z581" s="18"/>
      <c r="AA581" s="27"/>
    </row>
    <row r="582" spans="1:27">
      <c r="A582">
        <f t="shared" si="32"/>
        <v>577</v>
      </c>
      <c r="E582" s="20"/>
      <c r="H582" s="17" t="s">
        <v>455</v>
      </c>
      <c r="J582" s="17" t="s">
        <v>455</v>
      </c>
      <c r="L582" s="18"/>
      <c r="M582" s="18"/>
      <c r="N582" s="18">
        <f t="shared" si="33"/>
        <v>0</v>
      </c>
      <c r="Z582" s="18"/>
      <c r="AA582" s="27"/>
    </row>
    <row r="583" spans="1:27">
      <c r="A583">
        <f t="shared" ref="A583:A646" si="34">+A582+1</f>
        <v>578</v>
      </c>
      <c r="E583" s="20"/>
      <c r="H583" s="17" t="s">
        <v>455</v>
      </c>
      <c r="J583" s="17" t="s">
        <v>455</v>
      </c>
      <c r="L583" s="18"/>
      <c r="M583" s="18"/>
      <c r="N583" s="18">
        <f t="shared" si="33"/>
        <v>0</v>
      </c>
      <c r="Z583" s="18"/>
      <c r="AA583" s="27"/>
    </row>
    <row r="584" spans="1:27">
      <c r="A584">
        <f t="shared" si="34"/>
        <v>579</v>
      </c>
      <c r="E584" s="20"/>
      <c r="H584" s="17" t="s">
        <v>455</v>
      </c>
      <c r="J584" s="17" t="s">
        <v>455</v>
      </c>
      <c r="L584" s="18"/>
      <c r="M584" s="18"/>
      <c r="N584" s="18">
        <f t="shared" si="33"/>
        <v>0</v>
      </c>
      <c r="Z584" s="18"/>
      <c r="AA584" s="27"/>
    </row>
    <row r="585" spans="1:27">
      <c r="A585">
        <f t="shared" si="34"/>
        <v>580</v>
      </c>
      <c r="E585" s="20"/>
      <c r="H585" s="17" t="s">
        <v>455</v>
      </c>
      <c r="J585" s="17" t="s">
        <v>455</v>
      </c>
      <c r="L585" s="18"/>
      <c r="M585" s="18"/>
      <c r="N585" s="18">
        <f t="shared" si="33"/>
        <v>0</v>
      </c>
      <c r="Z585" s="18"/>
      <c r="AA585" s="27"/>
    </row>
    <row r="586" spans="1:27">
      <c r="A586">
        <f t="shared" si="34"/>
        <v>581</v>
      </c>
      <c r="E586" s="20"/>
      <c r="H586" s="17" t="s">
        <v>455</v>
      </c>
      <c r="J586" s="17" t="s">
        <v>455</v>
      </c>
      <c r="L586" s="18"/>
      <c r="M586" s="18"/>
      <c r="N586" s="18">
        <f t="shared" si="33"/>
        <v>0</v>
      </c>
      <c r="Z586" s="18"/>
      <c r="AA586" s="27"/>
    </row>
    <row r="587" spans="1:27">
      <c r="A587">
        <f t="shared" si="34"/>
        <v>582</v>
      </c>
      <c r="E587" s="20"/>
      <c r="H587" s="17" t="s">
        <v>455</v>
      </c>
      <c r="J587" s="17" t="s">
        <v>455</v>
      </c>
      <c r="L587" s="18"/>
      <c r="M587" s="18"/>
      <c r="N587" s="18">
        <f t="shared" si="33"/>
        <v>0</v>
      </c>
      <c r="Z587" s="18"/>
      <c r="AA587" s="27"/>
    </row>
    <row r="588" spans="1:27">
      <c r="A588">
        <f t="shared" si="34"/>
        <v>583</v>
      </c>
      <c r="E588" s="20"/>
      <c r="H588" s="17" t="s">
        <v>455</v>
      </c>
      <c r="J588" s="17" t="s">
        <v>455</v>
      </c>
      <c r="L588" s="18"/>
      <c r="M588" s="18"/>
      <c r="N588" s="18">
        <f t="shared" si="33"/>
        <v>0</v>
      </c>
      <c r="Z588" s="18"/>
      <c r="AA588" s="27"/>
    </row>
    <row r="589" spans="1:27">
      <c r="A589">
        <f t="shared" si="34"/>
        <v>584</v>
      </c>
      <c r="E589" s="20"/>
      <c r="H589" s="17" t="s">
        <v>455</v>
      </c>
      <c r="J589" s="17" t="s">
        <v>455</v>
      </c>
      <c r="L589" s="18"/>
      <c r="M589" s="18"/>
      <c r="N589" s="18">
        <f t="shared" si="33"/>
        <v>0</v>
      </c>
      <c r="Z589" s="18"/>
      <c r="AA589" s="27"/>
    </row>
    <row r="590" spans="1:27">
      <c r="A590">
        <f t="shared" si="34"/>
        <v>585</v>
      </c>
      <c r="E590" s="20"/>
      <c r="H590" s="17" t="s">
        <v>455</v>
      </c>
      <c r="J590" s="17" t="s">
        <v>455</v>
      </c>
      <c r="L590" s="18"/>
      <c r="M590" s="18"/>
      <c r="N590" s="18">
        <f t="shared" si="33"/>
        <v>0</v>
      </c>
      <c r="Z590" s="18"/>
      <c r="AA590" s="27"/>
    </row>
    <row r="591" spans="1:27">
      <c r="A591">
        <f t="shared" si="34"/>
        <v>586</v>
      </c>
      <c r="E591" s="20"/>
      <c r="H591" s="17" t="s">
        <v>455</v>
      </c>
      <c r="J591" s="17" t="s">
        <v>455</v>
      </c>
      <c r="L591" s="18"/>
      <c r="M591" s="18"/>
      <c r="N591" s="18">
        <f t="shared" si="33"/>
        <v>0</v>
      </c>
      <c r="Z591" s="18"/>
      <c r="AA591" s="27"/>
    </row>
    <row r="592" spans="1:27">
      <c r="A592">
        <f t="shared" si="34"/>
        <v>587</v>
      </c>
      <c r="E592" s="20"/>
      <c r="H592" s="17" t="s">
        <v>455</v>
      </c>
      <c r="J592" s="17" t="s">
        <v>455</v>
      </c>
      <c r="L592" s="18"/>
      <c r="M592" s="18"/>
      <c r="N592" s="18">
        <f t="shared" si="33"/>
        <v>0</v>
      </c>
      <c r="Z592" s="18"/>
      <c r="AA592" s="27"/>
    </row>
    <row r="593" spans="1:27">
      <c r="A593">
        <f t="shared" si="34"/>
        <v>588</v>
      </c>
      <c r="E593" s="20"/>
      <c r="H593" s="17" t="s">
        <v>455</v>
      </c>
      <c r="J593" s="17" t="s">
        <v>455</v>
      </c>
      <c r="L593" s="18"/>
      <c r="M593" s="18"/>
      <c r="N593" s="18">
        <f t="shared" si="33"/>
        <v>0</v>
      </c>
      <c r="Z593" s="18"/>
      <c r="AA593" s="27"/>
    </row>
    <row r="594" spans="1:27">
      <c r="A594">
        <f t="shared" si="34"/>
        <v>589</v>
      </c>
      <c r="E594" s="20"/>
      <c r="H594" s="17" t="s">
        <v>455</v>
      </c>
      <c r="J594" s="17" t="s">
        <v>455</v>
      </c>
      <c r="L594" s="18"/>
      <c r="M594" s="18"/>
      <c r="N594" s="18">
        <f t="shared" si="33"/>
        <v>0</v>
      </c>
      <c r="Z594" s="18"/>
      <c r="AA594" s="27"/>
    </row>
    <row r="595" spans="1:27">
      <c r="A595">
        <f t="shared" si="34"/>
        <v>590</v>
      </c>
      <c r="E595" s="20"/>
      <c r="H595" s="17" t="s">
        <v>455</v>
      </c>
      <c r="J595" s="17" t="s">
        <v>455</v>
      </c>
      <c r="L595" s="18"/>
      <c r="M595" s="18"/>
      <c r="N595" s="18">
        <f t="shared" si="33"/>
        <v>0</v>
      </c>
      <c r="Z595" s="18"/>
      <c r="AA595" s="27"/>
    </row>
    <row r="596" spans="1:27">
      <c r="A596">
        <f t="shared" si="34"/>
        <v>591</v>
      </c>
      <c r="E596" s="20"/>
      <c r="H596" s="17" t="s">
        <v>455</v>
      </c>
      <c r="J596" s="17" t="s">
        <v>455</v>
      </c>
      <c r="L596" s="18"/>
      <c r="M596" s="18"/>
      <c r="N596" s="18">
        <f t="shared" si="33"/>
        <v>0</v>
      </c>
      <c r="Z596" s="18"/>
      <c r="AA596" s="27"/>
    </row>
    <row r="597" spans="1:27">
      <c r="A597">
        <f t="shared" si="34"/>
        <v>592</v>
      </c>
      <c r="E597" s="20"/>
      <c r="H597" s="17" t="s">
        <v>455</v>
      </c>
      <c r="J597" s="17" t="s">
        <v>455</v>
      </c>
      <c r="L597" s="18"/>
      <c r="M597" s="18"/>
      <c r="N597" s="18">
        <f t="shared" si="33"/>
        <v>0</v>
      </c>
      <c r="Z597" s="18"/>
      <c r="AA597" s="27"/>
    </row>
    <row r="598" spans="1:27">
      <c r="A598">
        <f t="shared" si="34"/>
        <v>593</v>
      </c>
      <c r="E598" s="20"/>
      <c r="H598" s="17" t="s">
        <v>455</v>
      </c>
      <c r="J598" s="17" t="s">
        <v>455</v>
      </c>
      <c r="L598" s="18"/>
      <c r="M598" s="18"/>
      <c r="N598" s="18">
        <f t="shared" si="33"/>
        <v>0</v>
      </c>
      <c r="Z598" s="18"/>
      <c r="AA598" s="27"/>
    </row>
    <row r="599" spans="1:27">
      <c r="A599">
        <f t="shared" si="34"/>
        <v>594</v>
      </c>
      <c r="E599" s="20"/>
      <c r="H599" s="17" t="s">
        <v>455</v>
      </c>
      <c r="J599" s="17" t="s">
        <v>455</v>
      </c>
      <c r="L599" s="18"/>
      <c r="M599" s="18"/>
      <c r="N599" s="18">
        <f t="shared" si="33"/>
        <v>0</v>
      </c>
      <c r="Z599" s="18"/>
      <c r="AA599" s="27"/>
    </row>
    <row r="600" spans="1:27">
      <c r="A600">
        <f t="shared" si="34"/>
        <v>595</v>
      </c>
      <c r="E600" s="20"/>
      <c r="H600" s="17" t="s">
        <v>455</v>
      </c>
      <c r="J600" s="17" t="s">
        <v>455</v>
      </c>
      <c r="L600" s="18"/>
      <c r="M600" s="18"/>
      <c r="N600" s="18">
        <f t="shared" si="33"/>
        <v>0</v>
      </c>
      <c r="Z600" s="18"/>
      <c r="AA600" s="27"/>
    </row>
    <row r="601" spans="1:27">
      <c r="A601">
        <f t="shared" si="34"/>
        <v>596</v>
      </c>
      <c r="E601" s="20"/>
      <c r="H601" s="17" t="s">
        <v>455</v>
      </c>
      <c r="J601" s="17" t="s">
        <v>455</v>
      </c>
      <c r="L601" s="18"/>
      <c r="M601" s="18"/>
      <c r="N601" s="18">
        <f t="shared" si="33"/>
        <v>0</v>
      </c>
      <c r="Z601" s="18"/>
      <c r="AA601" s="27"/>
    </row>
    <row r="602" spans="1:27">
      <c r="A602">
        <f t="shared" si="34"/>
        <v>597</v>
      </c>
      <c r="E602" s="20"/>
      <c r="H602" s="17" t="s">
        <v>455</v>
      </c>
      <c r="J602" s="17" t="s">
        <v>455</v>
      </c>
      <c r="L602" s="18"/>
      <c r="M602" s="18"/>
      <c r="N602" s="18">
        <f t="shared" si="33"/>
        <v>0</v>
      </c>
      <c r="Z602" s="18"/>
      <c r="AA602" s="27"/>
    </row>
    <row r="603" spans="1:27">
      <c r="A603">
        <f t="shared" si="34"/>
        <v>598</v>
      </c>
      <c r="E603" s="20"/>
      <c r="H603" s="17" t="s">
        <v>455</v>
      </c>
      <c r="J603" s="17" t="s">
        <v>455</v>
      </c>
      <c r="L603" s="18"/>
      <c r="M603" s="18"/>
      <c r="N603" s="18">
        <f t="shared" si="33"/>
        <v>0</v>
      </c>
      <c r="Z603" s="18"/>
      <c r="AA603" s="27"/>
    </row>
    <row r="604" spans="1:27">
      <c r="A604">
        <f t="shared" si="34"/>
        <v>599</v>
      </c>
      <c r="E604" s="20"/>
      <c r="H604" s="17" t="s">
        <v>455</v>
      </c>
      <c r="J604" s="17" t="s">
        <v>455</v>
      </c>
      <c r="L604" s="18"/>
      <c r="M604" s="18"/>
      <c r="N604" s="18">
        <f t="shared" si="33"/>
        <v>0</v>
      </c>
      <c r="Z604" s="18"/>
      <c r="AA604" s="27"/>
    </row>
    <row r="605" spans="1:27">
      <c r="A605">
        <f t="shared" si="34"/>
        <v>600</v>
      </c>
      <c r="E605" s="20"/>
      <c r="H605" s="17" t="s">
        <v>455</v>
      </c>
      <c r="J605" s="17" t="s">
        <v>455</v>
      </c>
      <c r="L605" s="18"/>
      <c r="M605" s="18"/>
      <c r="N605" s="18">
        <f t="shared" si="33"/>
        <v>0</v>
      </c>
      <c r="Z605" s="18"/>
      <c r="AA605" s="27"/>
    </row>
    <row r="606" spans="1:27">
      <c r="A606">
        <f t="shared" si="34"/>
        <v>601</v>
      </c>
      <c r="E606" s="20"/>
      <c r="H606" s="17" t="s">
        <v>455</v>
      </c>
      <c r="J606" s="17" t="s">
        <v>455</v>
      </c>
      <c r="L606" s="18"/>
      <c r="M606" s="18"/>
      <c r="N606" s="18">
        <f t="shared" si="33"/>
        <v>0</v>
      </c>
      <c r="Z606" s="18"/>
      <c r="AA606" s="27"/>
    </row>
    <row r="607" spans="1:27">
      <c r="A607">
        <f t="shared" si="34"/>
        <v>602</v>
      </c>
      <c r="E607" s="20"/>
      <c r="H607" s="17" t="s">
        <v>455</v>
      </c>
      <c r="J607" s="17" t="s">
        <v>455</v>
      </c>
      <c r="L607" s="18"/>
      <c r="M607" s="18"/>
      <c r="N607" s="18">
        <f t="shared" si="33"/>
        <v>0</v>
      </c>
      <c r="Z607" s="18"/>
      <c r="AA607" s="27"/>
    </row>
    <row r="608" spans="1:27">
      <c r="A608">
        <f t="shared" si="34"/>
        <v>603</v>
      </c>
      <c r="E608" s="20"/>
      <c r="H608" s="17" t="s">
        <v>455</v>
      </c>
      <c r="J608" s="17" t="s">
        <v>455</v>
      </c>
      <c r="L608" s="18"/>
      <c r="M608" s="18"/>
      <c r="N608" s="18">
        <f t="shared" si="33"/>
        <v>0</v>
      </c>
      <c r="Z608" s="18"/>
      <c r="AA608" s="27"/>
    </row>
    <row r="609" spans="1:27">
      <c r="A609">
        <f t="shared" si="34"/>
        <v>604</v>
      </c>
      <c r="E609" s="20"/>
      <c r="H609" s="17" t="s">
        <v>455</v>
      </c>
      <c r="J609" s="17" t="s">
        <v>455</v>
      </c>
      <c r="L609" s="18"/>
      <c r="M609" s="18"/>
      <c r="N609" s="18">
        <f t="shared" si="33"/>
        <v>0</v>
      </c>
      <c r="Z609" s="18"/>
      <c r="AA609" s="27"/>
    </row>
    <row r="610" spans="1:27">
      <c r="A610">
        <f t="shared" si="34"/>
        <v>605</v>
      </c>
      <c r="E610" s="20"/>
      <c r="H610" s="17" t="s">
        <v>455</v>
      </c>
      <c r="J610" s="17" t="s">
        <v>455</v>
      </c>
      <c r="L610" s="18"/>
      <c r="M610" s="18"/>
      <c r="N610" s="18">
        <f t="shared" si="33"/>
        <v>0</v>
      </c>
      <c r="Z610" s="18"/>
      <c r="AA610" s="27"/>
    </row>
    <row r="611" spans="1:27">
      <c r="A611">
        <f t="shared" si="34"/>
        <v>606</v>
      </c>
      <c r="E611" s="20"/>
      <c r="H611" s="17" t="s">
        <v>455</v>
      </c>
      <c r="J611" s="17" t="s">
        <v>455</v>
      </c>
      <c r="L611" s="18"/>
      <c r="M611" s="18"/>
      <c r="N611" s="18">
        <f t="shared" si="33"/>
        <v>0</v>
      </c>
      <c r="Z611" s="18"/>
      <c r="AA611" s="27"/>
    </row>
    <row r="612" spans="1:27">
      <c r="A612">
        <f t="shared" si="34"/>
        <v>607</v>
      </c>
      <c r="E612" s="20"/>
      <c r="H612" s="17" t="s">
        <v>455</v>
      </c>
      <c r="J612" s="17" t="s">
        <v>455</v>
      </c>
      <c r="L612" s="18"/>
      <c r="M612" s="18"/>
      <c r="N612" s="18">
        <f t="shared" si="33"/>
        <v>0</v>
      </c>
      <c r="Z612" s="18"/>
      <c r="AA612" s="27"/>
    </row>
    <row r="613" spans="1:27">
      <c r="A613">
        <f t="shared" si="34"/>
        <v>608</v>
      </c>
      <c r="E613" s="20"/>
      <c r="H613" s="17" t="s">
        <v>455</v>
      </c>
      <c r="J613" s="17" t="s">
        <v>455</v>
      </c>
      <c r="L613" s="18"/>
      <c r="M613" s="18"/>
      <c r="N613" s="18">
        <f t="shared" si="33"/>
        <v>0</v>
      </c>
      <c r="Z613" s="18"/>
      <c r="AA613" s="27"/>
    </row>
    <row r="614" spans="1:27">
      <c r="A614">
        <f t="shared" si="34"/>
        <v>609</v>
      </c>
      <c r="E614" s="20"/>
      <c r="H614" s="17" t="s">
        <v>455</v>
      </c>
      <c r="J614" s="17" t="s">
        <v>455</v>
      </c>
      <c r="L614" s="18"/>
      <c r="M614" s="18"/>
      <c r="N614" s="18">
        <f t="shared" si="33"/>
        <v>0</v>
      </c>
      <c r="Z614" s="18"/>
      <c r="AA614" s="27"/>
    </row>
    <row r="615" spans="1:27">
      <c r="A615">
        <f t="shared" si="34"/>
        <v>610</v>
      </c>
      <c r="E615" s="20"/>
      <c r="H615" s="17" t="s">
        <v>455</v>
      </c>
      <c r="J615" s="17" t="s">
        <v>455</v>
      </c>
      <c r="L615" s="18"/>
      <c r="M615" s="18"/>
      <c r="N615" s="18">
        <f t="shared" si="33"/>
        <v>0</v>
      </c>
      <c r="Z615" s="18"/>
      <c r="AA615" s="27"/>
    </row>
    <row r="616" spans="1:27">
      <c r="A616">
        <f t="shared" si="34"/>
        <v>611</v>
      </c>
      <c r="E616" s="20"/>
      <c r="H616" s="17" t="s">
        <v>455</v>
      </c>
      <c r="J616" s="17" t="s">
        <v>455</v>
      </c>
      <c r="L616" s="18"/>
      <c r="M616" s="18"/>
      <c r="N616" s="18">
        <f t="shared" si="33"/>
        <v>0</v>
      </c>
      <c r="Z616" s="18"/>
      <c r="AA616" s="27"/>
    </row>
    <row r="617" spans="1:27">
      <c r="A617">
        <f t="shared" si="34"/>
        <v>612</v>
      </c>
      <c r="E617" s="20"/>
      <c r="H617" s="17" t="s">
        <v>455</v>
      </c>
      <c r="J617" s="17" t="s">
        <v>455</v>
      </c>
      <c r="L617" s="18"/>
      <c r="M617" s="18"/>
      <c r="N617" s="18">
        <f t="shared" si="33"/>
        <v>0</v>
      </c>
      <c r="Z617" s="18"/>
      <c r="AA617" s="27"/>
    </row>
    <row r="618" spans="1:27">
      <c r="A618">
        <f t="shared" si="34"/>
        <v>613</v>
      </c>
      <c r="E618" s="20"/>
      <c r="H618" s="17" t="s">
        <v>455</v>
      </c>
      <c r="J618" s="17" t="s">
        <v>455</v>
      </c>
      <c r="L618" s="18"/>
      <c r="M618" s="18"/>
      <c r="N618" s="18">
        <f t="shared" si="33"/>
        <v>0</v>
      </c>
      <c r="Z618" s="18"/>
      <c r="AA618" s="27"/>
    </row>
    <row r="619" spans="1:27">
      <c r="A619">
        <f t="shared" si="34"/>
        <v>614</v>
      </c>
      <c r="E619" s="20"/>
      <c r="H619" s="17" t="s">
        <v>455</v>
      </c>
      <c r="J619" s="17" t="s">
        <v>455</v>
      </c>
      <c r="L619" s="18"/>
      <c r="M619" s="18"/>
      <c r="N619" s="18">
        <f t="shared" si="33"/>
        <v>0</v>
      </c>
      <c r="Z619" s="18"/>
      <c r="AA619" s="27"/>
    </row>
    <row r="620" spans="1:27">
      <c r="A620">
        <f t="shared" si="34"/>
        <v>615</v>
      </c>
      <c r="E620" s="20"/>
      <c r="H620" s="17" t="s">
        <v>455</v>
      </c>
      <c r="J620" s="17" t="s">
        <v>455</v>
      </c>
      <c r="L620" s="18"/>
      <c r="M620" s="18"/>
      <c r="N620" s="18">
        <f t="shared" si="33"/>
        <v>0</v>
      </c>
      <c r="Z620" s="18"/>
      <c r="AA620" s="27"/>
    </row>
    <row r="621" spans="1:27">
      <c r="A621">
        <f t="shared" si="34"/>
        <v>616</v>
      </c>
      <c r="E621" s="20"/>
      <c r="H621" s="17" t="s">
        <v>455</v>
      </c>
      <c r="J621" s="17" t="s">
        <v>455</v>
      </c>
      <c r="L621" s="18"/>
      <c r="M621" s="18"/>
      <c r="N621" s="18">
        <f t="shared" si="33"/>
        <v>0</v>
      </c>
      <c r="Z621" s="18"/>
      <c r="AA621" s="27"/>
    </row>
    <row r="622" spans="1:27">
      <c r="A622">
        <f t="shared" si="34"/>
        <v>617</v>
      </c>
      <c r="E622" s="20"/>
      <c r="H622" s="17" t="s">
        <v>455</v>
      </c>
      <c r="J622" s="17" t="s">
        <v>455</v>
      </c>
      <c r="L622" s="18"/>
      <c r="M622" s="18"/>
      <c r="N622" s="18">
        <f t="shared" si="33"/>
        <v>0</v>
      </c>
      <c r="Z622" s="18"/>
      <c r="AA622" s="27"/>
    </row>
    <row r="623" spans="1:27">
      <c r="A623">
        <f t="shared" si="34"/>
        <v>618</v>
      </c>
      <c r="E623" s="20"/>
      <c r="H623" s="17" t="s">
        <v>455</v>
      </c>
      <c r="J623" s="17" t="s">
        <v>455</v>
      </c>
      <c r="L623" s="18"/>
      <c r="M623" s="18"/>
      <c r="N623" s="18">
        <f t="shared" si="33"/>
        <v>0</v>
      </c>
      <c r="Z623" s="18"/>
      <c r="AA623" s="27"/>
    </row>
    <row r="624" spans="1:27">
      <c r="A624">
        <f t="shared" si="34"/>
        <v>619</v>
      </c>
      <c r="E624" s="20"/>
      <c r="H624" s="17" t="s">
        <v>455</v>
      </c>
      <c r="J624" s="17" t="s">
        <v>455</v>
      </c>
      <c r="L624" s="18"/>
      <c r="M624" s="18"/>
      <c r="N624" s="18">
        <f t="shared" si="33"/>
        <v>0</v>
      </c>
      <c r="Z624" s="18"/>
      <c r="AA624" s="27"/>
    </row>
    <row r="625" spans="1:27">
      <c r="A625">
        <f t="shared" si="34"/>
        <v>620</v>
      </c>
      <c r="E625" s="20"/>
      <c r="H625" s="17" t="s">
        <v>455</v>
      </c>
      <c r="J625" s="17" t="s">
        <v>455</v>
      </c>
      <c r="L625" s="18"/>
      <c r="M625" s="18"/>
      <c r="N625" s="18">
        <f t="shared" si="33"/>
        <v>0</v>
      </c>
      <c r="Z625" s="18"/>
      <c r="AA625" s="27"/>
    </row>
    <row r="626" spans="1:27">
      <c r="A626">
        <f t="shared" si="34"/>
        <v>621</v>
      </c>
      <c r="E626" s="20"/>
      <c r="H626" s="17" t="s">
        <v>455</v>
      </c>
      <c r="J626" s="17" t="s">
        <v>455</v>
      </c>
      <c r="L626" s="18"/>
      <c r="M626" s="18"/>
      <c r="N626" s="18">
        <f t="shared" si="33"/>
        <v>0</v>
      </c>
      <c r="Z626" s="18"/>
      <c r="AA626" s="27"/>
    </row>
    <row r="627" spans="1:27">
      <c r="A627">
        <f t="shared" si="34"/>
        <v>622</v>
      </c>
      <c r="E627" s="20"/>
      <c r="H627" s="17" t="s">
        <v>455</v>
      </c>
      <c r="J627" s="17" t="s">
        <v>455</v>
      </c>
      <c r="L627" s="18"/>
      <c r="M627" s="18"/>
      <c r="N627" s="18">
        <f t="shared" si="33"/>
        <v>0</v>
      </c>
      <c r="Z627" s="18"/>
      <c r="AA627" s="27"/>
    </row>
    <row r="628" spans="1:27">
      <c r="A628">
        <f t="shared" si="34"/>
        <v>623</v>
      </c>
      <c r="E628" s="20"/>
      <c r="H628" s="17" t="s">
        <v>455</v>
      </c>
      <c r="J628" s="17" t="s">
        <v>455</v>
      </c>
      <c r="L628" s="18"/>
      <c r="M628" s="18"/>
      <c r="N628" s="18">
        <f t="shared" si="33"/>
        <v>0</v>
      </c>
      <c r="Z628" s="18"/>
      <c r="AA628" s="27"/>
    </row>
    <row r="629" spans="1:27">
      <c r="A629">
        <f t="shared" si="34"/>
        <v>624</v>
      </c>
      <c r="E629" s="20"/>
      <c r="H629" s="17" t="s">
        <v>455</v>
      </c>
      <c r="J629" s="17" t="s">
        <v>455</v>
      </c>
      <c r="L629" s="18"/>
      <c r="M629" s="18"/>
      <c r="N629" s="18">
        <f t="shared" si="33"/>
        <v>0</v>
      </c>
      <c r="Z629" s="18"/>
      <c r="AA629" s="27"/>
    </row>
    <row r="630" spans="1:27">
      <c r="A630">
        <f t="shared" si="34"/>
        <v>625</v>
      </c>
      <c r="E630" s="20"/>
      <c r="H630" s="17" t="s">
        <v>455</v>
      </c>
      <c r="J630" s="17" t="s">
        <v>455</v>
      </c>
      <c r="L630" s="18"/>
      <c r="M630" s="18"/>
      <c r="N630" s="18">
        <f t="shared" si="33"/>
        <v>0</v>
      </c>
      <c r="Z630" s="18"/>
      <c r="AA630" s="27"/>
    </row>
    <row r="631" spans="1:27">
      <c r="A631">
        <f t="shared" si="34"/>
        <v>626</v>
      </c>
      <c r="E631" s="20"/>
      <c r="H631" s="17" t="s">
        <v>455</v>
      </c>
      <c r="J631" s="17" t="s">
        <v>455</v>
      </c>
      <c r="L631" s="18"/>
      <c r="M631" s="18"/>
      <c r="N631" s="18">
        <f t="shared" si="33"/>
        <v>0</v>
      </c>
      <c r="Z631" s="18"/>
      <c r="AA631" s="27"/>
    </row>
    <row r="632" spans="1:27">
      <c r="A632">
        <f t="shared" si="34"/>
        <v>627</v>
      </c>
      <c r="E632" s="20"/>
      <c r="H632" s="17" t="s">
        <v>455</v>
      </c>
      <c r="J632" s="17" t="s">
        <v>455</v>
      </c>
      <c r="L632" s="18"/>
      <c r="M632" s="18"/>
      <c r="N632" s="18">
        <f t="shared" si="33"/>
        <v>0</v>
      </c>
      <c r="Z632" s="18"/>
      <c r="AA632" s="27"/>
    </row>
    <row r="633" spans="1:27">
      <c r="A633">
        <f t="shared" si="34"/>
        <v>628</v>
      </c>
      <c r="E633" s="20"/>
      <c r="H633" s="17" t="s">
        <v>455</v>
      </c>
      <c r="J633" s="17" t="s">
        <v>455</v>
      </c>
      <c r="L633" s="18"/>
      <c r="M633" s="18"/>
      <c r="N633" s="18">
        <f t="shared" si="33"/>
        <v>0</v>
      </c>
      <c r="Z633" s="18"/>
      <c r="AA633" s="27"/>
    </row>
    <row r="634" spans="1:27">
      <c r="A634">
        <f t="shared" si="34"/>
        <v>629</v>
      </c>
      <c r="E634" s="20"/>
      <c r="H634" s="17" t="s">
        <v>455</v>
      </c>
      <c r="J634" s="17" t="s">
        <v>455</v>
      </c>
      <c r="L634" s="18"/>
      <c r="M634" s="18"/>
      <c r="N634" s="18">
        <f t="shared" si="33"/>
        <v>0</v>
      </c>
      <c r="Z634" s="18"/>
      <c r="AA634" s="27"/>
    </row>
    <row r="635" spans="1:27">
      <c r="A635">
        <f t="shared" si="34"/>
        <v>630</v>
      </c>
      <c r="E635" s="20"/>
      <c r="H635" s="17" t="s">
        <v>455</v>
      </c>
      <c r="J635" s="17" t="s">
        <v>455</v>
      </c>
      <c r="L635" s="18"/>
      <c r="M635" s="18"/>
      <c r="N635" s="18">
        <f t="shared" si="33"/>
        <v>0</v>
      </c>
      <c r="Z635" s="18"/>
      <c r="AA635" s="27"/>
    </row>
    <row r="636" spans="1:27">
      <c r="A636">
        <f t="shared" si="34"/>
        <v>631</v>
      </c>
      <c r="E636" s="20"/>
      <c r="H636" s="17" t="s">
        <v>455</v>
      </c>
      <c r="J636" s="17" t="s">
        <v>455</v>
      </c>
      <c r="L636" s="18"/>
      <c r="M636" s="18"/>
      <c r="N636" s="18">
        <f t="shared" si="33"/>
        <v>0</v>
      </c>
      <c r="Z636" s="18"/>
      <c r="AA636" s="27"/>
    </row>
    <row r="637" spans="1:27">
      <c r="A637">
        <f t="shared" si="34"/>
        <v>632</v>
      </c>
      <c r="E637" s="20"/>
      <c r="H637" s="17" t="s">
        <v>455</v>
      </c>
      <c r="J637" s="17" t="s">
        <v>455</v>
      </c>
      <c r="L637" s="18"/>
      <c r="M637" s="18"/>
      <c r="N637" s="18">
        <f t="shared" si="33"/>
        <v>0</v>
      </c>
      <c r="Z637" s="18"/>
      <c r="AA637" s="27"/>
    </row>
    <row r="638" spans="1:27">
      <c r="A638">
        <f t="shared" si="34"/>
        <v>633</v>
      </c>
      <c r="E638" s="20"/>
      <c r="H638" s="17" t="s">
        <v>455</v>
      </c>
      <c r="J638" s="17" t="s">
        <v>455</v>
      </c>
      <c r="L638" s="18"/>
      <c r="M638" s="18"/>
      <c r="N638" s="18">
        <f t="shared" si="33"/>
        <v>0</v>
      </c>
      <c r="Z638" s="18"/>
      <c r="AA638" s="27"/>
    </row>
    <row r="639" spans="1:27">
      <c r="A639">
        <f t="shared" si="34"/>
        <v>634</v>
      </c>
      <c r="E639" s="20"/>
      <c r="H639" s="17" t="s">
        <v>455</v>
      </c>
      <c r="J639" s="17" t="s">
        <v>455</v>
      </c>
      <c r="L639" s="18"/>
      <c r="M639" s="18"/>
      <c r="N639" s="18">
        <f t="shared" si="33"/>
        <v>0</v>
      </c>
      <c r="Z639" s="18"/>
      <c r="AA639" s="27"/>
    </row>
    <row r="640" spans="1:27">
      <c r="A640">
        <f t="shared" si="34"/>
        <v>635</v>
      </c>
      <c r="E640" s="20"/>
      <c r="H640" s="17" t="s">
        <v>455</v>
      </c>
      <c r="J640" s="17" t="s">
        <v>455</v>
      </c>
      <c r="L640" s="18"/>
      <c r="M640" s="18"/>
      <c r="N640" s="18">
        <f t="shared" si="33"/>
        <v>0</v>
      </c>
      <c r="Z640" s="18"/>
      <c r="AA640" s="27"/>
    </row>
    <row r="641" spans="1:26">
      <c r="A641">
        <f t="shared" si="34"/>
        <v>636</v>
      </c>
      <c r="H641" s="17" t="s">
        <v>455</v>
      </c>
      <c r="J641" s="17" t="s">
        <v>455</v>
      </c>
      <c r="N641" s="18">
        <f t="shared" si="33"/>
        <v>0</v>
      </c>
      <c r="Z641" s="18"/>
    </row>
    <row r="642" spans="1:26">
      <c r="A642">
        <f t="shared" si="34"/>
        <v>637</v>
      </c>
      <c r="H642" s="17" t="s">
        <v>455</v>
      </c>
      <c r="J642" s="17" t="s">
        <v>455</v>
      </c>
      <c r="N642" s="18">
        <f t="shared" si="33"/>
        <v>0</v>
      </c>
      <c r="Z642" s="18"/>
    </row>
    <row r="643" spans="1:26">
      <c r="A643">
        <f t="shared" si="34"/>
        <v>638</v>
      </c>
      <c r="H643" s="17" t="s">
        <v>455</v>
      </c>
      <c r="J643" s="17" t="s">
        <v>455</v>
      </c>
      <c r="N643" s="18">
        <f t="shared" ref="N643:N706" si="35">+L643+O643+Z643</f>
        <v>0</v>
      </c>
      <c r="Z643" s="18"/>
    </row>
    <row r="644" spans="1:26">
      <c r="A644">
        <f t="shared" si="34"/>
        <v>639</v>
      </c>
      <c r="H644" s="17" t="s">
        <v>455</v>
      </c>
      <c r="J644" s="17" t="s">
        <v>455</v>
      </c>
      <c r="N644" s="18">
        <f t="shared" si="35"/>
        <v>0</v>
      </c>
      <c r="Z644" s="18"/>
    </row>
    <row r="645" spans="1:26">
      <c r="A645">
        <f t="shared" si="34"/>
        <v>640</v>
      </c>
      <c r="H645" s="17" t="s">
        <v>455</v>
      </c>
      <c r="J645" s="17" t="s">
        <v>455</v>
      </c>
      <c r="N645" s="18">
        <f t="shared" si="35"/>
        <v>0</v>
      </c>
      <c r="Z645" s="18"/>
    </row>
    <row r="646" spans="1:26">
      <c r="A646">
        <f t="shared" si="34"/>
        <v>641</v>
      </c>
      <c r="H646" s="17" t="s">
        <v>455</v>
      </c>
      <c r="J646" s="17" t="s">
        <v>455</v>
      </c>
      <c r="N646" s="18">
        <f t="shared" si="35"/>
        <v>0</v>
      </c>
      <c r="Z646" s="18"/>
    </row>
    <row r="647" spans="1:26">
      <c r="A647">
        <f t="shared" ref="A647:A710" si="36">+A646+1</f>
        <v>642</v>
      </c>
      <c r="H647" s="17" t="s">
        <v>455</v>
      </c>
      <c r="J647" s="17" t="s">
        <v>455</v>
      </c>
      <c r="N647" s="18">
        <f t="shared" si="35"/>
        <v>0</v>
      </c>
      <c r="Z647" s="18"/>
    </row>
    <row r="648" spans="1:26">
      <c r="A648">
        <f t="shared" si="36"/>
        <v>643</v>
      </c>
      <c r="H648" s="17" t="s">
        <v>455</v>
      </c>
      <c r="J648" s="17" t="s">
        <v>455</v>
      </c>
      <c r="N648" s="18">
        <f t="shared" si="35"/>
        <v>0</v>
      </c>
      <c r="Z648" s="18"/>
    </row>
    <row r="649" spans="1:26">
      <c r="A649">
        <f t="shared" si="36"/>
        <v>644</v>
      </c>
      <c r="H649" s="17" t="s">
        <v>455</v>
      </c>
      <c r="J649" s="17" t="s">
        <v>455</v>
      </c>
      <c r="N649" s="18">
        <f t="shared" si="35"/>
        <v>0</v>
      </c>
      <c r="Z649" s="18"/>
    </row>
    <row r="650" spans="1:26">
      <c r="A650">
        <f t="shared" si="36"/>
        <v>645</v>
      </c>
      <c r="H650" s="17" t="s">
        <v>455</v>
      </c>
      <c r="J650" s="17" t="s">
        <v>455</v>
      </c>
      <c r="N650" s="18">
        <f t="shared" si="35"/>
        <v>0</v>
      </c>
      <c r="Z650" s="18"/>
    </row>
    <row r="651" spans="1:26">
      <c r="A651">
        <f t="shared" si="36"/>
        <v>646</v>
      </c>
      <c r="H651" s="17" t="s">
        <v>455</v>
      </c>
      <c r="J651" s="17" t="s">
        <v>455</v>
      </c>
      <c r="N651" s="18">
        <f t="shared" si="35"/>
        <v>0</v>
      </c>
      <c r="Z651" s="18"/>
    </row>
    <row r="652" spans="1:26">
      <c r="A652">
        <f t="shared" si="36"/>
        <v>647</v>
      </c>
      <c r="H652" s="17" t="s">
        <v>455</v>
      </c>
      <c r="J652" s="17" t="s">
        <v>455</v>
      </c>
      <c r="N652" s="18">
        <f t="shared" si="35"/>
        <v>0</v>
      </c>
      <c r="Z652" s="18"/>
    </row>
    <row r="653" spans="1:26">
      <c r="A653">
        <f t="shared" si="36"/>
        <v>648</v>
      </c>
      <c r="H653" s="17" t="s">
        <v>455</v>
      </c>
      <c r="J653" s="17" t="s">
        <v>455</v>
      </c>
      <c r="N653" s="18">
        <f t="shared" si="35"/>
        <v>0</v>
      </c>
      <c r="Z653" s="18"/>
    </row>
    <row r="654" spans="1:26">
      <c r="A654">
        <f t="shared" si="36"/>
        <v>649</v>
      </c>
      <c r="H654" s="17" t="s">
        <v>455</v>
      </c>
      <c r="J654" s="17" t="s">
        <v>455</v>
      </c>
      <c r="N654" s="18">
        <f t="shared" si="35"/>
        <v>0</v>
      </c>
      <c r="Z654" s="18"/>
    </row>
    <row r="655" spans="1:26">
      <c r="A655">
        <f t="shared" si="36"/>
        <v>650</v>
      </c>
      <c r="H655" s="17" t="s">
        <v>455</v>
      </c>
      <c r="J655" s="17" t="s">
        <v>455</v>
      </c>
      <c r="N655" s="18">
        <f t="shared" si="35"/>
        <v>0</v>
      </c>
      <c r="Z655" s="18"/>
    </row>
    <row r="656" spans="1:26">
      <c r="A656">
        <f t="shared" si="36"/>
        <v>651</v>
      </c>
      <c r="H656" s="17" t="s">
        <v>455</v>
      </c>
      <c r="J656" s="17" t="s">
        <v>455</v>
      </c>
      <c r="N656" s="18">
        <f t="shared" si="35"/>
        <v>0</v>
      </c>
      <c r="Z656" s="18"/>
    </row>
    <row r="657" spans="1:26">
      <c r="A657">
        <f t="shared" si="36"/>
        <v>652</v>
      </c>
      <c r="H657" s="17" t="s">
        <v>455</v>
      </c>
      <c r="J657" s="17" t="s">
        <v>455</v>
      </c>
      <c r="N657" s="18">
        <f t="shared" si="35"/>
        <v>0</v>
      </c>
      <c r="Z657" s="18"/>
    </row>
    <row r="658" spans="1:26">
      <c r="A658">
        <f t="shared" si="36"/>
        <v>653</v>
      </c>
      <c r="H658" s="17" t="s">
        <v>455</v>
      </c>
      <c r="J658" s="17" t="s">
        <v>455</v>
      </c>
      <c r="N658" s="18">
        <f t="shared" si="35"/>
        <v>0</v>
      </c>
      <c r="Z658" s="18"/>
    </row>
    <row r="659" spans="1:26">
      <c r="A659">
        <f t="shared" si="36"/>
        <v>654</v>
      </c>
      <c r="H659" s="17" t="s">
        <v>455</v>
      </c>
      <c r="J659" s="17" t="s">
        <v>455</v>
      </c>
      <c r="N659" s="18">
        <f t="shared" si="35"/>
        <v>0</v>
      </c>
      <c r="Z659" s="18"/>
    </row>
    <row r="660" spans="1:26">
      <c r="A660">
        <f t="shared" si="36"/>
        <v>655</v>
      </c>
      <c r="H660" s="17" t="s">
        <v>455</v>
      </c>
      <c r="J660" s="17" t="s">
        <v>455</v>
      </c>
      <c r="N660" s="18">
        <f t="shared" si="35"/>
        <v>0</v>
      </c>
      <c r="Z660" s="18"/>
    </row>
    <row r="661" spans="1:26">
      <c r="A661">
        <f t="shared" si="36"/>
        <v>656</v>
      </c>
      <c r="H661" s="17" t="s">
        <v>455</v>
      </c>
      <c r="J661" s="17" t="s">
        <v>455</v>
      </c>
      <c r="N661" s="18">
        <f t="shared" si="35"/>
        <v>0</v>
      </c>
      <c r="Z661" s="18"/>
    </row>
    <row r="662" spans="1:26">
      <c r="A662">
        <f t="shared" si="36"/>
        <v>657</v>
      </c>
      <c r="H662" s="17" t="s">
        <v>455</v>
      </c>
      <c r="J662" s="17" t="s">
        <v>455</v>
      </c>
      <c r="N662" s="18">
        <f t="shared" si="35"/>
        <v>0</v>
      </c>
      <c r="Z662" s="18"/>
    </row>
    <row r="663" spans="1:26">
      <c r="A663">
        <f t="shared" si="36"/>
        <v>658</v>
      </c>
      <c r="H663" s="17" t="s">
        <v>455</v>
      </c>
      <c r="J663" s="17" t="s">
        <v>455</v>
      </c>
      <c r="N663" s="18">
        <f t="shared" si="35"/>
        <v>0</v>
      </c>
      <c r="Z663" s="18"/>
    </row>
    <row r="664" spans="1:26">
      <c r="A664">
        <f t="shared" si="36"/>
        <v>659</v>
      </c>
      <c r="H664" s="17" t="s">
        <v>455</v>
      </c>
      <c r="J664" s="17" t="s">
        <v>455</v>
      </c>
      <c r="N664" s="18">
        <f t="shared" si="35"/>
        <v>0</v>
      </c>
      <c r="Z664" s="18"/>
    </row>
    <row r="665" spans="1:26">
      <c r="A665">
        <f t="shared" si="36"/>
        <v>660</v>
      </c>
      <c r="H665" s="17" t="s">
        <v>455</v>
      </c>
      <c r="J665" s="17" t="s">
        <v>455</v>
      </c>
      <c r="N665" s="18">
        <f t="shared" si="35"/>
        <v>0</v>
      </c>
      <c r="Z665" s="18"/>
    </row>
    <row r="666" spans="1:26">
      <c r="A666">
        <f t="shared" si="36"/>
        <v>661</v>
      </c>
      <c r="H666" s="17" t="s">
        <v>455</v>
      </c>
      <c r="J666" s="17" t="s">
        <v>455</v>
      </c>
      <c r="N666" s="18">
        <f t="shared" si="35"/>
        <v>0</v>
      </c>
      <c r="Z666" s="18"/>
    </row>
    <row r="667" spans="1:26">
      <c r="A667">
        <f t="shared" si="36"/>
        <v>662</v>
      </c>
      <c r="H667" s="17" t="s">
        <v>455</v>
      </c>
      <c r="J667" s="17" t="s">
        <v>455</v>
      </c>
      <c r="N667" s="18">
        <f t="shared" si="35"/>
        <v>0</v>
      </c>
      <c r="Z667" s="18"/>
    </row>
    <row r="668" spans="1:26">
      <c r="A668">
        <f t="shared" si="36"/>
        <v>663</v>
      </c>
      <c r="H668" s="17" t="s">
        <v>455</v>
      </c>
      <c r="J668" s="17" t="s">
        <v>455</v>
      </c>
      <c r="N668" s="18">
        <f t="shared" si="35"/>
        <v>0</v>
      </c>
      <c r="Z668" s="18"/>
    </row>
    <row r="669" spans="1:26">
      <c r="A669">
        <f t="shared" si="36"/>
        <v>664</v>
      </c>
      <c r="H669" s="17" t="s">
        <v>455</v>
      </c>
      <c r="J669" s="17" t="s">
        <v>455</v>
      </c>
      <c r="N669" s="18">
        <f t="shared" si="35"/>
        <v>0</v>
      </c>
      <c r="Z669" s="18"/>
    </row>
    <row r="670" spans="1:26">
      <c r="A670">
        <f t="shared" si="36"/>
        <v>665</v>
      </c>
      <c r="H670" s="17" t="s">
        <v>455</v>
      </c>
      <c r="J670" s="17" t="s">
        <v>455</v>
      </c>
      <c r="N670" s="18">
        <f t="shared" si="35"/>
        <v>0</v>
      </c>
      <c r="Z670" s="18"/>
    </row>
    <row r="671" spans="1:26">
      <c r="A671">
        <f t="shared" si="36"/>
        <v>666</v>
      </c>
      <c r="H671" s="17" t="s">
        <v>455</v>
      </c>
      <c r="J671" s="17" t="s">
        <v>455</v>
      </c>
      <c r="N671" s="18">
        <f t="shared" si="35"/>
        <v>0</v>
      </c>
      <c r="Z671" s="18"/>
    </row>
    <row r="672" spans="1:26">
      <c r="A672">
        <f t="shared" si="36"/>
        <v>667</v>
      </c>
      <c r="H672" s="17" t="s">
        <v>455</v>
      </c>
      <c r="J672" s="17" t="s">
        <v>455</v>
      </c>
      <c r="N672" s="18">
        <f t="shared" si="35"/>
        <v>0</v>
      </c>
      <c r="Z672" s="18"/>
    </row>
    <row r="673" spans="1:26">
      <c r="A673">
        <f t="shared" si="36"/>
        <v>668</v>
      </c>
      <c r="H673" s="17" t="s">
        <v>455</v>
      </c>
      <c r="J673" s="17" t="s">
        <v>455</v>
      </c>
      <c r="N673" s="18">
        <f t="shared" si="35"/>
        <v>0</v>
      </c>
      <c r="Z673" s="18"/>
    </row>
    <row r="674" spans="1:26">
      <c r="A674">
        <f t="shared" si="36"/>
        <v>669</v>
      </c>
      <c r="H674" s="17" t="s">
        <v>455</v>
      </c>
      <c r="J674" s="17" t="s">
        <v>455</v>
      </c>
      <c r="N674" s="18">
        <f t="shared" si="35"/>
        <v>0</v>
      </c>
      <c r="Z674" s="18"/>
    </row>
    <row r="675" spans="1:26">
      <c r="A675">
        <f t="shared" si="36"/>
        <v>670</v>
      </c>
      <c r="H675" s="17" t="s">
        <v>455</v>
      </c>
      <c r="J675" s="17" t="s">
        <v>455</v>
      </c>
      <c r="N675" s="18">
        <f t="shared" si="35"/>
        <v>0</v>
      </c>
      <c r="Z675" s="18"/>
    </row>
    <row r="676" spans="1:26">
      <c r="A676">
        <f t="shared" si="36"/>
        <v>671</v>
      </c>
      <c r="H676" s="17" t="s">
        <v>455</v>
      </c>
      <c r="J676" s="17" t="s">
        <v>455</v>
      </c>
      <c r="N676" s="18">
        <f t="shared" si="35"/>
        <v>0</v>
      </c>
      <c r="Z676" s="18"/>
    </row>
    <row r="677" spans="1:26">
      <c r="A677">
        <f t="shared" si="36"/>
        <v>672</v>
      </c>
      <c r="H677" s="17" t="s">
        <v>455</v>
      </c>
      <c r="J677" s="17" t="s">
        <v>455</v>
      </c>
      <c r="N677" s="18">
        <f t="shared" si="35"/>
        <v>0</v>
      </c>
      <c r="Z677" s="18"/>
    </row>
    <row r="678" spans="1:26">
      <c r="A678">
        <f t="shared" si="36"/>
        <v>673</v>
      </c>
      <c r="H678" s="17" t="s">
        <v>455</v>
      </c>
      <c r="J678" s="17" t="s">
        <v>455</v>
      </c>
      <c r="N678" s="18">
        <f t="shared" si="35"/>
        <v>0</v>
      </c>
      <c r="Z678" s="18"/>
    </row>
    <row r="679" spans="1:26">
      <c r="A679">
        <f t="shared" si="36"/>
        <v>674</v>
      </c>
      <c r="H679" s="17" t="s">
        <v>455</v>
      </c>
      <c r="J679" s="17" t="s">
        <v>455</v>
      </c>
      <c r="N679" s="18">
        <f t="shared" si="35"/>
        <v>0</v>
      </c>
      <c r="Z679" s="18"/>
    </row>
    <row r="680" spans="1:26">
      <c r="A680">
        <f t="shared" si="36"/>
        <v>675</v>
      </c>
      <c r="H680" s="17" t="s">
        <v>455</v>
      </c>
      <c r="J680" s="17" t="s">
        <v>455</v>
      </c>
      <c r="N680" s="18">
        <f t="shared" si="35"/>
        <v>0</v>
      </c>
      <c r="Z680" s="18"/>
    </row>
    <row r="681" spans="1:26">
      <c r="A681">
        <f t="shared" si="36"/>
        <v>676</v>
      </c>
      <c r="H681" s="17" t="s">
        <v>455</v>
      </c>
      <c r="J681" s="17" t="s">
        <v>455</v>
      </c>
      <c r="N681" s="18">
        <f t="shared" si="35"/>
        <v>0</v>
      </c>
      <c r="Z681" s="18"/>
    </row>
    <row r="682" spans="1:26">
      <c r="A682">
        <f t="shared" si="36"/>
        <v>677</v>
      </c>
      <c r="H682" s="17" t="s">
        <v>455</v>
      </c>
      <c r="J682" s="17" t="s">
        <v>455</v>
      </c>
      <c r="N682" s="18">
        <f t="shared" si="35"/>
        <v>0</v>
      </c>
      <c r="Z682" s="18"/>
    </row>
    <row r="683" spans="1:26">
      <c r="A683">
        <f t="shared" si="36"/>
        <v>678</v>
      </c>
      <c r="H683" s="17" t="s">
        <v>455</v>
      </c>
      <c r="J683" s="17" t="s">
        <v>455</v>
      </c>
      <c r="N683" s="18">
        <f t="shared" si="35"/>
        <v>0</v>
      </c>
      <c r="Z683" s="18"/>
    </row>
    <row r="684" spans="1:26">
      <c r="A684">
        <f t="shared" si="36"/>
        <v>679</v>
      </c>
      <c r="H684" s="17" t="s">
        <v>455</v>
      </c>
      <c r="J684" s="17" t="s">
        <v>455</v>
      </c>
      <c r="N684" s="18">
        <f t="shared" si="35"/>
        <v>0</v>
      </c>
      <c r="Z684" s="18"/>
    </row>
    <row r="685" spans="1:26">
      <c r="A685">
        <f t="shared" si="36"/>
        <v>680</v>
      </c>
      <c r="H685" s="17" t="s">
        <v>455</v>
      </c>
      <c r="J685" s="17" t="s">
        <v>455</v>
      </c>
      <c r="N685" s="18">
        <f t="shared" si="35"/>
        <v>0</v>
      </c>
      <c r="Z685" s="18"/>
    </row>
    <row r="686" spans="1:26">
      <c r="A686">
        <f t="shared" si="36"/>
        <v>681</v>
      </c>
      <c r="H686" s="17" t="s">
        <v>455</v>
      </c>
      <c r="J686" s="17" t="s">
        <v>455</v>
      </c>
      <c r="N686" s="18">
        <f t="shared" si="35"/>
        <v>0</v>
      </c>
      <c r="Z686" s="18"/>
    </row>
    <row r="687" spans="1:26">
      <c r="A687">
        <f t="shared" si="36"/>
        <v>682</v>
      </c>
      <c r="H687" s="17" t="s">
        <v>455</v>
      </c>
      <c r="J687" s="17" t="s">
        <v>455</v>
      </c>
      <c r="N687" s="18">
        <f t="shared" si="35"/>
        <v>0</v>
      </c>
      <c r="Z687" s="18"/>
    </row>
    <row r="688" spans="1:26">
      <c r="A688">
        <f t="shared" si="36"/>
        <v>683</v>
      </c>
      <c r="H688" s="17" t="s">
        <v>455</v>
      </c>
      <c r="J688" s="17" t="s">
        <v>455</v>
      </c>
      <c r="N688" s="18">
        <f t="shared" si="35"/>
        <v>0</v>
      </c>
      <c r="Z688" s="18"/>
    </row>
    <row r="689" spans="1:26">
      <c r="A689">
        <f t="shared" si="36"/>
        <v>684</v>
      </c>
      <c r="H689" s="17" t="s">
        <v>455</v>
      </c>
      <c r="J689" s="17" t="s">
        <v>455</v>
      </c>
      <c r="N689" s="18">
        <f t="shared" si="35"/>
        <v>0</v>
      </c>
      <c r="Z689" s="18"/>
    </row>
    <row r="690" spans="1:26">
      <c r="A690">
        <f t="shared" si="36"/>
        <v>685</v>
      </c>
      <c r="H690" s="17" t="s">
        <v>455</v>
      </c>
      <c r="J690" s="17" t="s">
        <v>455</v>
      </c>
      <c r="N690" s="18">
        <f t="shared" si="35"/>
        <v>0</v>
      </c>
      <c r="Z690" s="18"/>
    </row>
    <row r="691" spans="1:26">
      <c r="A691">
        <f t="shared" si="36"/>
        <v>686</v>
      </c>
      <c r="H691" s="17" t="s">
        <v>455</v>
      </c>
      <c r="J691" s="17" t="s">
        <v>455</v>
      </c>
      <c r="N691" s="18">
        <f t="shared" si="35"/>
        <v>0</v>
      </c>
      <c r="Z691" s="18"/>
    </row>
    <row r="692" spans="1:26">
      <c r="A692">
        <f t="shared" si="36"/>
        <v>687</v>
      </c>
      <c r="H692" s="17" t="s">
        <v>455</v>
      </c>
      <c r="J692" s="17" t="s">
        <v>455</v>
      </c>
      <c r="N692" s="18">
        <f t="shared" si="35"/>
        <v>0</v>
      </c>
      <c r="Z692" s="18"/>
    </row>
    <row r="693" spans="1:26">
      <c r="A693">
        <f t="shared" si="36"/>
        <v>688</v>
      </c>
      <c r="H693" s="17" t="s">
        <v>455</v>
      </c>
      <c r="J693" s="17" t="s">
        <v>455</v>
      </c>
      <c r="N693" s="18">
        <f t="shared" si="35"/>
        <v>0</v>
      </c>
      <c r="Z693" s="18"/>
    </row>
    <row r="694" spans="1:26">
      <c r="A694">
        <f t="shared" si="36"/>
        <v>689</v>
      </c>
      <c r="H694" s="17" t="s">
        <v>455</v>
      </c>
      <c r="J694" s="17" t="s">
        <v>455</v>
      </c>
      <c r="N694" s="18">
        <f t="shared" si="35"/>
        <v>0</v>
      </c>
      <c r="Z694" s="18"/>
    </row>
    <row r="695" spans="1:26">
      <c r="A695">
        <f t="shared" si="36"/>
        <v>690</v>
      </c>
      <c r="H695" s="17" t="s">
        <v>455</v>
      </c>
      <c r="J695" s="17" t="s">
        <v>455</v>
      </c>
      <c r="N695" s="18">
        <f t="shared" si="35"/>
        <v>0</v>
      </c>
      <c r="Z695" s="18"/>
    </row>
    <row r="696" spans="1:26">
      <c r="A696">
        <f t="shared" si="36"/>
        <v>691</v>
      </c>
      <c r="H696" s="17" t="s">
        <v>455</v>
      </c>
      <c r="J696" s="17" t="s">
        <v>455</v>
      </c>
      <c r="N696" s="18">
        <f t="shared" si="35"/>
        <v>0</v>
      </c>
      <c r="Z696" s="18"/>
    </row>
    <row r="697" spans="1:26">
      <c r="A697">
        <f t="shared" si="36"/>
        <v>692</v>
      </c>
      <c r="H697" s="17" t="s">
        <v>455</v>
      </c>
      <c r="J697" s="17" t="s">
        <v>455</v>
      </c>
      <c r="N697" s="18">
        <f t="shared" si="35"/>
        <v>0</v>
      </c>
      <c r="Z697" s="18"/>
    </row>
    <row r="698" spans="1:26">
      <c r="A698">
        <f t="shared" si="36"/>
        <v>693</v>
      </c>
      <c r="H698" s="17" t="s">
        <v>455</v>
      </c>
      <c r="J698" s="17" t="s">
        <v>455</v>
      </c>
      <c r="N698" s="18">
        <f t="shared" si="35"/>
        <v>0</v>
      </c>
      <c r="Z698" s="18"/>
    </row>
    <row r="699" spans="1:26">
      <c r="A699">
        <f t="shared" si="36"/>
        <v>694</v>
      </c>
      <c r="H699" s="17" t="s">
        <v>455</v>
      </c>
      <c r="J699" s="17" t="s">
        <v>455</v>
      </c>
      <c r="N699" s="18">
        <f t="shared" si="35"/>
        <v>0</v>
      </c>
      <c r="Z699" s="18"/>
    </row>
    <row r="700" spans="1:26">
      <c r="A700">
        <f t="shared" si="36"/>
        <v>695</v>
      </c>
      <c r="H700" s="17" t="s">
        <v>455</v>
      </c>
      <c r="J700" s="17" t="s">
        <v>455</v>
      </c>
      <c r="N700" s="18">
        <f t="shared" si="35"/>
        <v>0</v>
      </c>
      <c r="Z700" s="18"/>
    </row>
    <row r="701" spans="1:26">
      <c r="A701">
        <f t="shared" si="36"/>
        <v>696</v>
      </c>
      <c r="H701" s="17" t="s">
        <v>455</v>
      </c>
      <c r="J701" s="17" t="s">
        <v>455</v>
      </c>
      <c r="N701" s="18">
        <f t="shared" si="35"/>
        <v>0</v>
      </c>
      <c r="Z701" s="18"/>
    </row>
    <row r="702" spans="1:26">
      <c r="A702">
        <f t="shared" si="36"/>
        <v>697</v>
      </c>
      <c r="H702" s="17" t="s">
        <v>455</v>
      </c>
      <c r="J702" s="17" t="s">
        <v>455</v>
      </c>
      <c r="N702" s="18">
        <f t="shared" si="35"/>
        <v>0</v>
      </c>
      <c r="Z702" s="18"/>
    </row>
    <row r="703" spans="1:26">
      <c r="A703">
        <f t="shared" si="36"/>
        <v>698</v>
      </c>
      <c r="H703" s="17" t="s">
        <v>455</v>
      </c>
      <c r="J703" s="17" t="s">
        <v>455</v>
      </c>
      <c r="N703" s="18">
        <f t="shared" si="35"/>
        <v>0</v>
      </c>
      <c r="Z703" s="18"/>
    </row>
    <row r="704" spans="1:26">
      <c r="A704">
        <f t="shared" si="36"/>
        <v>699</v>
      </c>
      <c r="H704" s="17" t="s">
        <v>455</v>
      </c>
      <c r="J704" s="17" t="s">
        <v>455</v>
      </c>
      <c r="N704" s="18">
        <f t="shared" si="35"/>
        <v>0</v>
      </c>
      <c r="Z704" s="18"/>
    </row>
    <row r="705" spans="1:26">
      <c r="A705">
        <f t="shared" si="36"/>
        <v>700</v>
      </c>
      <c r="H705" s="17" t="s">
        <v>455</v>
      </c>
      <c r="J705" s="17" t="s">
        <v>455</v>
      </c>
      <c r="N705" s="18">
        <f t="shared" si="35"/>
        <v>0</v>
      </c>
      <c r="Z705" s="18"/>
    </row>
    <row r="706" spans="1:26">
      <c r="A706">
        <f t="shared" si="36"/>
        <v>701</v>
      </c>
      <c r="H706" s="17" t="s">
        <v>455</v>
      </c>
      <c r="J706" s="17" t="s">
        <v>455</v>
      </c>
      <c r="N706" s="18">
        <f t="shared" si="35"/>
        <v>0</v>
      </c>
      <c r="Z706" s="18"/>
    </row>
    <row r="707" spans="1:26">
      <c r="A707">
        <f t="shared" si="36"/>
        <v>702</v>
      </c>
      <c r="H707" s="17" t="s">
        <v>455</v>
      </c>
      <c r="J707" s="17" t="s">
        <v>455</v>
      </c>
      <c r="N707" s="18">
        <f t="shared" ref="N707:N770" si="37">+L707+O707+Z707</f>
        <v>0</v>
      </c>
      <c r="Z707" s="18"/>
    </row>
    <row r="708" spans="1:26">
      <c r="A708">
        <f t="shared" si="36"/>
        <v>703</v>
      </c>
      <c r="H708" s="17" t="s">
        <v>455</v>
      </c>
      <c r="J708" s="17" t="s">
        <v>455</v>
      </c>
      <c r="N708" s="18">
        <f t="shared" si="37"/>
        <v>0</v>
      </c>
      <c r="Z708" s="18"/>
    </row>
    <row r="709" spans="1:26">
      <c r="A709">
        <f t="shared" si="36"/>
        <v>704</v>
      </c>
      <c r="H709" s="17" t="s">
        <v>455</v>
      </c>
      <c r="J709" s="17" t="s">
        <v>455</v>
      </c>
      <c r="N709" s="18">
        <f t="shared" si="37"/>
        <v>0</v>
      </c>
      <c r="Z709" s="18"/>
    </row>
    <row r="710" spans="1:26">
      <c r="A710">
        <f t="shared" si="36"/>
        <v>705</v>
      </c>
      <c r="H710" s="17" t="s">
        <v>455</v>
      </c>
      <c r="J710" s="17" t="s">
        <v>455</v>
      </c>
      <c r="N710" s="18">
        <f t="shared" si="37"/>
        <v>0</v>
      </c>
      <c r="Z710" s="18"/>
    </row>
    <row r="711" spans="1:26">
      <c r="A711">
        <f t="shared" ref="A711:A774" si="38">+A710+1</f>
        <v>706</v>
      </c>
      <c r="H711" s="17" t="s">
        <v>455</v>
      </c>
      <c r="J711" s="17" t="s">
        <v>455</v>
      </c>
      <c r="N711" s="18">
        <f t="shared" si="37"/>
        <v>0</v>
      </c>
      <c r="Z711" s="18"/>
    </row>
    <row r="712" spans="1:26">
      <c r="A712">
        <f t="shared" si="38"/>
        <v>707</v>
      </c>
      <c r="H712" s="17" t="s">
        <v>455</v>
      </c>
      <c r="J712" s="17" t="s">
        <v>455</v>
      </c>
      <c r="N712" s="18">
        <f t="shared" si="37"/>
        <v>0</v>
      </c>
      <c r="Z712" s="18"/>
    </row>
    <row r="713" spans="1:26">
      <c r="A713">
        <f t="shared" si="38"/>
        <v>708</v>
      </c>
      <c r="H713" s="17" t="s">
        <v>455</v>
      </c>
      <c r="J713" s="17" t="s">
        <v>455</v>
      </c>
      <c r="N713" s="18">
        <f t="shared" si="37"/>
        <v>0</v>
      </c>
      <c r="Z713" s="18"/>
    </row>
    <row r="714" spans="1:26">
      <c r="A714">
        <f t="shared" si="38"/>
        <v>709</v>
      </c>
      <c r="H714" s="17" t="s">
        <v>455</v>
      </c>
      <c r="J714" s="17" t="s">
        <v>455</v>
      </c>
      <c r="N714" s="18">
        <f t="shared" si="37"/>
        <v>0</v>
      </c>
      <c r="Z714" s="18"/>
    </row>
    <row r="715" spans="1:26">
      <c r="A715">
        <f t="shared" si="38"/>
        <v>710</v>
      </c>
      <c r="H715" s="17" t="s">
        <v>455</v>
      </c>
      <c r="J715" s="17" t="s">
        <v>455</v>
      </c>
      <c r="N715" s="18">
        <f t="shared" si="37"/>
        <v>0</v>
      </c>
      <c r="Z715" s="18"/>
    </row>
    <row r="716" spans="1:26">
      <c r="A716">
        <f t="shared" si="38"/>
        <v>711</v>
      </c>
      <c r="H716" s="17" t="s">
        <v>455</v>
      </c>
      <c r="J716" s="17" t="s">
        <v>455</v>
      </c>
      <c r="N716" s="18">
        <f t="shared" si="37"/>
        <v>0</v>
      </c>
      <c r="Z716" s="18"/>
    </row>
    <row r="717" spans="1:26">
      <c r="A717">
        <f t="shared" si="38"/>
        <v>712</v>
      </c>
      <c r="H717" s="17" t="s">
        <v>455</v>
      </c>
      <c r="J717" s="17" t="s">
        <v>455</v>
      </c>
      <c r="N717" s="18">
        <f t="shared" si="37"/>
        <v>0</v>
      </c>
      <c r="Z717" s="18"/>
    </row>
    <row r="718" spans="1:26">
      <c r="A718">
        <f t="shared" si="38"/>
        <v>713</v>
      </c>
      <c r="H718" s="17" t="s">
        <v>455</v>
      </c>
      <c r="J718" s="17" t="s">
        <v>455</v>
      </c>
      <c r="N718" s="18">
        <f t="shared" si="37"/>
        <v>0</v>
      </c>
      <c r="Z718" s="18"/>
    </row>
    <row r="719" spans="1:26">
      <c r="A719">
        <f t="shared" si="38"/>
        <v>714</v>
      </c>
      <c r="H719" s="17" t="s">
        <v>455</v>
      </c>
      <c r="J719" s="17" t="s">
        <v>455</v>
      </c>
      <c r="N719" s="18">
        <f t="shared" si="37"/>
        <v>0</v>
      </c>
      <c r="Z719" s="18"/>
    </row>
    <row r="720" spans="1:26">
      <c r="A720">
        <f t="shared" si="38"/>
        <v>715</v>
      </c>
      <c r="H720" s="17" t="s">
        <v>455</v>
      </c>
      <c r="J720" s="17" t="s">
        <v>455</v>
      </c>
      <c r="N720" s="18">
        <f t="shared" si="37"/>
        <v>0</v>
      </c>
      <c r="Z720" s="18"/>
    </row>
    <row r="721" spans="1:26">
      <c r="A721">
        <f t="shared" si="38"/>
        <v>716</v>
      </c>
      <c r="H721" s="17" t="s">
        <v>455</v>
      </c>
      <c r="J721" s="17" t="s">
        <v>455</v>
      </c>
      <c r="N721" s="18">
        <f t="shared" si="37"/>
        <v>0</v>
      </c>
      <c r="Z721" s="18"/>
    </row>
    <row r="722" spans="1:26">
      <c r="A722">
        <f t="shared" si="38"/>
        <v>717</v>
      </c>
      <c r="H722" s="17" t="s">
        <v>455</v>
      </c>
      <c r="J722" s="17" t="s">
        <v>455</v>
      </c>
      <c r="N722" s="18">
        <f t="shared" si="37"/>
        <v>0</v>
      </c>
      <c r="Z722" s="18"/>
    </row>
    <row r="723" spans="1:26">
      <c r="A723">
        <f t="shared" si="38"/>
        <v>718</v>
      </c>
      <c r="H723" s="17" t="s">
        <v>455</v>
      </c>
      <c r="J723" s="17" t="s">
        <v>455</v>
      </c>
      <c r="N723" s="18">
        <f t="shared" si="37"/>
        <v>0</v>
      </c>
      <c r="Z723" s="18"/>
    </row>
    <row r="724" spans="1:26">
      <c r="A724">
        <f t="shared" si="38"/>
        <v>719</v>
      </c>
      <c r="H724" s="17" t="s">
        <v>455</v>
      </c>
      <c r="J724" s="17" t="s">
        <v>455</v>
      </c>
      <c r="N724" s="18">
        <f t="shared" si="37"/>
        <v>0</v>
      </c>
      <c r="Z724" s="18"/>
    </row>
    <row r="725" spans="1:26">
      <c r="A725">
        <f t="shared" si="38"/>
        <v>720</v>
      </c>
      <c r="H725" s="17" t="s">
        <v>455</v>
      </c>
      <c r="J725" s="17" t="s">
        <v>455</v>
      </c>
      <c r="N725" s="18">
        <f t="shared" si="37"/>
        <v>0</v>
      </c>
      <c r="Z725" s="18"/>
    </row>
    <row r="726" spans="1:26">
      <c r="A726">
        <f t="shared" si="38"/>
        <v>721</v>
      </c>
      <c r="H726" s="17" t="s">
        <v>455</v>
      </c>
      <c r="J726" s="17" t="s">
        <v>455</v>
      </c>
      <c r="N726" s="18">
        <f t="shared" si="37"/>
        <v>0</v>
      </c>
      <c r="Z726" s="18"/>
    </row>
    <row r="727" spans="1:26">
      <c r="A727">
        <f t="shared" si="38"/>
        <v>722</v>
      </c>
      <c r="H727" s="17" t="s">
        <v>455</v>
      </c>
      <c r="J727" s="17" t="s">
        <v>455</v>
      </c>
      <c r="N727" s="18">
        <f t="shared" si="37"/>
        <v>0</v>
      </c>
      <c r="Z727" s="18"/>
    </row>
    <row r="728" spans="1:26">
      <c r="A728">
        <f t="shared" si="38"/>
        <v>723</v>
      </c>
      <c r="H728" s="17" t="s">
        <v>455</v>
      </c>
      <c r="J728" s="17" t="s">
        <v>455</v>
      </c>
      <c r="N728" s="18">
        <f t="shared" si="37"/>
        <v>0</v>
      </c>
      <c r="Z728" s="18"/>
    </row>
    <row r="729" spans="1:26">
      <c r="A729">
        <f t="shared" si="38"/>
        <v>724</v>
      </c>
      <c r="H729" s="17" t="s">
        <v>455</v>
      </c>
      <c r="J729" s="17" t="s">
        <v>455</v>
      </c>
      <c r="N729" s="18">
        <f t="shared" si="37"/>
        <v>0</v>
      </c>
      <c r="Z729" s="18"/>
    </row>
    <row r="730" spans="1:26">
      <c r="A730">
        <f t="shared" si="38"/>
        <v>725</v>
      </c>
      <c r="H730" s="17" t="s">
        <v>455</v>
      </c>
      <c r="J730" s="17" t="s">
        <v>455</v>
      </c>
      <c r="N730" s="18">
        <f t="shared" si="37"/>
        <v>0</v>
      </c>
      <c r="Z730" s="18"/>
    </row>
    <row r="731" spans="1:26">
      <c r="A731">
        <f t="shared" si="38"/>
        <v>726</v>
      </c>
      <c r="H731" s="17" t="s">
        <v>455</v>
      </c>
      <c r="J731" s="17" t="s">
        <v>455</v>
      </c>
      <c r="N731" s="18">
        <f t="shared" si="37"/>
        <v>0</v>
      </c>
      <c r="Z731" s="18"/>
    </row>
    <row r="732" spans="1:26">
      <c r="A732">
        <f t="shared" si="38"/>
        <v>727</v>
      </c>
      <c r="H732" s="17" t="s">
        <v>455</v>
      </c>
      <c r="J732" s="17" t="s">
        <v>455</v>
      </c>
      <c r="N732" s="18">
        <f t="shared" si="37"/>
        <v>0</v>
      </c>
      <c r="Z732" s="18"/>
    </row>
    <row r="733" spans="1:26">
      <c r="A733">
        <f t="shared" si="38"/>
        <v>728</v>
      </c>
      <c r="H733" s="17" t="s">
        <v>455</v>
      </c>
      <c r="J733" s="17" t="s">
        <v>455</v>
      </c>
      <c r="N733" s="18">
        <f t="shared" si="37"/>
        <v>0</v>
      </c>
      <c r="Z733" s="18"/>
    </row>
    <row r="734" spans="1:26">
      <c r="A734">
        <f t="shared" si="38"/>
        <v>729</v>
      </c>
      <c r="H734" s="17" t="s">
        <v>455</v>
      </c>
      <c r="J734" s="17" t="s">
        <v>455</v>
      </c>
      <c r="N734" s="18">
        <f t="shared" si="37"/>
        <v>0</v>
      </c>
      <c r="Z734" s="18"/>
    </row>
    <row r="735" spans="1:26">
      <c r="A735">
        <f t="shared" si="38"/>
        <v>730</v>
      </c>
      <c r="H735" s="17" t="s">
        <v>455</v>
      </c>
      <c r="J735" s="17" t="s">
        <v>455</v>
      </c>
      <c r="N735" s="18">
        <f t="shared" si="37"/>
        <v>0</v>
      </c>
      <c r="Z735" s="18"/>
    </row>
    <row r="736" spans="1:26">
      <c r="A736">
        <f t="shared" si="38"/>
        <v>731</v>
      </c>
      <c r="H736" s="17" t="s">
        <v>455</v>
      </c>
      <c r="J736" s="17" t="s">
        <v>455</v>
      </c>
      <c r="N736" s="18">
        <f t="shared" si="37"/>
        <v>0</v>
      </c>
      <c r="Z736" s="18"/>
    </row>
    <row r="737" spans="1:26">
      <c r="A737">
        <f t="shared" si="38"/>
        <v>732</v>
      </c>
      <c r="H737" s="17" t="s">
        <v>455</v>
      </c>
      <c r="J737" s="17" t="s">
        <v>455</v>
      </c>
      <c r="N737" s="18">
        <f t="shared" si="37"/>
        <v>0</v>
      </c>
      <c r="Z737" s="18"/>
    </row>
    <row r="738" spans="1:26">
      <c r="A738">
        <f t="shared" si="38"/>
        <v>733</v>
      </c>
      <c r="H738" s="17" t="s">
        <v>455</v>
      </c>
      <c r="J738" s="17" t="s">
        <v>455</v>
      </c>
      <c r="N738" s="18">
        <f t="shared" si="37"/>
        <v>0</v>
      </c>
      <c r="Z738" s="18"/>
    </row>
    <row r="739" spans="1:26">
      <c r="A739">
        <f t="shared" si="38"/>
        <v>734</v>
      </c>
      <c r="H739" s="17" t="s">
        <v>455</v>
      </c>
      <c r="J739" s="17" t="s">
        <v>455</v>
      </c>
      <c r="N739" s="18">
        <f t="shared" si="37"/>
        <v>0</v>
      </c>
      <c r="Z739" s="18"/>
    </row>
    <row r="740" spans="1:26">
      <c r="A740">
        <f t="shared" si="38"/>
        <v>735</v>
      </c>
      <c r="H740" s="17" t="s">
        <v>455</v>
      </c>
      <c r="J740" s="17" t="s">
        <v>455</v>
      </c>
      <c r="N740" s="18">
        <f t="shared" si="37"/>
        <v>0</v>
      </c>
      <c r="Z740" s="18"/>
    </row>
    <row r="741" spans="1:26">
      <c r="A741">
        <f t="shared" si="38"/>
        <v>736</v>
      </c>
      <c r="H741" s="17" t="s">
        <v>455</v>
      </c>
      <c r="J741" s="17" t="s">
        <v>455</v>
      </c>
      <c r="N741" s="18">
        <f t="shared" si="37"/>
        <v>0</v>
      </c>
      <c r="Z741" s="18"/>
    </row>
    <row r="742" spans="1:26">
      <c r="A742">
        <f t="shared" si="38"/>
        <v>737</v>
      </c>
      <c r="H742" s="17" t="s">
        <v>455</v>
      </c>
      <c r="J742" s="17" t="s">
        <v>455</v>
      </c>
      <c r="N742" s="18">
        <f t="shared" si="37"/>
        <v>0</v>
      </c>
      <c r="Z742" s="18"/>
    </row>
    <row r="743" spans="1:26">
      <c r="A743">
        <f t="shared" si="38"/>
        <v>738</v>
      </c>
      <c r="H743" s="17" t="s">
        <v>455</v>
      </c>
      <c r="J743" s="17" t="s">
        <v>455</v>
      </c>
      <c r="N743" s="18">
        <f t="shared" si="37"/>
        <v>0</v>
      </c>
      <c r="Z743" s="18"/>
    </row>
    <row r="744" spans="1:26">
      <c r="A744">
        <f t="shared" si="38"/>
        <v>739</v>
      </c>
      <c r="H744" s="17" t="s">
        <v>455</v>
      </c>
      <c r="J744" s="17" t="s">
        <v>455</v>
      </c>
      <c r="N744" s="18">
        <f t="shared" si="37"/>
        <v>0</v>
      </c>
      <c r="Z744" s="18"/>
    </row>
    <row r="745" spans="1:26">
      <c r="A745">
        <f t="shared" si="38"/>
        <v>740</v>
      </c>
      <c r="H745" s="17" t="s">
        <v>455</v>
      </c>
      <c r="J745" s="17" t="s">
        <v>455</v>
      </c>
      <c r="N745" s="18">
        <f t="shared" si="37"/>
        <v>0</v>
      </c>
      <c r="Z745" s="18"/>
    </row>
    <row r="746" spans="1:26">
      <c r="A746">
        <f t="shared" si="38"/>
        <v>741</v>
      </c>
      <c r="H746" s="17" t="s">
        <v>455</v>
      </c>
      <c r="J746" s="17" t="s">
        <v>455</v>
      </c>
      <c r="N746" s="18">
        <f t="shared" si="37"/>
        <v>0</v>
      </c>
      <c r="Z746" s="18"/>
    </row>
    <row r="747" spans="1:26">
      <c r="A747">
        <f t="shared" si="38"/>
        <v>742</v>
      </c>
      <c r="H747" s="17" t="s">
        <v>455</v>
      </c>
      <c r="J747" s="17" t="s">
        <v>455</v>
      </c>
      <c r="N747" s="18">
        <f t="shared" si="37"/>
        <v>0</v>
      </c>
      <c r="Z747" s="18"/>
    </row>
    <row r="748" spans="1:26">
      <c r="A748">
        <f t="shared" si="38"/>
        <v>743</v>
      </c>
      <c r="H748" s="17" t="s">
        <v>455</v>
      </c>
      <c r="J748" s="17" t="s">
        <v>455</v>
      </c>
      <c r="N748" s="18">
        <f t="shared" si="37"/>
        <v>0</v>
      </c>
      <c r="Z748" s="18"/>
    </row>
    <row r="749" spans="1:26">
      <c r="A749">
        <f t="shared" si="38"/>
        <v>744</v>
      </c>
      <c r="H749" s="17" t="s">
        <v>455</v>
      </c>
      <c r="J749" s="17" t="s">
        <v>455</v>
      </c>
      <c r="N749" s="18">
        <f t="shared" si="37"/>
        <v>0</v>
      </c>
      <c r="Z749" s="18"/>
    </row>
    <row r="750" spans="1:26">
      <c r="A750">
        <f t="shared" si="38"/>
        <v>745</v>
      </c>
      <c r="H750" s="17" t="s">
        <v>455</v>
      </c>
      <c r="J750" s="17" t="s">
        <v>455</v>
      </c>
      <c r="N750" s="18">
        <f t="shared" si="37"/>
        <v>0</v>
      </c>
      <c r="Z750" s="18"/>
    </row>
    <row r="751" spans="1:26">
      <c r="A751">
        <f t="shared" si="38"/>
        <v>746</v>
      </c>
      <c r="H751" s="17" t="s">
        <v>455</v>
      </c>
      <c r="J751" s="17" t="s">
        <v>455</v>
      </c>
      <c r="N751" s="18">
        <f t="shared" si="37"/>
        <v>0</v>
      </c>
      <c r="Z751" s="18"/>
    </row>
    <row r="752" spans="1:26">
      <c r="A752">
        <f t="shared" si="38"/>
        <v>747</v>
      </c>
      <c r="H752" s="17" t="s">
        <v>455</v>
      </c>
      <c r="J752" s="17" t="s">
        <v>455</v>
      </c>
      <c r="N752" s="18">
        <f t="shared" si="37"/>
        <v>0</v>
      </c>
      <c r="Z752" s="18"/>
    </row>
    <row r="753" spans="1:26">
      <c r="A753">
        <f t="shared" si="38"/>
        <v>748</v>
      </c>
      <c r="H753" s="17" t="s">
        <v>455</v>
      </c>
      <c r="J753" s="17" t="s">
        <v>455</v>
      </c>
      <c r="N753" s="18">
        <f t="shared" si="37"/>
        <v>0</v>
      </c>
      <c r="Z753" s="18"/>
    </row>
    <row r="754" spans="1:26">
      <c r="A754">
        <f t="shared" si="38"/>
        <v>749</v>
      </c>
      <c r="H754" s="17" t="s">
        <v>455</v>
      </c>
      <c r="J754" s="17" t="s">
        <v>455</v>
      </c>
      <c r="N754" s="18">
        <f t="shared" si="37"/>
        <v>0</v>
      </c>
      <c r="Z754" s="18"/>
    </row>
    <row r="755" spans="1:26">
      <c r="A755">
        <f t="shared" si="38"/>
        <v>750</v>
      </c>
      <c r="H755" s="17" t="s">
        <v>455</v>
      </c>
      <c r="J755" s="17" t="s">
        <v>455</v>
      </c>
      <c r="N755" s="18">
        <f t="shared" si="37"/>
        <v>0</v>
      </c>
      <c r="Z755" s="18"/>
    </row>
    <row r="756" spans="1:26">
      <c r="A756">
        <f t="shared" si="38"/>
        <v>751</v>
      </c>
      <c r="H756" s="17" t="s">
        <v>455</v>
      </c>
      <c r="J756" s="17" t="s">
        <v>455</v>
      </c>
      <c r="N756" s="18">
        <f t="shared" si="37"/>
        <v>0</v>
      </c>
      <c r="Z756" s="18"/>
    </row>
    <row r="757" spans="1:26">
      <c r="A757">
        <f t="shared" si="38"/>
        <v>752</v>
      </c>
      <c r="H757" s="17" t="s">
        <v>455</v>
      </c>
      <c r="J757" s="17" t="s">
        <v>455</v>
      </c>
      <c r="N757" s="18">
        <f t="shared" si="37"/>
        <v>0</v>
      </c>
      <c r="Z757" s="18"/>
    </row>
    <row r="758" spans="1:26">
      <c r="A758">
        <f t="shared" si="38"/>
        <v>753</v>
      </c>
      <c r="H758" s="17" t="s">
        <v>455</v>
      </c>
      <c r="J758" s="17" t="s">
        <v>455</v>
      </c>
      <c r="N758" s="18">
        <f t="shared" si="37"/>
        <v>0</v>
      </c>
      <c r="Z758" s="18"/>
    </row>
    <row r="759" spans="1:26">
      <c r="A759">
        <f t="shared" si="38"/>
        <v>754</v>
      </c>
      <c r="H759" s="17" t="s">
        <v>455</v>
      </c>
      <c r="J759" s="17" t="s">
        <v>455</v>
      </c>
      <c r="N759" s="18">
        <f t="shared" si="37"/>
        <v>0</v>
      </c>
      <c r="Z759" s="18"/>
    </row>
    <row r="760" spans="1:26">
      <c r="A760">
        <f t="shared" si="38"/>
        <v>755</v>
      </c>
      <c r="H760" s="17" t="s">
        <v>455</v>
      </c>
      <c r="J760" s="17" t="s">
        <v>455</v>
      </c>
      <c r="N760" s="18">
        <f t="shared" si="37"/>
        <v>0</v>
      </c>
      <c r="Z760" s="18"/>
    </row>
    <row r="761" spans="1:26">
      <c r="A761">
        <f t="shared" si="38"/>
        <v>756</v>
      </c>
      <c r="H761" s="17" t="s">
        <v>455</v>
      </c>
      <c r="J761" s="17" t="s">
        <v>455</v>
      </c>
      <c r="N761" s="18">
        <f t="shared" si="37"/>
        <v>0</v>
      </c>
      <c r="Z761" s="18"/>
    </row>
    <row r="762" spans="1:26">
      <c r="A762">
        <f t="shared" si="38"/>
        <v>757</v>
      </c>
      <c r="H762" s="17" t="s">
        <v>455</v>
      </c>
      <c r="J762" s="17" t="s">
        <v>455</v>
      </c>
      <c r="N762" s="18">
        <f t="shared" si="37"/>
        <v>0</v>
      </c>
      <c r="Z762" s="18"/>
    </row>
    <row r="763" spans="1:26">
      <c r="A763">
        <f t="shared" si="38"/>
        <v>758</v>
      </c>
      <c r="H763" s="17" t="s">
        <v>455</v>
      </c>
      <c r="J763" s="17" t="s">
        <v>455</v>
      </c>
      <c r="N763" s="18">
        <f t="shared" si="37"/>
        <v>0</v>
      </c>
      <c r="Z763" s="18"/>
    </row>
    <row r="764" spans="1:26">
      <c r="A764">
        <f t="shared" si="38"/>
        <v>759</v>
      </c>
      <c r="H764" s="17" t="s">
        <v>455</v>
      </c>
      <c r="J764" s="17" t="s">
        <v>455</v>
      </c>
      <c r="N764" s="18">
        <f t="shared" si="37"/>
        <v>0</v>
      </c>
      <c r="Z764" s="18"/>
    </row>
    <row r="765" spans="1:26">
      <c r="A765">
        <f t="shared" si="38"/>
        <v>760</v>
      </c>
      <c r="H765" s="17" t="s">
        <v>455</v>
      </c>
      <c r="J765" s="17" t="s">
        <v>455</v>
      </c>
      <c r="N765" s="18">
        <f t="shared" si="37"/>
        <v>0</v>
      </c>
      <c r="Z765" s="18"/>
    </row>
    <row r="766" spans="1:26">
      <c r="A766">
        <f t="shared" si="38"/>
        <v>761</v>
      </c>
      <c r="H766" s="17" t="s">
        <v>455</v>
      </c>
      <c r="J766" s="17" t="s">
        <v>455</v>
      </c>
      <c r="N766" s="18">
        <f t="shared" si="37"/>
        <v>0</v>
      </c>
      <c r="Z766" s="18"/>
    </row>
    <row r="767" spans="1:26">
      <c r="A767">
        <f t="shared" si="38"/>
        <v>762</v>
      </c>
      <c r="H767" s="17" t="s">
        <v>455</v>
      </c>
      <c r="J767" s="17" t="s">
        <v>455</v>
      </c>
      <c r="N767" s="18">
        <f t="shared" si="37"/>
        <v>0</v>
      </c>
      <c r="Z767" s="18"/>
    </row>
    <row r="768" spans="1:26">
      <c r="A768">
        <f t="shared" si="38"/>
        <v>763</v>
      </c>
      <c r="H768" s="17" t="s">
        <v>455</v>
      </c>
      <c r="J768" s="17" t="s">
        <v>455</v>
      </c>
      <c r="N768" s="18">
        <f t="shared" si="37"/>
        <v>0</v>
      </c>
      <c r="Z768" s="18"/>
    </row>
    <row r="769" spans="1:26">
      <c r="A769">
        <f t="shared" si="38"/>
        <v>764</v>
      </c>
      <c r="H769" s="17" t="s">
        <v>455</v>
      </c>
      <c r="J769" s="17" t="s">
        <v>455</v>
      </c>
      <c r="N769" s="18">
        <f t="shared" si="37"/>
        <v>0</v>
      </c>
      <c r="Z769" s="18"/>
    </row>
    <row r="770" spans="1:26">
      <c r="A770">
        <f t="shared" si="38"/>
        <v>765</v>
      </c>
      <c r="H770" s="17" t="s">
        <v>455</v>
      </c>
      <c r="J770" s="17" t="s">
        <v>455</v>
      </c>
      <c r="N770" s="18">
        <f t="shared" si="37"/>
        <v>0</v>
      </c>
      <c r="Z770" s="18"/>
    </row>
    <row r="771" spans="1:26">
      <c r="A771">
        <f t="shared" si="38"/>
        <v>766</v>
      </c>
      <c r="H771" s="17" t="s">
        <v>455</v>
      </c>
      <c r="J771" s="17" t="s">
        <v>455</v>
      </c>
      <c r="N771" s="18">
        <f t="shared" ref="N771:N779" si="39">+L771+O771+Z771</f>
        <v>0</v>
      </c>
      <c r="Z771" s="18"/>
    </row>
    <row r="772" spans="1:26">
      <c r="A772">
        <f t="shared" si="38"/>
        <v>767</v>
      </c>
      <c r="H772" s="17" t="s">
        <v>455</v>
      </c>
      <c r="J772" s="17" t="s">
        <v>455</v>
      </c>
      <c r="N772" s="18">
        <f t="shared" si="39"/>
        <v>0</v>
      </c>
      <c r="Z772" s="18"/>
    </row>
    <row r="773" spans="1:26">
      <c r="A773">
        <f t="shared" si="38"/>
        <v>768</v>
      </c>
      <c r="H773" s="17" t="s">
        <v>455</v>
      </c>
      <c r="J773" s="17" t="s">
        <v>455</v>
      </c>
      <c r="N773" s="18">
        <f t="shared" si="39"/>
        <v>0</v>
      </c>
      <c r="Z773" s="18"/>
    </row>
    <row r="774" spans="1:26">
      <c r="A774">
        <f t="shared" si="38"/>
        <v>769</v>
      </c>
      <c r="H774" s="17" t="s">
        <v>455</v>
      </c>
      <c r="J774" s="17" t="s">
        <v>455</v>
      </c>
      <c r="N774" s="18">
        <f t="shared" si="39"/>
        <v>0</v>
      </c>
      <c r="Z774" s="18"/>
    </row>
    <row r="775" spans="1:26">
      <c r="A775">
        <f t="shared" ref="A775:A838" si="40">+A774+1</f>
        <v>770</v>
      </c>
      <c r="H775" s="17" t="s">
        <v>455</v>
      </c>
      <c r="J775" s="17" t="s">
        <v>455</v>
      </c>
      <c r="N775" s="18">
        <f t="shared" si="39"/>
        <v>0</v>
      </c>
      <c r="Z775" s="18"/>
    </row>
    <row r="776" spans="1:26">
      <c r="A776">
        <f t="shared" si="40"/>
        <v>771</v>
      </c>
      <c r="H776" s="17" t="s">
        <v>455</v>
      </c>
      <c r="J776" s="17" t="s">
        <v>455</v>
      </c>
      <c r="N776" s="18">
        <f t="shared" si="39"/>
        <v>0</v>
      </c>
      <c r="Z776" s="18"/>
    </row>
    <row r="777" spans="1:26">
      <c r="A777">
        <f t="shared" si="40"/>
        <v>772</v>
      </c>
      <c r="H777" s="17" t="s">
        <v>455</v>
      </c>
      <c r="J777" s="17" t="s">
        <v>455</v>
      </c>
      <c r="N777" s="18">
        <f t="shared" si="39"/>
        <v>0</v>
      </c>
      <c r="Z777" s="18"/>
    </row>
    <row r="778" spans="1:26">
      <c r="A778">
        <f t="shared" si="40"/>
        <v>773</v>
      </c>
      <c r="H778" s="17" t="s">
        <v>455</v>
      </c>
      <c r="J778" s="17" t="s">
        <v>455</v>
      </c>
      <c r="N778" s="18">
        <f t="shared" si="39"/>
        <v>0</v>
      </c>
      <c r="Z778" s="18"/>
    </row>
    <row r="779" spans="1:26">
      <c r="A779">
        <f t="shared" si="40"/>
        <v>774</v>
      </c>
      <c r="H779" s="17" t="s">
        <v>455</v>
      </c>
      <c r="J779" s="17" t="s">
        <v>455</v>
      </c>
      <c r="N779" s="18">
        <f t="shared" si="39"/>
        <v>0</v>
      </c>
      <c r="Z779" s="18"/>
    </row>
    <row r="780" spans="1:26">
      <c r="A780">
        <f t="shared" si="40"/>
        <v>775</v>
      </c>
      <c r="H780" s="17" t="s">
        <v>455</v>
      </c>
      <c r="J780" s="17" t="s">
        <v>455</v>
      </c>
      <c r="Z780" s="18"/>
    </row>
    <row r="781" spans="1:26">
      <c r="A781">
        <f t="shared" si="40"/>
        <v>776</v>
      </c>
      <c r="H781" s="17" t="s">
        <v>455</v>
      </c>
      <c r="J781" s="17" t="s">
        <v>455</v>
      </c>
      <c r="Z781" s="18"/>
    </row>
    <row r="782" spans="1:26">
      <c r="A782">
        <f t="shared" si="40"/>
        <v>777</v>
      </c>
      <c r="H782" s="17" t="s">
        <v>455</v>
      </c>
      <c r="J782" s="17" t="s">
        <v>455</v>
      </c>
      <c r="Z782" s="18"/>
    </row>
    <row r="783" spans="1:26">
      <c r="A783">
        <f t="shared" si="40"/>
        <v>778</v>
      </c>
      <c r="H783" s="17" t="s">
        <v>455</v>
      </c>
      <c r="J783" s="17" t="s">
        <v>455</v>
      </c>
      <c r="Z783" s="18"/>
    </row>
    <row r="784" spans="1:26">
      <c r="A784">
        <f t="shared" si="40"/>
        <v>779</v>
      </c>
      <c r="H784" s="17" t="s">
        <v>455</v>
      </c>
      <c r="J784" s="17" t="s">
        <v>455</v>
      </c>
      <c r="Z784" s="18"/>
    </row>
    <row r="785" spans="1:26">
      <c r="A785">
        <f t="shared" si="40"/>
        <v>780</v>
      </c>
      <c r="H785" s="17" t="s">
        <v>455</v>
      </c>
      <c r="J785" s="17" t="s">
        <v>455</v>
      </c>
      <c r="Z785" s="18"/>
    </row>
    <row r="786" spans="1:26">
      <c r="A786">
        <f t="shared" si="40"/>
        <v>781</v>
      </c>
      <c r="H786" s="17" t="s">
        <v>455</v>
      </c>
      <c r="J786" s="17" t="s">
        <v>455</v>
      </c>
      <c r="Z786" s="18"/>
    </row>
    <row r="787" spans="1:26">
      <c r="A787">
        <f t="shared" si="40"/>
        <v>782</v>
      </c>
      <c r="H787" s="17" t="s">
        <v>455</v>
      </c>
      <c r="J787" s="17" t="s">
        <v>455</v>
      </c>
      <c r="Z787" s="18"/>
    </row>
    <row r="788" spans="1:26">
      <c r="A788">
        <f t="shared" si="40"/>
        <v>783</v>
      </c>
      <c r="H788" s="17" t="s">
        <v>455</v>
      </c>
      <c r="J788" s="17" t="s">
        <v>455</v>
      </c>
      <c r="Z788" s="18"/>
    </row>
    <row r="789" spans="1:26">
      <c r="A789">
        <f t="shared" si="40"/>
        <v>784</v>
      </c>
      <c r="H789" s="17" t="s">
        <v>455</v>
      </c>
      <c r="J789" s="17" t="s">
        <v>455</v>
      </c>
      <c r="Z789" s="18"/>
    </row>
    <row r="790" spans="1:26">
      <c r="A790">
        <f t="shared" si="40"/>
        <v>785</v>
      </c>
      <c r="H790" s="17" t="s">
        <v>455</v>
      </c>
      <c r="J790" s="17" t="s">
        <v>455</v>
      </c>
      <c r="Z790" s="18"/>
    </row>
    <row r="791" spans="1:26">
      <c r="A791">
        <f t="shared" si="40"/>
        <v>786</v>
      </c>
      <c r="H791" s="17" t="s">
        <v>455</v>
      </c>
      <c r="J791" s="17" t="s">
        <v>455</v>
      </c>
      <c r="Z791" s="18"/>
    </row>
    <row r="792" spans="1:26">
      <c r="A792">
        <f t="shared" si="40"/>
        <v>787</v>
      </c>
      <c r="H792" s="17" t="s">
        <v>455</v>
      </c>
      <c r="J792" s="17" t="s">
        <v>455</v>
      </c>
      <c r="Z792" s="18"/>
    </row>
    <row r="793" spans="1:26">
      <c r="A793">
        <f t="shared" si="40"/>
        <v>788</v>
      </c>
      <c r="H793" s="17" t="s">
        <v>455</v>
      </c>
      <c r="J793" s="17" t="s">
        <v>455</v>
      </c>
      <c r="Z793" s="18"/>
    </row>
    <row r="794" spans="1:26">
      <c r="A794">
        <f t="shared" si="40"/>
        <v>789</v>
      </c>
      <c r="H794" s="17" t="s">
        <v>455</v>
      </c>
      <c r="J794" s="17" t="s">
        <v>455</v>
      </c>
      <c r="Z794" s="18"/>
    </row>
    <row r="795" spans="1:26">
      <c r="A795">
        <f t="shared" si="40"/>
        <v>790</v>
      </c>
      <c r="H795" s="17" t="s">
        <v>455</v>
      </c>
      <c r="J795" s="17" t="s">
        <v>455</v>
      </c>
      <c r="Z795" s="18"/>
    </row>
    <row r="796" spans="1:26">
      <c r="A796">
        <f t="shared" si="40"/>
        <v>791</v>
      </c>
      <c r="H796" s="17" t="s">
        <v>455</v>
      </c>
      <c r="J796" s="17" t="s">
        <v>455</v>
      </c>
      <c r="Z796" s="18"/>
    </row>
    <row r="797" spans="1:26">
      <c r="A797">
        <f t="shared" si="40"/>
        <v>792</v>
      </c>
      <c r="H797" s="17" t="s">
        <v>455</v>
      </c>
      <c r="J797" s="17" t="s">
        <v>455</v>
      </c>
      <c r="Z797" s="18"/>
    </row>
    <row r="798" spans="1:26">
      <c r="A798">
        <f t="shared" si="40"/>
        <v>793</v>
      </c>
      <c r="H798" s="17" t="s">
        <v>455</v>
      </c>
      <c r="J798" s="17" t="s">
        <v>455</v>
      </c>
      <c r="Z798" s="18"/>
    </row>
    <row r="799" spans="1:26">
      <c r="A799">
        <f t="shared" si="40"/>
        <v>794</v>
      </c>
      <c r="H799" s="17" t="s">
        <v>455</v>
      </c>
      <c r="J799" s="17" t="s">
        <v>455</v>
      </c>
      <c r="Z799" s="18"/>
    </row>
    <row r="800" spans="1:26">
      <c r="A800">
        <f t="shared" si="40"/>
        <v>795</v>
      </c>
      <c r="H800" s="17" t="s">
        <v>455</v>
      </c>
      <c r="J800" s="17" t="s">
        <v>455</v>
      </c>
      <c r="Z800" s="18"/>
    </row>
    <row r="801" spans="1:26">
      <c r="A801">
        <f t="shared" si="40"/>
        <v>796</v>
      </c>
      <c r="H801" s="17" t="s">
        <v>455</v>
      </c>
      <c r="J801" s="17" t="s">
        <v>455</v>
      </c>
      <c r="Z801" s="18"/>
    </row>
    <row r="802" spans="1:26">
      <c r="A802">
        <f t="shared" si="40"/>
        <v>797</v>
      </c>
      <c r="H802" s="17" t="s">
        <v>455</v>
      </c>
      <c r="J802" s="17" t="s">
        <v>455</v>
      </c>
      <c r="Z802" s="18"/>
    </row>
    <row r="803" spans="1:26">
      <c r="A803">
        <f t="shared" si="40"/>
        <v>798</v>
      </c>
      <c r="H803" s="17" t="s">
        <v>455</v>
      </c>
      <c r="J803" s="17" t="s">
        <v>455</v>
      </c>
      <c r="Z803" s="18"/>
    </row>
    <row r="804" spans="1:26">
      <c r="A804">
        <f t="shared" si="40"/>
        <v>799</v>
      </c>
      <c r="H804" s="17" t="s">
        <v>455</v>
      </c>
      <c r="J804" s="17" t="s">
        <v>455</v>
      </c>
      <c r="Z804" s="18"/>
    </row>
    <row r="805" spans="1:26">
      <c r="A805">
        <f t="shared" si="40"/>
        <v>800</v>
      </c>
      <c r="H805" s="17" t="s">
        <v>455</v>
      </c>
      <c r="J805" s="17" t="s">
        <v>455</v>
      </c>
      <c r="Z805" s="18"/>
    </row>
    <row r="806" spans="1:26">
      <c r="A806">
        <f t="shared" si="40"/>
        <v>801</v>
      </c>
      <c r="H806" s="17" t="s">
        <v>455</v>
      </c>
      <c r="J806" s="17" t="s">
        <v>455</v>
      </c>
      <c r="Z806" s="18"/>
    </row>
    <row r="807" spans="1:26">
      <c r="A807">
        <f t="shared" si="40"/>
        <v>802</v>
      </c>
      <c r="H807" s="17" t="s">
        <v>455</v>
      </c>
      <c r="J807" s="17" t="s">
        <v>455</v>
      </c>
      <c r="Z807" s="18"/>
    </row>
    <row r="808" spans="1:26">
      <c r="A808">
        <f t="shared" si="40"/>
        <v>803</v>
      </c>
      <c r="H808" s="17" t="s">
        <v>455</v>
      </c>
      <c r="J808" s="17" t="s">
        <v>455</v>
      </c>
      <c r="Z808" s="18"/>
    </row>
    <row r="809" spans="1:26">
      <c r="A809">
        <f t="shared" si="40"/>
        <v>804</v>
      </c>
      <c r="H809" s="17" t="s">
        <v>455</v>
      </c>
      <c r="J809" s="17" t="s">
        <v>455</v>
      </c>
      <c r="Z809" s="18"/>
    </row>
    <row r="810" spans="1:26">
      <c r="A810">
        <f t="shared" si="40"/>
        <v>805</v>
      </c>
      <c r="H810" s="17" t="s">
        <v>455</v>
      </c>
      <c r="J810" s="17" t="s">
        <v>455</v>
      </c>
      <c r="Z810" s="18"/>
    </row>
    <row r="811" spans="1:26">
      <c r="A811">
        <f t="shared" si="40"/>
        <v>806</v>
      </c>
      <c r="H811" s="17" t="s">
        <v>455</v>
      </c>
      <c r="J811" s="17" t="s">
        <v>455</v>
      </c>
      <c r="Z811" s="18"/>
    </row>
    <row r="812" spans="1:26">
      <c r="A812">
        <f t="shared" si="40"/>
        <v>807</v>
      </c>
      <c r="H812" s="17" t="s">
        <v>455</v>
      </c>
      <c r="J812" s="17" t="s">
        <v>455</v>
      </c>
      <c r="Z812" s="18"/>
    </row>
    <row r="813" spans="1:26">
      <c r="A813">
        <f t="shared" si="40"/>
        <v>808</v>
      </c>
      <c r="H813" s="17" t="s">
        <v>455</v>
      </c>
      <c r="J813" s="17" t="s">
        <v>455</v>
      </c>
      <c r="Z813" s="18"/>
    </row>
    <row r="814" spans="1:26">
      <c r="A814">
        <f t="shared" si="40"/>
        <v>809</v>
      </c>
      <c r="H814" s="17" t="s">
        <v>455</v>
      </c>
      <c r="J814" s="17" t="s">
        <v>455</v>
      </c>
      <c r="Z814" s="18"/>
    </row>
    <row r="815" spans="1:26">
      <c r="A815">
        <f t="shared" si="40"/>
        <v>810</v>
      </c>
      <c r="H815" s="17" t="s">
        <v>455</v>
      </c>
      <c r="J815" s="17" t="s">
        <v>455</v>
      </c>
      <c r="Z815" s="18"/>
    </row>
    <row r="816" spans="1:26">
      <c r="A816">
        <f t="shared" si="40"/>
        <v>811</v>
      </c>
      <c r="H816" s="17" t="s">
        <v>455</v>
      </c>
      <c r="J816" s="17" t="s">
        <v>455</v>
      </c>
      <c r="Z816" s="18"/>
    </row>
    <row r="817" spans="1:26">
      <c r="A817">
        <f t="shared" si="40"/>
        <v>812</v>
      </c>
      <c r="H817" s="17" t="s">
        <v>455</v>
      </c>
      <c r="J817" s="17" t="s">
        <v>455</v>
      </c>
      <c r="Z817" s="18"/>
    </row>
    <row r="818" spans="1:26">
      <c r="A818">
        <f t="shared" si="40"/>
        <v>813</v>
      </c>
      <c r="H818" s="17" t="s">
        <v>455</v>
      </c>
      <c r="J818" s="17" t="s">
        <v>455</v>
      </c>
      <c r="Z818" s="18"/>
    </row>
    <row r="819" spans="1:26">
      <c r="A819">
        <f t="shared" si="40"/>
        <v>814</v>
      </c>
      <c r="H819" s="17" t="s">
        <v>455</v>
      </c>
      <c r="J819" s="17" t="s">
        <v>455</v>
      </c>
      <c r="Z819" s="18"/>
    </row>
    <row r="820" spans="1:26">
      <c r="A820">
        <f t="shared" si="40"/>
        <v>815</v>
      </c>
      <c r="H820" s="17" t="s">
        <v>455</v>
      </c>
      <c r="J820" s="17" t="s">
        <v>455</v>
      </c>
      <c r="Z820" s="18"/>
    </row>
    <row r="821" spans="1:26">
      <c r="A821">
        <f t="shared" si="40"/>
        <v>816</v>
      </c>
      <c r="H821" s="17" t="s">
        <v>455</v>
      </c>
      <c r="J821" s="17" t="s">
        <v>455</v>
      </c>
      <c r="Z821" s="18"/>
    </row>
    <row r="822" spans="1:26">
      <c r="A822">
        <f t="shared" si="40"/>
        <v>817</v>
      </c>
      <c r="H822" s="17" t="s">
        <v>455</v>
      </c>
      <c r="J822" s="17" t="s">
        <v>455</v>
      </c>
      <c r="Z822" s="18"/>
    </row>
    <row r="823" spans="1:26">
      <c r="A823">
        <f t="shared" si="40"/>
        <v>818</v>
      </c>
      <c r="H823" s="17" t="s">
        <v>455</v>
      </c>
      <c r="J823" s="17" t="s">
        <v>455</v>
      </c>
    </row>
    <row r="824" spans="1:26">
      <c r="A824">
        <f t="shared" si="40"/>
        <v>819</v>
      </c>
      <c r="H824" s="17" t="s">
        <v>455</v>
      </c>
      <c r="J824" s="17" t="s">
        <v>455</v>
      </c>
    </row>
    <row r="825" spans="1:26">
      <c r="A825">
        <f t="shared" si="40"/>
        <v>820</v>
      </c>
      <c r="H825" s="17" t="s">
        <v>455</v>
      </c>
      <c r="J825" s="17" t="s">
        <v>455</v>
      </c>
    </row>
    <row r="826" spans="1:26">
      <c r="A826">
        <f t="shared" si="40"/>
        <v>821</v>
      </c>
      <c r="H826" s="17" t="s">
        <v>455</v>
      </c>
      <c r="J826" s="17" t="s">
        <v>455</v>
      </c>
    </row>
    <row r="827" spans="1:26">
      <c r="A827">
        <f t="shared" si="40"/>
        <v>822</v>
      </c>
      <c r="H827" s="17" t="s">
        <v>455</v>
      </c>
      <c r="J827" s="17" t="s">
        <v>455</v>
      </c>
    </row>
    <row r="828" spans="1:26">
      <c r="A828">
        <f t="shared" si="40"/>
        <v>823</v>
      </c>
      <c r="H828" s="17" t="s">
        <v>455</v>
      </c>
      <c r="J828" s="17" t="s">
        <v>455</v>
      </c>
    </row>
    <row r="829" spans="1:26">
      <c r="A829">
        <f t="shared" si="40"/>
        <v>824</v>
      </c>
      <c r="H829" s="17" t="s">
        <v>455</v>
      </c>
      <c r="J829" s="17" t="s">
        <v>455</v>
      </c>
    </row>
    <row r="830" spans="1:26">
      <c r="A830">
        <f t="shared" si="40"/>
        <v>825</v>
      </c>
      <c r="H830" s="17" t="s">
        <v>455</v>
      </c>
      <c r="J830" s="17" t="s">
        <v>455</v>
      </c>
    </row>
    <row r="831" spans="1:26">
      <c r="A831">
        <f t="shared" si="40"/>
        <v>826</v>
      </c>
      <c r="H831" s="17" t="s">
        <v>455</v>
      </c>
      <c r="J831" s="17" t="s">
        <v>455</v>
      </c>
    </row>
    <row r="832" spans="1:26">
      <c r="A832">
        <f t="shared" si="40"/>
        <v>827</v>
      </c>
      <c r="H832" s="17" t="s">
        <v>455</v>
      </c>
      <c r="J832" s="17" t="s">
        <v>455</v>
      </c>
    </row>
    <row r="833" spans="1:10">
      <c r="A833">
        <f t="shared" si="40"/>
        <v>828</v>
      </c>
      <c r="H833" s="17" t="s">
        <v>455</v>
      </c>
      <c r="J833" s="17" t="s">
        <v>455</v>
      </c>
    </row>
    <row r="834" spans="1:10">
      <c r="A834">
        <f t="shared" si="40"/>
        <v>829</v>
      </c>
      <c r="H834" s="17" t="s">
        <v>455</v>
      </c>
      <c r="J834" s="17" t="s">
        <v>455</v>
      </c>
    </row>
    <row r="835" spans="1:10">
      <c r="A835">
        <f t="shared" si="40"/>
        <v>830</v>
      </c>
      <c r="H835" s="17" t="s">
        <v>455</v>
      </c>
      <c r="J835" s="17" t="s">
        <v>455</v>
      </c>
    </row>
    <row r="836" spans="1:10">
      <c r="A836">
        <f t="shared" si="40"/>
        <v>831</v>
      </c>
      <c r="H836" s="17" t="s">
        <v>455</v>
      </c>
      <c r="J836" s="17" t="s">
        <v>455</v>
      </c>
    </row>
    <row r="837" spans="1:10">
      <c r="A837">
        <f t="shared" si="40"/>
        <v>832</v>
      </c>
      <c r="H837" s="17" t="s">
        <v>455</v>
      </c>
      <c r="J837" s="17" t="s">
        <v>455</v>
      </c>
    </row>
    <row r="838" spans="1:10">
      <c r="A838">
        <f t="shared" si="40"/>
        <v>833</v>
      </c>
      <c r="H838" s="17" t="s">
        <v>455</v>
      </c>
      <c r="J838" s="17" t="s">
        <v>455</v>
      </c>
    </row>
    <row r="839" spans="1:10">
      <c r="A839">
        <f t="shared" ref="A839:A902" si="41">+A838+1</f>
        <v>834</v>
      </c>
      <c r="H839" s="17" t="s">
        <v>455</v>
      </c>
      <c r="J839" s="17" t="s">
        <v>455</v>
      </c>
    </row>
    <row r="840" spans="1:10">
      <c r="A840">
        <f t="shared" si="41"/>
        <v>835</v>
      </c>
      <c r="H840" s="17" t="s">
        <v>455</v>
      </c>
      <c r="J840" s="17" t="s">
        <v>455</v>
      </c>
    </row>
    <row r="841" spans="1:10">
      <c r="A841">
        <f t="shared" si="41"/>
        <v>836</v>
      </c>
      <c r="H841" s="17" t="s">
        <v>455</v>
      </c>
      <c r="J841" s="17" t="s">
        <v>455</v>
      </c>
    </row>
    <row r="842" spans="1:10">
      <c r="A842">
        <f t="shared" si="41"/>
        <v>837</v>
      </c>
      <c r="H842" s="17" t="s">
        <v>455</v>
      </c>
      <c r="J842" s="17" t="s">
        <v>455</v>
      </c>
    </row>
    <row r="843" spans="1:10">
      <c r="A843">
        <f t="shared" si="41"/>
        <v>838</v>
      </c>
      <c r="H843" s="17" t="s">
        <v>455</v>
      </c>
      <c r="J843" s="17" t="s">
        <v>455</v>
      </c>
    </row>
    <row r="844" spans="1:10">
      <c r="A844">
        <f t="shared" si="41"/>
        <v>839</v>
      </c>
      <c r="H844" s="17" t="s">
        <v>455</v>
      </c>
      <c r="J844" s="17" t="s">
        <v>455</v>
      </c>
    </row>
    <row r="845" spans="1:10">
      <c r="A845">
        <f t="shared" si="41"/>
        <v>840</v>
      </c>
      <c r="H845" s="17" t="s">
        <v>455</v>
      </c>
      <c r="J845" s="17" t="s">
        <v>455</v>
      </c>
    </row>
    <row r="846" spans="1:10">
      <c r="A846">
        <f t="shared" si="41"/>
        <v>841</v>
      </c>
      <c r="H846" s="17" t="s">
        <v>455</v>
      </c>
      <c r="J846" s="17" t="s">
        <v>455</v>
      </c>
    </row>
    <row r="847" spans="1:10">
      <c r="A847">
        <f t="shared" si="41"/>
        <v>842</v>
      </c>
      <c r="H847" s="17" t="s">
        <v>455</v>
      </c>
      <c r="J847" s="17" t="s">
        <v>455</v>
      </c>
    </row>
    <row r="848" spans="1:10">
      <c r="A848">
        <f t="shared" si="41"/>
        <v>843</v>
      </c>
      <c r="H848" s="17" t="s">
        <v>455</v>
      </c>
      <c r="J848" s="17" t="s">
        <v>455</v>
      </c>
    </row>
    <row r="849" spans="1:10">
      <c r="A849">
        <f t="shared" si="41"/>
        <v>844</v>
      </c>
      <c r="H849" s="17" t="s">
        <v>455</v>
      </c>
      <c r="J849" s="17" t="s">
        <v>455</v>
      </c>
    </row>
    <row r="850" spans="1:10">
      <c r="A850">
        <f t="shared" si="41"/>
        <v>845</v>
      </c>
      <c r="H850" s="17" t="s">
        <v>455</v>
      </c>
      <c r="J850" s="17" t="s">
        <v>455</v>
      </c>
    </row>
    <row r="851" spans="1:10">
      <c r="A851">
        <f t="shared" si="41"/>
        <v>846</v>
      </c>
      <c r="H851" s="17" t="s">
        <v>455</v>
      </c>
      <c r="J851" s="17" t="s">
        <v>455</v>
      </c>
    </row>
    <row r="852" spans="1:10">
      <c r="A852">
        <f t="shared" si="41"/>
        <v>847</v>
      </c>
      <c r="H852" s="17" t="s">
        <v>455</v>
      </c>
      <c r="J852" s="17" t="s">
        <v>455</v>
      </c>
    </row>
    <row r="853" spans="1:10">
      <c r="A853">
        <f t="shared" si="41"/>
        <v>848</v>
      </c>
      <c r="H853" s="17" t="s">
        <v>455</v>
      </c>
      <c r="J853" s="17" t="s">
        <v>455</v>
      </c>
    </row>
    <row r="854" spans="1:10">
      <c r="A854">
        <f t="shared" si="41"/>
        <v>849</v>
      </c>
      <c r="H854" s="17" t="s">
        <v>455</v>
      </c>
      <c r="J854" s="17" t="s">
        <v>455</v>
      </c>
    </row>
    <row r="855" spans="1:10">
      <c r="A855">
        <f t="shared" si="41"/>
        <v>850</v>
      </c>
      <c r="H855" s="17" t="s">
        <v>455</v>
      </c>
      <c r="J855" s="17" t="s">
        <v>455</v>
      </c>
    </row>
    <row r="856" spans="1:10">
      <c r="A856">
        <f t="shared" si="41"/>
        <v>851</v>
      </c>
      <c r="H856" s="17" t="s">
        <v>455</v>
      </c>
      <c r="J856" s="17" t="s">
        <v>455</v>
      </c>
    </row>
    <row r="857" spans="1:10">
      <c r="A857">
        <f t="shared" si="41"/>
        <v>852</v>
      </c>
      <c r="H857" s="17" t="s">
        <v>455</v>
      </c>
      <c r="J857" s="17" t="s">
        <v>455</v>
      </c>
    </row>
    <row r="858" spans="1:10">
      <c r="A858">
        <f t="shared" si="41"/>
        <v>853</v>
      </c>
      <c r="H858" s="17" t="s">
        <v>455</v>
      </c>
      <c r="J858" s="17" t="s">
        <v>455</v>
      </c>
    </row>
    <row r="859" spans="1:10">
      <c r="A859">
        <f t="shared" si="41"/>
        <v>854</v>
      </c>
      <c r="H859" s="17" t="s">
        <v>455</v>
      </c>
      <c r="J859" s="17" t="s">
        <v>455</v>
      </c>
    </row>
    <row r="860" spans="1:10">
      <c r="A860">
        <f t="shared" si="41"/>
        <v>855</v>
      </c>
      <c r="H860" s="17" t="s">
        <v>455</v>
      </c>
      <c r="J860" s="17" t="s">
        <v>455</v>
      </c>
    </row>
    <row r="861" spans="1:10">
      <c r="A861">
        <f t="shared" si="41"/>
        <v>856</v>
      </c>
      <c r="H861" s="17" t="s">
        <v>455</v>
      </c>
      <c r="J861" s="17" t="s">
        <v>455</v>
      </c>
    </row>
    <row r="862" spans="1:10">
      <c r="A862">
        <f t="shared" si="41"/>
        <v>857</v>
      </c>
      <c r="H862" s="17" t="s">
        <v>455</v>
      </c>
      <c r="J862" s="17" t="s">
        <v>455</v>
      </c>
    </row>
    <row r="863" spans="1:10">
      <c r="A863">
        <f t="shared" si="41"/>
        <v>858</v>
      </c>
      <c r="H863" s="17" t="s">
        <v>455</v>
      </c>
      <c r="J863" s="17" t="s">
        <v>455</v>
      </c>
    </row>
    <row r="864" spans="1:10">
      <c r="A864">
        <f t="shared" si="41"/>
        <v>859</v>
      </c>
      <c r="H864" s="17" t="s">
        <v>455</v>
      </c>
      <c r="J864" s="17" t="s">
        <v>455</v>
      </c>
    </row>
    <row r="865" spans="1:10">
      <c r="A865">
        <f t="shared" si="41"/>
        <v>860</v>
      </c>
      <c r="H865" s="17" t="s">
        <v>455</v>
      </c>
      <c r="J865" s="17" t="s">
        <v>455</v>
      </c>
    </row>
    <row r="866" spans="1:10">
      <c r="A866">
        <f t="shared" si="41"/>
        <v>861</v>
      </c>
      <c r="H866" s="17" t="s">
        <v>455</v>
      </c>
      <c r="J866" s="17" t="s">
        <v>455</v>
      </c>
    </row>
    <row r="867" spans="1:10">
      <c r="A867">
        <f t="shared" si="41"/>
        <v>862</v>
      </c>
      <c r="H867" s="17" t="s">
        <v>455</v>
      </c>
      <c r="J867" s="17" t="s">
        <v>455</v>
      </c>
    </row>
    <row r="868" spans="1:10">
      <c r="A868">
        <f t="shared" si="41"/>
        <v>863</v>
      </c>
      <c r="H868" s="17" t="s">
        <v>455</v>
      </c>
      <c r="J868" s="17" t="s">
        <v>455</v>
      </c>
    </row>
    <row r="869" spans="1:10">
      <c r="A869">
        <f t="shared" si="41"/>
        <v>864</v>
      </c>
      <c r="H869" s="17" t="s">
        <v>455</v>
      </c>
      <c r="J869" s="17" t="s">
        <v>455</v>
      </c>
    </row>
    <row r="870" spans="1:10">
      <c r="A870">
        <f t="shared" si="41"/>
        <v>865</v>
      </c>
      <c r="H870" s="17" t="s">
        <v>455</v>
      </c>
      <c r="J870" s="17" t="s">
        <v>455</v>
      </c>
    </row>
    <row r="871" spans="1:10">
      <c r="A871">
        <f t="shared" si="41"/>
        <v>866</v>
      </c>
      <c r="H871" s="17" t="s">
        <v>455</v>
      </c>
      <c r="J871" s="17" t="s">
        <v>455</v>
      </c>
    </row>
    <row r="872" spans="1:10">
      <c r="A872">
        <f t="shared" si="41"/>
        <v>867</v>
      </c>
      <c r="H872" s="17" t="s">
        <v>455</v>
      </c>
      <c r="J872" s="17" t="s">
        <v>455</v>
      </c>
    </row>
    <row r="873" spans="1:10">
      <c r="A873">
        <f t="shared" si="41"/>
        <v>868</v>
      </c>
      <c r="H873" s="17" t="s">
        <v>455</v>
      </c>
      <c r="J873" s="17" t="s">
        <v>455</v>
      </c>
    </row>
    <row r="874" spans="1:10">
      <c r="A874">
        <f t="shared" si="41"/>
        <v>869</v>
      </c>
      <c r="H874" s="17" t="s">
        <v>455</v>
      </c>
      <c r="J874" s="17" t="s">
        <v>455</v>
      </c>
    </row>
    <row r="875" spans="1:10">
      <c r="A875">
        <f t="shared" si="41"/>
        <v>870</v>
      </c>
      <c r="H875" s="17" t="s">
        <v>455</v>
      </c>
      <c r="J875" s="17" t="s">
        <v>455</v>
      </c>
    </row>
    <row r="876" spans="1:10">
      <c r="A876">
        <f t="shared" si="41"/>
        <v>871</v>
      </c>
      <c r="H876" s="17" t="s">
        <v>455</v>
      </c>
      <c r="J876" s="17" t="s">
        <v>455</v>
      </c>
    </row>
    <row r="877" spans="1:10">
      <c r="A877">
        <f t="shared" si="41"/>
        <v>872</v>
      </c>
      <c r="H877" s="17" t="s">
        <v>455</v>
      </c>
      <c r="J877" s="17" t="s">
        <v>455</v>
      </c>
    </row>
    <row r="878" spans="1:10">
      <c r="A878">
        <f t="shared" si="41"/>
        <v>873</v>
      </c>
      <c r="H878" s="17" t="s">
        <v>455</v>
      </c>
      <c r="J878" s="17" t="s">
        <v>455</v>
      </c>
    </row>
    <row r="879" spans="1:10">
      <c r="A879">
        <f t="shared" si="41"/>
        <v>874</v>
      </c>
      <c r="H879" s="17" t="s">
        <v>455</v>
      </c>
      <c r="J879" s="17" t="s">
        <v>455</v>
      </c>
    </row>
    <row r="880" spans="1:10">
      <c r="A880">
        <f t="shared" si="41"/>
        <v>875</v>
      </c>
      <c r="H880" s="17" t="s">
        <v>455</v>
      </c>
      <c r="J880" s="17" t="s">
        <v>455</v>
      </c>
    </row>
    <row r="881" spans="1:10">
      <c r="A881">
        <f t="shared" si="41"/>
        <v>876</v>
      </c>
      <c r="H881" s="17" t="s">
        <v>455</v>
      </c>
      <c r="J881" s="17" t="s">
        <v>455</v>
      </c>
    </row>
    <row r="882" spans="1:10">
      <c r="A882">
        <f t="shared" si="41"/>
        <v>877</v>
      </c>
      <c r="H882" s="17" t="s">
        <v>455</v>
      </c>
      <c r="J882" s="17" t="s">
        <v>455</v>
      </c>
    </row>
    <row r="883" spans="1:10">
      <c r="A883">
        <f t="shared" si="41"/>
        <v>878</v>
      </c>
      <c r="H883" s="17" t="s">
        <v>455</v>
      </c>
      <c r="J883" s="17" t="s">
        <v>455</v>
      </c>
    </row>
    <row r="884" spans="1:10">
      <c r="A884">
        <f t="shared" si="41"/>
        <v>879</v>
      </c>
      <c r="H884" s="17" t="s">
        <v>455</v>
      </c>
      <c r="J884" s="17" t="s">
        <v>455</v>
      </c>
    </row>
    <row r="885" spans="1:10">
      <c r="A885">
        <f t="shared" si="41"/>
        <v>880</v>
      </c>
      <c r="H885" s="17" t="s">
        <v>455</v>
      </c>
      <c r="J885" s="17" t="s">
        <v>455</v>
      </c>
    </row>
    <row r="886" spans="1:10">
      <c r="A886">
        <f t="shared" si="41"/>
        <v>881</v>
      </c>
      <c r="H886" s="17" t="s">
        <v>455</v>
      </c>
      <c r="J886" s="17" t="s">
        <v>455</v>
      </c>
    </row>
    <row r="887" spans="1:10">
      <c r="A887">
        <f t="shared" si="41"/>
        <v>882</v>
      </c>
      <c r="H887" s="17" t="s">
        <v>455</v>
      </c>
      <c r="J887" s="17" t="s">
        <v>455</v>
      </c>
    </row>
    <row r="888" spans="1:10">
      <c r="A888">
        <f t="shared" si="41"/>
        <v>883</v>
      </c>
      <c r="H888" s="17" t="s">
        <v>455</v>
      </c>
      <c r="J888" s="17" t="s">
        <v>455</v>
      </c>
    </row>
    <row r="889" spans="1:10">
      <c r="A889">
        <f t="shared" si="41"/>
        <v>884</v>
      </c>
      <c r="H889" s="17" t="s">
        <v>455</v>
      </c>
      <c r="J889" s="17" t="s">
        <v>455</v>
      </c>
    </row>
    <row r="890" spans="1:10">
      <c r="A890">
        <f t="shared" si="41"/>
        <v>885</v>
      </c>
      <c r="H890" s="17" t="s">
        <v>455</v>
      </c>
      <c r="J890" s="17" t="s">
        <v>455</v>
      </c>
    </row>
    <row r="891" spans="1:10">
      <c r="A891">
        <f t="shared" si="41"/>
        <v>886</v>
      </c>
      <c r="H891" s="17" t="s">
        <v>455</v>
      </c>
      <c r="J891" s="17" t="s">
        <v>455</v>
      </c>
    </row>
    <row r="892" spans="1:10">
      <c r="A892">
        <f t="shared" si="41"/>
        <v>887</v>
      </c>
      <c r="H892" s="17" t="s">
        <v>455</v>
      </c>
      <c r="J892" s="17" t="s">
        <v>455</v>
      </c>
    </row>
    <row r="893" spans="1:10">
      <c r="A893">
        <f t="shared" si="41"/>
        <v>888</v>
      </c>
      <c r="H893" s="17" t="s">
        <v>455</v>
      </c>
      <c r="J893" s="17" t="s">
        <v>455</v>
      </c>
    </row>
    <row r="894" spans="1:10">
      <c r="A894">
        <f t="shared" si="41"/>
        <v>889</v>
      </c>
      <c r="H894" s="17" t="s">
        <v>455</v>
      </c>
      <c r="J894" s="17" t="s">
        <v>455</v>
      </c>
    </row>
    <row r="895" spans="1:10">
      <c r="A895">
        <f t="shared" si="41"/>
        <v>890</v>
      </c>
      <c r="H895" s="17" t="s">
        <v>455</v>
      </c>
      <c r="J895" s="17" t="s">
        <v>455</v>
      </c>
    </row>
    <row r="896" spans="1:10">
      <c r="A896">
        <f t="shared" si="41"/>
        <v>891</v>
      </c>
      <c r="H896" s="17" t="s">
        <v>455</v>
      </c>
      <c r="J896" s="17" t="s">
        <v>455</v>
      </c>
    </row>
    <row r="897" spans="1:10">
      <c r="A897">
        <f t="shared" si="41"/>
        <v>892</v>
      </c>
      <c r="H897" s="17" t="s">
        <v>455</v>
      </c>
      <c r="J897" s="17" t="s">
        <v>455</v>
      </c>
    </row>
    <row r="898" spans="1:10">
      <c r="A898">
        <f t="shared" si="41"/>
        <v>893</v>
      </c>
      <c r="H898" s="17" t="s">
        <v>455</v>
      </c>
      <c r="J898" s="17" t="s">
        <v>455</v>
      </c>
    </row>
    <row r="899" spans="1:10">
      <c r="A899">
        <f t="shared" si="41"/>
        <v>894</v>
      </c>
      <c r="H899" s="17" t="s">
        <v>455</v>
      </c>
      <c r="J899" s="17" t="s">
        <v>455</v>
      </c>
    </row>
    <row r="900" spans="1:10">
      <c r="A900">
        <f t="shared" si="41"/>
        <v>895</v>
      </c>
      <c r="H900" s="17" t="s">
        <v>455</v>
      </c>
      <c r="J900" s="17" t="s">
        <v>455</v>
      </c>
    </row>
    <row r="901" spans="1:10">
      <c r="A901">
        <f t="shared" si="41"/>
        <v>896</v>
      </c>
      <c r="H901" s="17" t="s">
        <v>455</v>
      </c>
      <c r="J901" s="17" t="s">
        <v>455</v>
      </c>
    </row>
    <row r="902" spans="1:10">
      <c r="A902">
        <f t="shared" si="41"/>
        <v>897</v>
      </c>
      <c r="H902" s="17" t="s">
        <v>455</v>
      </c>
      <c r="J902" s="17" t="s">
        <v>455</v>
      </c>
    </row>
    <row r="903" spans="1:10">
      <c r="A903">
        <f t="shared" ref="A903:A966" si="42">+A902+1</f>
        <v>898</v>
      </c>
      <c r="H903" s="17" t="s">
        <v>455</v>
      </c>
      <c r="J903" s="17" t="s">
        <v>455</v>
      </c>
    </row>
    <row r="904" spans="1:10">
      <c r="A904">
        <f t="shared" si="42"/>
        <v>899</v>
      </c>
      <c r="H904" s="17" t="s">
        <v>455</v>
      </c>
      <c r="J904" s="17" t="s">
        <v>455</v>
      </c>
    </row>
    <row r="905" spans="1:10">
      <c r="A905">
        <f t="shared" si="42"/>
        <v>900</v>
      </c>
      <c r="H905" s="17" t="s">
        <v>455</v>
      </c>
      <c r="J905" s="17" t="s">
        <v>455</v>
      </c>
    </row>
    <row r="906" spans="1:10">
      <c r="A906">
        <f t="shared" si="42"/>
        <v>901</v>
      </c>
      <c r="H906" s="17" t="s">
        <v>455</v>
      </c>
      <c r="J906" s="17" t="s">
        <v>455</v>
      </c>
    </row>
    <row r="907" spans="1:10">
      <c r="A907">
        <f t="shared" si="42"/>
        <v>902</v>
      </c>
      <c r="H907" s="17" t="s">
        <v>455</v>
      </c>
      <c r="J907" s="17" t="s">
        <v>455</v>
      </c>
    </row>
    <row r="908" spans="1:10">
      <c r="A908">
        <f t="shared" si="42"/>
        <v>903</v>
      </c>
      <c r="H908" s="17" t="s">
        <v>455</v>
      </c>
      <c r="J908" s="17" t="s">
        <v>455</v>
      </c>
    </row>
    <row r="909" spans="1:10">
      <c r="A909">
        <f t="shared" si="42"/>
        <v>904</v>
      </c>
      <c r="H909" s="17" t="s">
        <v>455</v>
      </c>
      <c r="J909" s="17" t="s">
        <v>455</v>
      </c>
    </row>
    <row r="910" spans="1:10">
      <c r="A910">
        <f t="shared" si="42"/>
        <v>905</v>
      </c>
      <c r="H910" s="17" t="s">
        <v>455</v>
      </c>
      <c r="J910" s="17" t="s">
        <v>455</v>
      </c>
    </row>
    <row r="911" spans="1:10">
      <c r="A911">
        <f t="shared" si="42"/>
        <v>906</v>
      </c>
      <c r="H911" s="17" t="s">
        <v>455</v>
      </c>
      <c r="J911" s="17" t="s">
        <v>455</v>
      </c>
    </row>
    <row r="912" spans="1:10">
      <c r="A912">
        <f t="shared" si="42"/>
        <v>907</v>
      </c>
      <c r="H912" s="17" t="s">
        <v>455</v>
      </c>
      <c r="J912" s="17" t="s">
        <v>455</v>
      </c>
    </row>
    <row r="913" spans="1:10">
      <c r="A913">
        <f t="shared" si="42"/>
        <v>908</v>
      </c>
      <c r="H913" s="17" t="s">
        <v>455</v>
      </c>
      <c r="J913" s="17" t="s">
        <v>455</v>
      </c>
    </row>
    <row r="914" spans="1:10">
      <c r="A914">
        <f t="shared" si="42"/>
        <v>909</v>
      </c>
      <c r="H914" s="17" t="s">
        <v>455</v>
      </c>
      <c r="J914" s="17" t="s">
        <v>455</v>
      </c>
    </row>
    <row r="915" spans="1:10">
      <c r="A915">
        <f t="shared" si="42"/>
        <v>910</v>
      </c>
      <c r="H915" s="17" t="s">
        <v>455</v>
      </c>
      <c r="J915" s="17" t="s">
        <v>455</v>
      </c>
    </row>
    <row r="916" spans="1:10">
      <c r="A916">
        <f t="shared" si="42"/>
        <v>911</v>
      </c>
      <c r="H916" s="17" t="s">
        <v>455</v>
      </c>
      <c r="J916" s="17" t="s">
        <v>455</v>
      </c>
    </row>
    <row r="917" spans="1:10">
      <c r="A917">
        <f t="shared" si="42"/>
        <v>912</v>
      </c>
      <c r="H917" s="17" t="s">
        <v>455</v>
      </c>
      <c r="J917" s="17" t="s">
        <v>455</v>
      </c>
    </row>
    <row r="918" spans="1:10">
      <c r="A918">
        <f t="shared" si="42"/>
        <v>913</v>
      </c>
      <c r="H918" s="17" t="s">
        <v>455</v>
      </c>
      <c r="J918" s="17" t="s">
        <v>455</v>
      </c>
    </row>
    <row r="919" spans="1:10">
      <c r="A919">
        <f t="shared" si="42"/>
        <v>914</v>
      </c>
      <c r="H919" s="17" t="s">
        <v>455</v>
      </c>
      <c r="J919" s="17" t="s">
        <v>455</v>
      </c>
    </row>
    <row r="920" spans="1:10">
      <c r="A920">
        <f t="shared" si="42"/>
        <v>915</v>
      </c>
      <c r="H920" s="17" t="s">
        <v>455</v>
      </c>
      <c r="J920" s="17" t="s">
        <v>455</v>
      </c>
    </row>
    <row r="921" spans="1:10">
      <c r="A921">
        <f t="shared" si="42"/>
        <v>916</v>
      </c>
      <c r="H921" s="17" t="s">
        <v>455</v>
      </c>
      <c r="J921" s="17" t="s">
        <v>455</v>
      </c>
    </row>
    <row r="922" spans="1:10">
      <c r="A922">
        <f t="shared" si="42"/>
        <v>917</v>
      </c>
      <c r="H922" s="17" t="s">
        <v>455</v>
      </c>
      <c r="J922" s="17" t="s">
        <v>455</v>
      </c>
    </row>
    <row r="923" spans="1:10">
      <c r="A923">
        <f t="shared" si="42"/>
        <v>918</v>
      </c>
      <c r="H923" s="17" t="s">
        <v>455</v>
      </c>
      <c r="J923" s="17" t="s">
        <v>455</v>
      </c>
    </row>
    <row r="924" spans="1:10">
      <c r="A924">
        <f t="shared" si="42"/>
        <v>919</v>
      </c>
      <c r="H924" s="17" t="s">
        <v>455</v>
      </c>
      <c r="J924" s="17" t="s">
        <v>455</v>
      </c>
    </row>
    <row r="925" spans="1:10">
      <c r="A925">
        <f t="shared" si="42"/>
        <v>920</v>
      </c>
      <c r="H925" s="17" t="s">
        <v>455</v>
      </c>
      <c r="J925" s="17" t="s">
        <v>455</v>
      </c>
    </row>
    <row r="926" spans="1:10">
      <c r="A926">
        <f t="shared" si="42"/>
        <v>921</v>
      </c>
      <c r="H926" s="17" t="s">
        <v>455</v>
      </c>
      <c r="J926" s="17" t="s">
        <v>455</v>
      </c>
    </row>
    <row r="927" spans="1:10">
      <c r="A927">
        <f t="shared" si="42"/>
        <v>922</v>
      </c>
      <c r="H927" s="17" t="s">
        <v>455</v>
      </c>
      <c r="J927" s="17" t="s">
        <v>455</v>
      </c>
    </row>
    <row r="928" spans="1:10">
      <c r="A928">
        <f t="shared" si="42"/>
        <v>923</v>
      </c>
      <c r="H928" s="17" t="s">
        <v>455</v>
      </c>
      <c r="J928" s="17" t="s">
        <v>455</v>
      </c>
    </row>
    <row r="929" spans="1:10">
      <c r="A929">
        <f t="shared" si="42"/>
        <v>924</v>
      </c>
      <c r="H929" s="17" t="s">
        <v>455</v>
      </c>
      <c r="J929" s="17" t="s">
        <v>455</v>
      </c>
    </row>
    <row r="930" spans="1:10">
      <c r="A930">
        <f t="shared" si="42"/>
        <v>925</v>
      </c>
      <c r="H930" s="17" t="s">
        <v>455</v>
      </c>
      <c r="J930" s="17" t="s">
        <v>455</v>
      </c>
    </row>
    <row r="931" spans="1:10">
      <c r="A931">
        <f t="shared" si="42"/>
        <v>926</v>
      </c>
      <c r="H931" s="17" t="s">
        <v>455</v>
      </c>
      <c r="J931" s="17" t="s">
        <v>455</v>
      </c>
    </row>
    <row r="932" spans="1:10">
      <c r="A932">
        <f t="shared" si="42"/>
        <v>927</v>
      </c>
      <c r="H932" s="17" t="s">
        <v>455</v>
      </c>
      <c r="J932" s="17" t="s">
        <v>455</v>
      </c>
    </row>
    <row r="933" spans="1:10">
      <c r="A933">
        <f t="shared" si="42"/>
        <v>928</v>
      </c>
      <c r="H933" s="17" t="s">
        <v>455</v>
      </c>
      <c r="J933" s="17" t="s">
        <v>455</v>
      </c>
    </row>
    <row r="934" spans="1:10">
      <c r="A934">
        <f t="shared" si="42"/>
        <v>929</v>
      </c>
      <c r="H934" s="17" t="s">
        <v>455</v>
      </c>
      <c r="J934" s="17" t="s">
        <v>455</v>
      </c>
    </row>
    <row r="935" spans="1:10">
      <c r="A935">
        <f t="shared" si="42"/>
        <v>930</v>
      </c>
      <c r="H935" s="17" t="s">
        <v>455</v>
      </c>
      <c r="J935" s="17" t="s">
        <v>455</v>
      </c>
    </row>
    <row r="936" spans="1:10">
      <c r="A936">
        <f t="shared" si="42"/>
        <v>931</v>
      </c>
      <c r="H936" s="17" t="s">
        <v>455</v>
      </c>
      <c r="J936" s="17" t="s">
        <v>455</v>
      </c>
    </row>
    <row r="937" spans="1:10">
      <c r="A937">
        <f t="shared" si="42"/>
        <v>932</v>
      </c>
      <c r="H937" s="17" t="s">
        <v>455</v>
      </c>
      <c r="J937" s="17" t="s">
        <v>455</v>
      </c>
    </row>
    <row r="938" spans="1:10">
      <c r="A938">
        <f t="shared" si="42"/>
        <v>933</v>
      </c>
      <c r="H938" s="17" t="s">
        <v>455</v>
      </c>
      <c r="J938" s="17" t="s">
        <v>455</v>
      </c>
    </row>
    <row r="939" spans="1:10">
      <c r="A939">
        <f t="shared" si="42"/>
        <v>934</v>
      </c>
      <c r="H939" s="17" t="s">
        <v>455</v>
      </c>
      <c r="J939" s="17" t="s">
        <v>455</v>
      </c>
    </row>
    <row r="940" spans="1:10">
      <c r="A940">
        <f t="shared" si="42"/>
        <v>935</v>
      </c>
      <c r="H940" s="17" t="s">
        <v>455</v>
      </c>
      <c r="J940" s="17" t="s">
        <v>455</v>
      </c>
    </row>
    <row r="941" spans="1:10">
      <c r="A941">
        <f t="shared" si="42"/>
        <v>936</v>
      </c>
      <c r="H941" s="17" t="s">
        <v>455</v>
      </c>
      <c r="J941" s="17" t="s">
        <v>455</v>
      </c>
    </row>
    <row r="942" spans="1:10">
      <c r="A942">
        <f t="shared" si="42"/>
        <v>937</v>
      </c>
      <c r="H942" s="17" t="s">
        <v>455</v>
      </c>
      <c r="J942" s="17" t="s">
        <v>455</v>
      </c>
    </row>
    <row r="943" spans="1:10">
      <c r="A943">
        <f t="shared" si="42"/>
        <v>938</v>
      </c>
      <c r="H943" s="17" t="s">
        <v>455</v>
      </c>
      <c r="J943" s="17" t="s">
        <v>455</v>
      </c>
    </row>
    <row r="944" spans="1:10">
      <c r="A944">
        <f t="shared" si="42"/>
        <v>939</v>
      </c>
      <c r="H944" s="17" t="s">
        <v>455</v>
      </c>
      <c r="J944" s="17" t="s">
        <v>455</v>
      </c>
    </row>
    <row r="945" spans="1:10">
      <c r="A945">
        <f t="shared" si="42"/>
        <v>940</v>
      </c>
      <c r="H945" s="17" t="s">
        <v>455</v>
      </c>
      <c r="J945" s="17" t="s">
        <v>455</v>
      </c>
    </row>
    <row r="946" spans="1:10">
      <c r="A946">
        <f t="shared" si="42"/>
        <v>941</v>
      </c>
      <c r="H946" s="17" t="s">
        <v>455</v>
      </c>
      <c r="J946" s="17" t="s">
        <v>455</v>
      </c>
    </row>
    <row r="947" spans="1:10">
      <c r="A947">
        <f t="shared" si="42"/>
        <v>942</v>
      </c>
      <c r="H947" s="17" t="s">
        <v>455</v>
      </c>
      <c r="J947" s="17" t="s">
        <v>455</v>
      </c>
    </row>
    <row r="948" spans="1:10">
      <c r="A948">
        <f t="shared" si="42"/>
        <v>943</v>
      </c>
      <c r="H948" s="17" t="s">
        <v>455</v>
      </c>
      <c r="J948" s="17" t="s">
        <v>455</v>
      </c>
    </row>
    <row r="949" spans="1:10">
      <c r="A949">
        <f t="shared" si="42"/>
        <v>944</v>
      </c>
      <c r="H949" s="17" t="s">
        <v>455</v>
      </c>
      <c r="J949" s="17" t="s">
        <v>455</v>
      </c>
    </row>
    <row r="950" spans="1:10">
      <c r="A950">
        <f t="shared" si="42"/>
        <v>945</v>
      </c>
      <c r="H950" s="17" t="s">
        <v>455</v>
      </c>
      <c r="J950" s="17" t="s">
        <v>455</v>
      </c>
    </row>
    <row r="951" spans="1:10">
      <c r="A951">
        <f t="shared" si="42"/>
        <v>946</v>
      </c>
      <c r="H951" s="17" t="s">
        <v>455</v>
      </c>
      <c r="J951" s="17" t="s">
        <v>455</v>
      </c>
    </row>
    <row r="952" spans="1:10">
      <c r="A952">
        <f t="shared" si="42"/>
        <v>947</v>
      </c>
      <c r="H952" s="17" t="s">
        <v>455</v>
      </c>
      <c r="J952" s="17" t="s">
        <v>455</v>
      </c>
    </row>
    <row r="953" spans="1:10">
      <c r="A953">
        <f t="shared" si="42"/>
        <v>948</v>
      </c>
      <c r="H953" s="17" t="s">
        <v>455</v>
      </c>
      <c r="J953" s="17" t="s">
        <v>455</v>
      </c>
    </row>
    <row r="954" spans="1:10">
      <c r="A954">
        <f t="shared" si="42"/>
        <v>949</v>
      </c>
      <c r="H954" s="17" t="s">
        <v>455</v>
      </c>
      <c r="J954" s="17" t="s">
        <v>455</v>
      </c>
    </row>
    <row r="955" spans="1:10">
      <c r="A955">
        <f t="shared" si="42"/>
        <v>950</v>
      </c>
      <c r="H955" s="17" t="s">
        <v>455</v>
      </c>
      <c r="J955" s="17" t="s">
        <v>455</v>
      </c>
    </row>
    <row r="956" spans="1:10">
      <c r="A956">
        <f t="shared" si="42"/>
        <v>951</v>
      </c>
      <c r="H956" s="17" t="s">
        <v>455</v>
      </c>
      <c r="J956" s="17" t="s">
        <v>455</v>
      </c>
    </row>
    <row r="957" spans="1:10">
      <c r="A957">
        <f t="shared" si="42"/>
        <v>952</v>
      </c>
      <c r="H957" s="17" t="s">
        <v>455</v>
      </c>
      <c r="J957" s="17" t="s">
        <v>455</v>
      </c>
    </row>
    <row r="958" spans="1:10">
      <c r="A958">
        <f t="shared" si="42"/>
        <v>953</v>
      </c>
      <c r="H958" s="17" t="s">
        <v>455</v>
      </c>
      <c r="J958" s="17" t="s">
        <v>455</v>
      </c>
    </row>
    <row r="959" spans="1:10">
      <c r="A959">
        <f t="shared" si="42"/>
        <v>954</v>
      </c>
      <c r="H959" s="17" t="s">
        <v>455</v>
      </c>
      <c r="J959" s="17" t="s">
        <v>455</v>
      </c>
    </row>
    <row r="960" spans="1:10">
      <c r="A960">
        <f t="shared" si="42"/>
        <v>955</v>
      </c>
      <c r="H960" s="17" t="s">
        <v>455</v>
      </c>
      <c r="J960" s="17" t="s">
        <v>455</v>
      </c>
    </row>
    <row r="961" spans="1:10">
      <c r="A961">
        <f t="shared" si="42"/>
        <v>956</v>
      </c>
      <c r="H961" s="17" t="s">
        <v>455</v>
      </c>
      <c r="J961" s="17" t="s">
        <v>455</v>
      </c>
    </row>
    <row r="962" spans="1:10">
      <c r="A962">
        <f t="shared" si="42"/>
        <v>957</v>
      </c>
      <c r="H962" s="17" t="s">
        <v>455</v>
      </c>
      <c r="J962" s="17" t="s">
        <v>455</v>
      </c>
    </row>
    <row r="963" spans="1:10">
      <c r="A963">
        <f t="shared" si="42"/>
        <v>958</v>
      </c>
      <c r="H963" s="17" t="s">
        <v>455</v>
      </c>
      <c r="J963" s="17" t="s">
        <v>455</v>
      </c>
    </row>
    <row r="964" spans="1:10">
      <c r="A964">
        <f t="shared" si="42"/>
        <v>959</v>
      </c>
      <c r="H964" s="17" t="s">
        <v>455</v>
      </c>
      <c r="J964" s="17" t="s">
        <v>455</v>
      </c>
    </row>
    <row r="965" spans="1:10">
      <c r="A965">
        <f t="shared" si="42"/>
        <v>960</v>
      </c>
      <c r="H965" s="17" t="s">
        <v>455</v>
      </c>
      <c r="J965" s="17" t="s">
        <v>455</v>
      </c>
    </row>
    <row r="966" spans="1:10">
      <c r="A966">
        <f t="shared" si="42"/>
        <v>961</v>
      </c>
      <c r="H966" s="17" t="s">
        <v>455</v>
      </c>
      <c r="J966" s="17" t="s">
        <v>455</v>
      </c>
    </row>
    <row r="967" spans="1:10">
      <c r="A967">
        <f t="shared" ref="A967:A988" si="43">+A966+1</f>
        <v>962</v>
      </c>
      <c r="H967" s="17" t="s">
        <v>455</v>
      </c>
      <c r="J967" s="17" t="s">
        <v>455</v>
      </c>
    </row>
    <row r="968" spans="1:10">
      <c r="A968">
        <f t="shared" si="43"/>
        <v>963</v>
      </c>
      <c r="H968" s="17" t="s">
        <v>455</v>
      </c>
      <c r="J968" s="17" t="s">
        <v>455</v>
      </c>
    </row>
    <row r="969" spans="1:10">
      <c r="A969">
        <f t="shared" si="43"/>
        <v>964</v>
      </c>
      <c r="H969" s="17" t="s">
        <v>455</v>
      </c>
      <c r="J969" s="17" t="s">
        <v>455</v>
      </c>
    </row>
    <row r="970" spans="1:10">
      <c r="A970">
        <f t="shared" si="43"/>
        <v>965</v>
      </c>
      <c r="H970" s="17" t="s">
        <v>455</v>
      </c>
      <c r="J970" s="17" t="s">
        <v>455</v>
      </c>
    </row>
    <row r="971" spans="1:10">
      <c r="A971">
        <f t="shared" si="43"/>
        <v>966</v>
      </c>
      <c r="H971" s="17" t="s">
        <v>455</v>
      </c>
      <c r="J971" s="17" t="s">
        <v>455</v>
      </c>
    </row>
    <row r="972" spans="1:10">
      <c r="A972">
        <f t="shared" si="43"/>
        <v>967</v>
      </c>
      <c r="H972" s="17" t="s">
        <v>455</v>
      </c>
      <c r="J972" s="17" t="s">
        <v>455</v>
      </c>
    </row>
    <row r="973" spans="1:10">
      <c r="A973">
        <f t="shared" si="43"/>
        <v>968</v>
      </c>
      <c r="H973" s="17" t="s">
        <v>455</v>
      </c>
      <c r="J973" s="17" t="s">
        <v>455</v>
      </c>
    </row>
    <row r="974" spans="1:10">
      <c r="A974">
        <f t="shared" si="43"/>
        <v>969</v>
      </c>
      <c r="H974" s="17" t="s">
        <v>455</v>
      </c>
      <c r="J974" s="17" t="s">
        <v>455</v>
      </c>
    </row>
    <row r="975" spans="1:10">
      <c r="A975">
        <f t="shared" si="43"/>
        <v>970</v>
      </c>
      <c r="H975" s="17" t="s">
        <v>455</v>
      </c>
      <c r="J975" s="17" t="s">
        <v>455</v>
      </c>
    </row>
    <row r="976" spans="1:10">
      <c r="A976">
        <f t="shared" si="43"/>
        <v>971</v>
      </c>
      <c r="H976" s="17" t="s">
        <v>455</v>
      </c>
      <c r="J976" s="17" t="s">
        <v>455</v>
      </c>
    </row>
    <row r="977" spans="1:10">
      <c r="A977">
        <f t="shared" si="43"/>
        <v>972</v>
      </c>
      <c r="H977" s="17" t="s">
        <v>455</v>
      </c>
      <c r="J977" s="17" t="s">
        <v>455</v>
      </c>
    </row>
    <row r="978" spans="1:10">
      <c r="A978">
        <f t="shared" si="43"/>
        <v>973</v>
      </c>
      <c r="H978" s="17" t="s">
        <v>455</v>
      </c>
      <c r="J978" s="17" t="s">
        <v>455</v>
      </c>
    </row>
    <row r="979" spans="1:10">
      <c r="A979">
        <f t="shared" si="43"/>
        <v>974</v>
      </c>
      <c r="H979" s="17" t="s">
        <v>455</v>
      </c>
      <c r="J979" s="17" t="s">
        <v>455</v>
      </c>
    </row>
    <row r="980" spans="1:10">
      <c r="A980">
        <f t="shared" si="43"/>
        <v>975</v>
      </c>
      <c r="H980" s="17" t="s">
        <v>455</v>
      </c>
      <c r="J980" s="17" t="s">
        <v>455</v>
      </c>
    </row>
    <row r="981" spans="1:10">
      <c r="A981">
        <f t="shared" si="43"/>
        <v>976</v>
      </c>
      <c r="H981" s="17" t="s">
        <v>455</v>
      </c>
      <c r="J981" s="17" t="s">
        <v>455</v>
      </c>
    </row>
    <row r="982" spans="1:10">
      <c r="A982">
        <f t="shared" si="43"/>
        <v>977</v>
      </c>
      <c r="H982" s="17" t="s">
        <v>455</v>
      </c>
      <c r="J982" s="17" t="s">
        <v>455</v>
      </c>
    </row>
    <row r="983" spans="1:10">
      <c r="A983">
        <f t="shared" si="43"/>
        <v>978</v>
      </c>
      <c r="H983" s="17" t="s">
        <v>455</v>
      </c>
      <c r="J983" s="17" t="s">
        <v>455</v>
      </c>
    </row>
    <row r="984" spans="1:10">
      <c r="A984">
        <f t="shared" si="43"/>
        <v>979</v>
      </c>
      <c r="H984" s="17" t="s">
        <v>455</v>
      </c>
      <c r="J984" s="17" t="s">
        <v>455</v>
      </c>
    </row>
    <row r="985" spans="1:10">
      <c r="A985">
        <f t="shared" si="43"/>
        <v>980</v>
      </c>
      <c r="H985" s="17" t="s">
        <v>455</v>
      </c>
      <c r="J985" s="17" t="s">
        <v>455</v>
      </c>
    </row>
    <row r="986" spans="1:10">
      <c r="A986">
        <f t="shared" si="43"/>
        <v>981</v>
      </c>
      <c r="H986" s="17" t="s">
        <v>455</v>
      </c>
      <c r="J986" s="17" t="s">
        <v>455</v>
      </c>
    </row>
    <row r="987" spans="1:10">
      <c r="A987">
        <f t="shared" si="43"/>
        <v>982</v>
      </c>
      <c r="H987" s="17" t="s">
        <v>455</v>
      </c>
      <c r="J987" s="17" t="s">
        <v>455</v>
      </c>
    </row>
    <row r="988" spans="1:10">
      <c r="A988">
        <f t="shared" si="43"/>
        <v>983</v>
      </c>
      <c r="H988" s="17" t="s">
        <v>455</v>
      </c>
      <c r="J988" s="17" t="s">
        <v>455</v>
      </c>
    </row>
  </sheetData>
  <mergeCells count="3">
    <mergeCell ref="B3:AA3"/>
    <mergeCell ref="H4:I4"/>
    <mergeCell ref="J4:K4"/>
  </mergeCells>
  <conditionalFormatting sqref="F3:F5">
    <cfRule type="duplicateValues" dxfId="34" priority="30"/>
  </conditionalFormatting>
  <conditionalFormatting sqref="F3:F5">
    <cfRule type="duplicateValues" dxfId="33" priority="29"/>
  </conditionalFormatting>
  <conditionalFormatting sqref="F3:F5">
    <cfRule type="duplicateValues" dxfId="32" priority="31"/>
  </conditionalFormatting>
  <conditionalFormatting sqref="F3:F5">
    <cfRule type="duplicateValues" dxfId="31" priority="28"/>
  </conditionalFormatting>
  <conditionalFormatting sqref="F3:F5">
    <cfRule type="duplicateValues" dxfId="30" priority="27"/>
  </conditionalFormatting>
  <conditionalFormatting sqref="F3:F5">
    <cfRule type="duplicateValues" dxfId="29" priority="26"/>
  </conditionalFormatting>
  <conditionalFormatting sqref="F3:F5">
    <cfRule type="duplicateValues" dxfId="28" priority="25"/>
  </conditionalFormatting>
  <conditionalFormatting sqref="F3:F5">
    <cfRule type="duplicateValues" dxfId="27" priority="24"/>
  </conditionalFormatting>
  <conditionalFormatting sqref="F14">
    <cfRule type="duplicateValues" dxfId="26" priority="23"/>
  </conditionalFormatting>
  <conditionalFormatting sqref="F90:F1048576 F1:F13 F15:F46 F56:F87">
    <cfRule type="duplicateValues" dxfId="25" priority="32"/>
  </conditionalFormatting>
  <conditionalFormatting sqref="F47">
    <cfRule type="duplicateValues" dxfId="24" priority="22"/>
  </conditionalFormatting>
  <conditionalFormatting sqref="B48">
    <cfRule type="duplicateValues" dxfId="23" priority="20"/>
  </conditionalFormatting>
  <conditionalFormatting sqref="B48">
    <cfRule type="duplicateValues" dxfId="22" priority="19"/>
  </conditionalFormatting>
  <conditionalFormatting sqref="B48">
    <cfRule type="duplicateValues" dxfId="21" priority="18"/>
  </conditionalFormatting>
  <conditionalFormatting sqref="B48">
    <cfRule type="duplicateValues" dxfId="20" priority="17"/>
  </conditionalFormatting>
  <conditionalFormatting sqref="B49">
    <cfRule type="duplicateValues" dxfId="19" priority="16"/>
  </conditionalFormatting>
  <conditionalFormatting sqref="B49">
    <cfRule type="duplicateValues" dxfId="18" priority="15"/>
  </conditionalFormatting>
  <conditionalFormatting sqref="B49">
    <cfRule type="duplicateValues" dxfId="17" priority="14"/>
  </conditionalFormatting>
  <conditionalFormatting sqref="B49">
    <cfRule type="duplicateValues" dxfId="16" priority="13"/>
  </conditionalFormatting>
  <conditionalFormatting sqref="B53">
    <cfRule type="duplicateValues" dxfId="15" priority="12"/>
  </conditionalFormatting>
  <conditionalFormatting sqref="B53">
    <cfRule type="duplicateValues" dxfId="14" priority="11"/>
  </conditionalFormatting>
  <conditionalFormatting sqref="B53">
    <cfRule type="duplicateValues" dxfId="13" priority="10"/>
  </conditionalFormatting>
  <conditionalFormatting sqref="B53">
    <cfRule type="duplicateValues" dxfId="12" priority="9"/>
  </conditionalFormatting>
  <conditionalFormatting sqref="F50">
    <cfRule type="duplicateValues" dxfId="11" priority="8"/>
  </conditionalFormatting>
  <conditionalFormatting sqref="F51">
    <cfRule type="duplicateValues" dxfId="10" priority="7"/>
  </conditionalFormatting>
  <conditionalFormatting sqref="F52">
    <cfRule type="duplicateValues" dxfId="9" priority="6"/>
  </conditionalFormatting>
  <conditionalFormatting sqref="F53">
    <cfRule type="duplicateValues" dxfId="8" priority="5"/>
  </conditionalFormatting>
  <conditionalFormatting sqref="F1:F53 F56:F1048576">
    <cfRule type="duplicateValues" dxfId="7" priority="4"/>
  </conditionalFormatting>
  <conditionalFormatting sqref="F48:F49">
    <cfRule type="duplicateValues" dxfId="6" priority="165"/>
  </conditionalFormatting>
  <conditionalFormatting sqref="F54">
    <cfRule type="duplicateValues" dxfId="5" priority="3"/>
  </conditionalFormatting>
  <conditionalFormatting sqref="F55">
    <cfRule type="duplicateValues" dxfId="4" priority="2"/>
  </conditionalFormatting>
  <conditionalFormatting sqref="F1:F1048576">
    <cfRule type="duplicateValues" dxfId="3" priority="1"/>
  </conditionalFormatting>
  <dataValidations count="8">
    <dataValidation type="list" operator="greaterThanOrEqual" allowBlank="1" showInputMessage="1" showErrorMessage="1" errorTitle="Tipo de Retención en ISR" error="Debe seleccionar una opcion valida" promptTitle="Tipo de Retención en ISR" prompt="Tipo de retención de Impuesto Sobre la Renta que se realizó en la transacción" sqref="U82:U86">
      <formula1>$AE$4:$AE$9</formula1>
    </dataValidation>
    <dataValidation type="list" operator="greaterThanOrEqual" showInputMessage="1" showErrorMessage="1" errorTitle="Forma de Pago" error="Debe seleccionar un valor válido" promptTitle="Forma de Pago" prompt="Forma en que el contribuyente realizó el pago del gasto" sqref="AA79:AA81 AA86">
      <formula1>$AF$2:$AF$6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42 E79:E81 E44:E46">
      <formula1>$R$2:$R$10</formula1>
    </dataValidation>
    <dataValidation type="list" operator="greaterThanOrEqual" showInputMessage="1" showErrorMessage="1" errorTitle="Forma de Pago" error="Debe seleccionar un valor válido" promptTitle="Forma de Pago" prompt="Forma en que el contribuyente realizó el pago del gasto" sqref="AA87 AA82:AA85 AA6:AA78">
      <formula1>$AF$2:$AF$5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77:E78 E6:E41 E82:E87">
      <formula1>$R$2:$R$9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43 E75">
      <formula1>$R$2:$R$6</formula1>
    </dataValidation>
    <dataValidation type="list" operator="greaterThanOrEqual" allowBlank="1" showInputMessage="1" showErrorMessage="1" errorTitle="Tipo de Retención en ISR" error="Debe seleccionar una opcion valida" promptTitle="Tipo de Retención en ISR" prompt="Tipo de retención de Impuesto Sobre la Renta que se realizó en la transacción" sqref="U44 U46:U53">
      <formula1>$AE$4:$AE$11</formula1>
    </dataValidation>
    <dataValidation type="list" errorStyle="warning" allowBlank="1" showInputMessage="1" showErrorMessage="1" errorTitle="Tipo de Bien o Servicio" error="Verificar Valores Permitidos en Hoja Tabla de Gastos" promptTitle="Tipo de Bien o Servicio" prompt="Los valores Permitidos para este Campo en la hoja Tabla de Gastos." sqref="E47:E74 E76">
      <formula1>$R$2:$R$12</formula1>
    </dataValidation>
  </dataValidations>
  <pageMargins left="0.7" right="0.7" top="0.75" bottom="0.75" header="0.3" footer="0.3"/>
  <pageSetup paperSize="9" scale="2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pane ySplit="3" topLeftCell="A4" activePane="bottomLeft" state="frozen"/>
      <selection pane="bottomLeft" activeCell="A2" activeCellId="2" sqref="A2 A1 A2"/>
    </sheetView>
  </sheetViews>
  <sheetFormatPr baseColWidth="10" defaultColWidth="8.83203125" defaultRowHeight="14" x14ac:dyDescent="0"/>
  <cols>
    <col min="1" max="1" width="8.5" bestFit="1" customWidth="1"/>
    <col min="2" max="2" width="12" style="15" bestFit="1" customWidth="1"/>
    <col min="3" max="3" width="27" bestFit="1" customWidth="1"/>
    <col min="4" max="4" width="13.6640625" bestFit="1" customWidth="1"/>
    <col min="5" max="5" width="47.83203125" bestFit="1" customWidth="1"/>
    <col min="6" max="6" width="12.1640625" bestFit="1" customWidth="1"/>
    <col min="7" max="7" width="11.6640625" customWidth="1"/>
    <col min="8" max="8" width="13.83203125" customWidth="1"/>
    <col min="9" max="9" width="3" bestFit="1" customWidth="1"/>
    <col min="10" max="10" width="7" bestFit="1" customWidth="1"/>
    <col min="11" max="11" width="3" bestFit="1" customWidth="1"/>
    <col min="12" max="12" width="11.5" bestFit="1" customWidth="1"/>
    <col min="13" max="13" width="14.1640625" bestFit="1" customWidth="1"/>
    <col min="14" max="14" width="11.5" bestFit="1" customWidth="1"/>
    <col min="15" max="15" width="11.5" style="18" bestFit="1" customWidth="1"/>
    <col min="16" max="16" width="10.6640625" customWidth="1"/>
    <col min="17" max="17" width="8.6640625" bestFit="1" customWidth="1"/>
    <col min="18" max="18" width="8.5" bestFit="1" customWidth="1"/>
    <col min="19" max="19" width="11.5" customWidth="1"/>
    <col min="20" max="20" width="10.5" bestFit="1" customWidth="1"/>
    <col min="21" max="21" width="26" customWidth="1"/>
    <col min="22" max="22" width="10.5" bestFit="1" customWidth="1"/>
    <col min="23" max="23" width="8.83203125" bestFit="1" customWidth="1"/>
    <col min="24" max="25" width="8.5" bestFit="1" customWidth="1"/>
    <col min="26" max="26" width="8" bestFit="1" customWidth="1"/>
    <col min="27" max="27" width="27.83203125" bestFit="1" customWidth="1"/>
  </cols>
  <sheetData>
    <row r="1" spans="1:27" ht="16">
      <c r="A1" s="1"/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>
      <c r="A2" s="1"/>
      <c r="B2" s="2">
        <v>1</v>
      </c>
      <c r="C2" s="2"/>
      <c r="D2" s="2">
        <f>B2+1</f>
        <v>2</v>
      </c>
      <c r="E2" s="2">
        <f>D2+1</f>
        <v>3</v>
      </c>
      <c r="F2" s="2">
        <f>E2+1</f>
        <v>4</v>
      </c>
      <c r="G2" s="2">
        <f>F2+1</f>
        <v>5</v>
      </c>
      <c r="H2" s="52">
        <v>6</v>
      </c>
      <c r="I2" s="53"/>
      <c r="J2" s="52">
        <v>7</v>
      </c>
      <c r="K2" s="53"/>
      <c r="L2" s="3" t="s">
        <v>1</v>
      </c>
      <c r="M2" s="3">
        <f t="shared" ref="M2:AA2" si="0">L2+1</f>
        <v>9</v>
      </c>
      <c r="N2" s="3">
        <f t="shared" si="0"/>
        <v>10</v>
      </c>
      <c r="O2" s="25">
        <f t="shared" si="0"/>
        <v>11</v>
      </c>
      <c r="P2" s="3">
        <f t="shared" si="0"/>
        <v>12</v>
      </c>
      <c r="Q2" s="3">
        <f t="shared" si="0"/>
        <v>13</v>
      </c>
      <c r="R2" s="3">
        <f t="shared" si="0"/>
        <v>14</v>
      </c>
      <c r="S2" s="3">
        <f t="shared" si="0"/>
        <v>15</v>
      </c>
      <c r="T2" s="3">
        <f t="shared" si="0"/>
        <v>16</v>
      </c>
      <c r="U2" s="3">
        <f t="shared" si="0"/>
        <v>17</v>
      </c>
      <c r="V2" s="3">
        <f t="shared" si="0"/>
        <v>18</v>
      </c>
      <c r="W2" s="3">
        <f t="shared" si="0"/>
        <v>19</v>
      </c>
      <c r="X2" s="3">
        <f t="shared" si="0"/>
        <v>20</v>
      </c>
      <c r="Y2" s="3">
        <f t="shared" si="0"/>
        <v>21</v>
      </c>
      <c r="Z2" s="3">
        <f t="shared" si="0"/>
        <v>22</v>
      </c>
      <c r="AA2" s="3">
        <f t="shared" si="0"/>
        <v>23</v>
      </c>
    </row>
    <row r="3" spans="1:27" ht="78">
      <c r="A3" s="4" t="s">
        <v>2</v>
      </c>
      <c r="B3" s="3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6" t="s">
        <v>9</v>
      </c>
      <c r="I3" s="5"/>
      <c r="J3" s="6" t="s">
        <v>10</v>
      </c>
      <c r="K3" s="5"/>
      <c r="L3" s="5" t="s">
        <v>11</v>
      </c>
      <c r="M3" s="5" t="s">
        <v>12</v>
      </c>
      <c r="N3" s="5" t="s">
        <v>13</v>
      </c>
      <c r="O3" s="26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</row>
    <row r="4" spans="1:27">
      <c r="B4"/>
    </row>
  </sheetData>
  <mergeCells count="3">
    <mergeCell ref="B1:AA1"/>
    <mergeCell ref="H2:I2"/>
    <mergeCell ref="J2:K2"/>
  </mergeCells>
  <conditionalFormatting sqref="F1:F3">
    <cfRule type="duplicateValues" dxfId="2" priority="45"/>
  </conditionalFormatting>
  <conditionalFormatting sqref="F1:F3">
    <cfRule type="duplicateValues" dxfId="1" priority="44"/>
  </conditionalFormatting>
  <conditionalFormatting sqref="F1:F3 F5:F1048576">
    <cfRule type="duplicateValues" dxfId="0" priority="172"/>
  </conditionalFormatting>
  <pageMargins left="0.7" right="0.7" top="0.75" bottom="0.75" header="0.3" footer="0.3"/>
  <pageSetup paperSize="9" scale="2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G16" sqref="G16"/>
    </sheetView>
  </sheetViews>
  <sheetFormatPr baseColWidth="10" defaultRowHeight="14" x14ac:dyDescent="0"/>
  <cols>
    <col min="1" max="1" width="16" customWidth="1"/>
    <col min="2" max="2" width="15.6640625" customWidth="1"/>
    <col min="3" max="3" width="14.83203125" customWidth="1"/>
    <col min="4" max="4" width="13.83203125" customWidth="1"/>
  </cols>
  <sheetData>
    <row r="1" spans="1:4" ht="18">
      <c r="A1" s="54" t="s">
        <v>586</v>
      </c>
      <c r="B1" s="54" t="s">
        <v>587</v>
      </c>
      <c r="C1" s="55" t="s">
        <v>588</v>
      </c>
      <c r="D1" s="54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NOVIEMBRE</vt:lpstr>
      <vt:lpstr>DICIEMBRE</vt:lpstr>
      <vt:lpstr>ENERO-19</vt:lpstr>
      <vt:lpstr>FEBRERO-19</vt:lpstr>
      <vt:lpstr>MARZO-19</vt:lpstr>
      <vt:lpstr>REEMBORSABLES</vt:lpstr>
      <vt:lpstr>MENORES</vt:lpstr>
    </vt:vector>
  </TitlesOfParts>
  <Manager/>
  <Company>HP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CAPELLAN</dc:creator>
  <cp:keywords/>
  <dc:description/>
  <cp:lastModifiedBy>Jean Carlos Perez Santana</cp:lastModifiedBy>
  <cp:revision/>
  <dcterms:created xsi:type="dcterms:W3CDTF">2018-12-16T11:29:43Z</dcterms:created>
  <dcterms:modified xsi:type="dcterms:W3CDTF">2019-07-30T13:32:56Z</dcterms:modified>
  <cp:category/>
  <cp:contentStatus/>
</cp:coreProperties>
</file>