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ep\OneDrive\Escritorio\"/>
    </mc:Choice>
  </mc:AlternateContent>
  <xr:revisionPtr revIDLastSave="0" documentId="8_{95386055-3808-4520-972F-70A0EB8E20E7}" xr6:coauthVersionLast="47" xr6:coauthVersionMax="47" xr10:uidLastSave="{00000000-0000-0000-0000-000000000000}"/>
  <bookViews>
    <workbookView xWindow="-120" yWindow="-120" windowWidth="29040" windowHeight="17640" xr2:uid="{22792ABF-8AC5-4AE4-A3CC-D48B282301AE}"/>
  </bookViews>
  <sheets>
    <sheet name="PORTADA" sheetId="1" r:id="rId1"/>
    <sheet name="BUSCAR" sheetId="2" r:id="rId2"/>
    <sheet name="CLIENTES" sheetId="3" r:id="rId3"/>
    <sheet name="PRODUCTOS" sheetId="4" r:id="rId4"/>
    <sheet name="GRAFICAS" sheetId="6" r:id="rId5"/>
  </sheets>
  <definedNames>
    <definedName name="_xlchart.v1.0" hidden="1">GRAFICAS!$A$6:$A$28</definedName>
    <definedName name="_xlchart.v1.1" hidden="1">GRAFICAS!$AC$4</definedName>
    <definedName name="_xlchart.v1.2" hidden="1">GRAFICAS!$AC$6:$AC$28</definedName>
    <definedName name="C.P">BUSCAR!#REF!</definedName>
    <definedName name="C.P.">BUSCAR!$B$9:$C$9</definedName>
    <definedName name="Clave">BUSCAR!#REF!</definedName>
    <definedName name="Cliente">BUSCAR!#REF!</definedName>
    <definedName name="CLIENTES">CLIENTES!$B$4:$K$19</definedName>
    <definedName name="Direccion">BUSCAR!#REF!</definedName>
    <definedName name="E_MAIL">BUSCAR!#REF!</definedName>
    <definedName name="EMAIL">BUSCAR!$B$11:$C$11</definedName>
    <definedName name="Municipio">BUSCAR!#REF!</definedName>
    <definedName name="Nombre">BUSCAR!#REF!</definedName>
    <definedName name="PRODUCTOS">PRODUCTOS!$B$3:$K$54</definedName>
    <definedName name="R.F.C">BUSCAR!#REF!</definedName>
    <definedName name="Telefono">BUSCAR!#REF!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2" l="1" a="1"/>
  <c r="E18" i="2"/>
  <c r="F39" i="2"/>
  <c r="F40" i="2"/>
  <c r="AC33" i="6"/>
  <c r="T33" i="6"/>
  <c r="Q33" i="6"/>
  <c r="J33" i="6"/>
  <c r="I33" i="6"/>
  <c r="L33" i="6"/>
  <c r="D33" i="6"/>
  <c r="K33" i="6"/>
  <c r="AC32" i="6"/>
  <c r="T32" i="6"/>
  <c r="Q32" i="6"/>
  <c r="J32" i="6"/>
  <c r="I32" i="6"/>
  <c r="L32" i="6"/>
  <c r="D32" i="6"/>
  <c r="K32" i="6"/>
  <c r="AC31" i="6"/>
  <c r="T31" i="6"/>
  <c r="Q31" i="6"/>
  <c r="J31" i="6"/>
  <c r="I31" i="6"/>
  <c r="L31" i="6"/>
  <c r="D31" i="6"/>
  <c r="K31" i="6"/>
  <c r="AC30" i="6"/>
  <c r="T30" i="6"/>
  <c r="Q30" i="6"/>
  <c r="J30" i="6"/>
  <c r="I30" i="6"/>
  <c r="L30" i="6"/>
  <c r="D30" i="6"/>
  <c r="K30" i="6"/>
  <c r="AC29" i="6"/>
  <c r="T29" i="6"/>
  <c r="Q29" i="6"/>
  <c r="J29" i="6"/>
  <c r="I29" i="6"/>
  <c r="L29" i="6"/>
  <c r="D29" i="6"/>
  <c r="K29" i="6"/>
  <c r="AC28" i="6"/>
  <c r="T28" i="6"/>
  <c r="Q28" i="6"/>
  <c r="J28" i="6"/>
  <c r="I28" i="6"/>
  <c r="L28" i="6"/>
  <c r="D28" i="6"/>
  <c r="K28" i="6"/>
  <c r="AC27" i="6"/>
  <c r="T27" i="6"/>
  <c r="Q27" i="6"/>
  <c r="J27" i="6"/>
  <c r="I27" i="6"/>
  <c r="L27" i="6"/>
  <c r="D27" i="6"/>
  <c r="K27" i="6"/>
  <c r="AC26" i="6"/>
  <c r="T26" i="6"/>
  <c r="Q26" i="6"/>
  <c r="J26" i="6"/>
  <c r="I26" i="6"/>
  <c r="L26" i="6"/>
  <c r="D26" i="6"/>
  <c r="K26" i="6"/>
  <c r="AC25" i="6"/>
  <c r="T25" i="6"/>
  <c r="Q25" i="6"/>
  <c r="J25" i="6"/>
  <c r="I25" i="6"/>
  <c r="L25" i="6"/>
  <c r="D25" i="6"/>
  <c r="K25" i="6"/>
  <c r="AC24" i="6"/>
  <c r="T24" i="6"/>
  <c r="Q24" i="6"/>
  <c r="J24" i="6"/>
  <c r="I24" i="6"/>
  <c r="L24" i="6"/>
  <c r="D24" i="6"/>
  <c r="K24" i="6"/>
  <c r="AC23" i="6"/>
  <c r="T23" i="6"/>
  <c r="Q23" i="6"/>
  <c r="J23" i="6"/>
  <c r="I23" i="6"/>
  <c r="L23" i="6"/>
  <c r="D23" i="6"/>
  <c r="K23" i="6"/>
  <c r="AC22" i="6"/>
  <c r="T22" i="6"/>
  <c r="Q22" i="6"/>
  <c r="J22" i="6"/>
  <c r="I22" i="6"/>
  <c r="L22" i="6"/>
  <c r="D22" i="6"/>
  <c r="K22" i="6"/>
  <c r="AC21" i="6"/>
  <c r="T21" i="6"/>
  <c r="Q21" i="6"/>
  <c r="J21" i="6"/>
  <c r="I21" i="6"/>
  <c r="L21" i="6"/>
  <c r="D21" i="6"/>
  <c r="K21" i="6"/>
  <c r="AC20" i="6"/>
  <c r="T20" i="6"/>
  <c r="Q20" i="6"/>
  <c r="J20" i="6"/>
  <c r="I20" i="6"/>
  <c r="L20" i="6"/>
  <c r="D20" i="6"/>
  <c r="K20" i="6"/>
  <c r="AC19" i="6"/>
  <c r="T19" i="6"/>
  <c r="Q19" i="6"/>
  <c r="J19" i="6"/>
  <c r="I19" i="6"/>
  <c r="L19" i="6"/>
  <c r="D19" i="6"/>
  <c r="K19" i="6"/>
  <c r="AC18" i="6"/>
  <c r="T18" i="6"/>
  <c r="Q18" i="6"/>
  <c r="J18" i="6"/>
  <c r="I18" i="6"/>
  <c r="L18" i="6"/>
  <c r="D18" i="6"/>
  <c r="K18" i="6"/>
  <c r="AC17" i="6"/>
  <c r="T17" i="6"/>
  <c r="Q17" i="6"/>
  <c r="J17" i="6"/>
  <c r="I17" i="6"/>
  <c r="L17" i="6"/>
  <c r="D17" i="6"/>
  <c r="K17" i="6"/>
  <c r="AC16" i="6"/>
  <c r="T16" i="6"/>
  <c r="Q16" i="6"/>
  <c r="J16" i="6"/>
  <c r="I16" i="6"/>
  <c r="L16" i="6"/>
  <c r="D16" i="6"/>
  <c r="K16" i="6"/>
  <c r="AC15" i="6"/>
  <c r="T15" i="6"/>
  <c r="Q15" i="6"/>
  <c r="J15" i="6"/>
  <c r="I15" i="6"/>
  <c r="L15" i="6"/>
  <c r="D15" i="6"/>
  <c r="K15" i="6"/>
  <c r="AC14" i="6"/>
  <c r="T14" i="6"/>
  <c r="Q14" i="6"/>
  <c r="J14" i="6"/>
  <c r="I14" i="6"/>
  <c r="L14" i="6"/>
  <c r="D14" i="6"/>
  <c r="K14" i="6"/>
  <c r="AC13" i="6"/>
  <c r="T13" i="6"/>
  <c r="Q13" i="6"/>
  <c r="J13" i="6"/>
  <c r="I13" i="6"/>
  <c r="L13" i="6"/>
  <c r="D13" i="6"/>
  <c r="K13" i="6"/>
  <c r="AC12" i="6"/>
  <c r="T12" i="6"/>
  <c r="Q12" i="6"/>
  <c r="J12" i="6"/>
  <c r="I12" i="6"/>
  <c r="L12" i="6"/>
  <c r="D12" i="6"/>
  <c r="K12" i="6"/>
  <c r="AC11" i="6"/>
  <c r="T11" i="6"/>
  <c r="Q11" i="6"/>
  <c r="J11" i="6"/>
  <c r="I11" i="6"/>
  <c r="L11" i="6"/>
  <c r="D11" i="6"/>
  <c r="K11" i="6"/>
  <c r="AC10" i="6"/>
  <c r="T10" i="6"/>
  <c r="Q10" i="6"/>
  <c r="J10" i="6"/>
  <c r="I10" i="6"/>
  <c r="L10" i="6"/>
  <c r="D10" i="6"/>
  <c r="K10" i="6"/>
  <c r="AC9" i="6"/>
  <c r="T9" i="6"/>
  <c r="Q9" i="6"/>
  <c r="J9" i="6"/>
  <c r="I9" i="6"/>
  <c r="L9" i="6"/>
  <c r="D9" i="6"/>
  <c r="K9" i="6"/>
  <c r="AC8" i="6"/>
  <c r="T8" i="6"/>
  <c r="Q8" i="6"/>
  <c r="J8" i="6"/>
  <c r="I8" i="6"/>
  <c r="L8" i="6"/>
  <c r="D8" i="6"/>
  <c r="K8" i="6"/>
  <c r="AC7" i="6"/>
  <c r="T7" i="6"/>
  <c r="Q7" i="6"/>
  <c r="J7" i="6"/>
  <c r="I7" i="6"/>
  <c r="L7" i="6"/>
  <c r="D7" i="6"/>
  <c r="K7" i="6"/>
  <c r="AC6" i="6"/>
  <c r="T6" i="6"/>
  <c r="Q6" i="6"/>
  <c r="J6" i="6"/>
  <c r="I6" i="6"/>
  <c r="L6" i="6"/>
  <c r="D6" i="6"/>
  <c r="K6" i="6"/>
  <c r="U6" i="6"/>
  <c r="V6" i="6"/>
  <c r="N6" i="6"/>
  <c r="M6" i="6"/>
  <c r="U7" i="6"/>
  <c r="V7" i="6"/>
  <c r="N7" i="6"/>
  <c r="M7" i="6"/>
  <c r="U8" i="6"/>
  <c r="V8" i="6"/>
  <c r="N8" i="6"/>
  <c r="M8" i="6"/>
  <c r="U9" i="6"/>
  <c r="V9" i="6"/>
  <c r="N9" i="6"/>
  <c r="M9" i="6"/>
  <c r="U10" i="6"/>
  <c r="V10" i="6"/>
  <c r="N10" i="6"/>
  <c r="M10" i="6"/>
  <c r="U11" i="6"/>
  <c r="V11" i="6"/>
  <c r="N11" i="6"/>
  <c r="M11" i="6"/>
  <c r="U12" i="6"/>
  <c r="V12" i="6"/>
  <c r="N12" i="6"/>
  <c r="M12" i="6"/>
  <c r="U13" i="6"/>
  <c r="V13" i="6"/>
  <c r="N13" i="6"/>
  <c r="M13" i="6"/>
  <c r="U14" i="6"/>
  <c r="V14" i="6"/>
  <c r="N14" i="6"/>
  <c r="M14" i="6"/>
  <c r="U15" i="6"/>
  <c r="V15" i="6"/>
  <c r="N15" i="6"/>
  <c r="M15" i="6"/>
  <c r="U16" i="6"/>
  <c r="V16" i="6"/>
  <c r="N16" i="6"/>
  <c r="M16" i="6"/>
  <c r="U17" i="6"/>
  <c r="V17" i="6"/>
  <c r="N17" i="6"/>
  <c r="M17" i="6"/>
  <c r="U18" i="6"/>
  <c r="V18" i="6"/>
  <c r="N18" i="6"/>
  <c r="M18" i="6"/>
  <c r="U19" i="6"/>
  <c r="V19" i="6"/>
  <c r="N19" i="6"/>
  <c r="M19" i="6"/>
  <c r="U20" i="6"/>
  <c r="V20" i="6"/>
  <c r="N20" i="6"/>
  <c r="M20" i="6"/>
  <c r="U21" i="6"/>
  <c r="V21" i="6"/>
  <c r="N21" i="6"/>
  <c r="M21" i="6"/>
  <c r="U22" i="6"/>
  <c r="V22" i="6"/>
  <c r="N22" i="6"/>
  <c r="M22" i="6"/>
  <c r="U23" i="6"/>
  <c r="V23" i="6"/>
  <c r="N23" i="6"/>
  <c r="M23" i="6"/>
  <c r="U24" i="6"/>
  <c r="V24" i="6"/>
  <c r="N24" i="6"/>
  <c r="M24" i="6"/>
  <c r="U25" i="6"/>
  <c r="V25" i="6"/>
  <c r="N25" i="6"/>
  <c r="M25" i="6"/>
  <c r="U26" i="6"/>
  <c r="V26" i="6"/>
  <c r="N26" i="6"/>
  <c r="M26" i="6"/>
  <c r="U27" i="6"/>
  <c r="V27" i="6"/>
  <c r="N27" i="6"/>
  <c r="M27" i="6"/>
  <c r="U28" i="6"/>
  <c r="V28" i="6"/>
  <c r="N28" i="6"/>
  <c r="M28" i="6"/>
  <c r="U29" i="6"/>
  <c r="V29" i="6"/>
  <c r="N29" i="6"/>
  <c r="M29" i="6"/>
  <c r="U30" i="6"/>
  <c r="V30" i="6"/>
  <c r="N30" i="6"/>
  <c r="M30" i="6"/>
  <c r="U31" i="6"/>
  <c r="V31" i="6"/>
  <c r="N31" i="6"/>
  <c r="M31" i="6"/>
  <c r="U32" i="6"/>
  <c r="V32" i="6"/>
  <c r="N32" i="6"/>
  <c r="M32" i="6"/>
  <c r="U33" i="6"/>
  <c r="V33" i="6"/>
  <c r="N33" i="6"/>
  <c r="M33" i="6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18" i="2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" i="4"/>
  <c r="G18" i="2" a="1"/>
  <c r="G18" i="2"/>
  <c r="C14" i="2"/>
  <c r="C18" i="2" a="1"/>
  <c r="C18" i="2"/>
  <c r="C5" i="2"/>
  <c r="C12" i="2"/>
  <c r="C11" i="2"/>
  <c r="C10" i="2"/>
  <c r="C9" i="2"/>
  <c r="C8" i="2"/>
  <c r="C6" i="2"/>
  <c r="C7" i="2"/>
  <c r="C13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41" i="2"/>
  <c r="F42" i="2"/>
  <c r="F43" i="2"/>
  <c r="F44" i="2"/>
  <c r="F45" i="2"/>
  <c r="F46" i="2"/>
  <c r="F47" i="2"/>
  <c r="F48" i="2"/>
  <c r="F49" i="2"/>
  <c r="F50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<sst xmlns="http://schemas.openxmlformats.org/spreadsheetml/2006/main" count="277" uniqueCount="226">
  <si>
    <t>Actividad fundamental 3</t>
  </si>
  <si>
    <t>Observacion:</t>
  </si>
  <si>
    <t>Clave producto.</t>
  </si>
  <si>
    <t>Descripcion</t>
  </si>
  <si>
    <t>Cantidad</t>
  </si>
  <si>
    <t>Precio unitario</t>
  </si>
  <si>
    <t>Precio Total.</t>
  </si>
  <si>
    <t>Observacion</t>
  </si>
  <si>
    <t>Subtotal:</t>
  </si>
  <si>
    <t>IVA</t>
  </si>
  <si>
    <t>Total:</t>
  </si>
  <si>
    <t>C.P</t>
  </si>
  <si>
    <t>R.F.C.</t>
  </si>
  <si>
    <t>Descripcion:</t>
  </si>
  <si>
    <t>Precio compra:</t>
  </si>
  <si>
    <t>Precio Venta</t>
  </si>
  <si>
    <t>Lapiz no.2 marca PapperMate</t>
  </si>
  <si>
    <t xml:space="preserve">Manzana golden </t>
  </si>
  <si>
    <t>Jugo de naranja 400ml</t>
  </si>
  <si>
    <t>Hojas de maquina tamaño carta, paq. De 500 hojas</t>
  </si>
  <si>
    <t>Pegamento, ELMER'S 225ml</t>
  </si>
  <si>
    <t>Caja plastilina marca BACO</t>
  </si>
  <si>
    <t>CANELA ENTERA</t>
  </si>
  <si>
    <t>AVENA, marca quaker 1kg</t>
  </si>
  <si>
    <t>Café marca nescafe 500 g</t>
  </si>
  <si>
    <t>Barra Desodorante marca AXE 45g</t>
  </si>
  <si>
    <t>Almendras Chocolate 36g</t>
  </si>
  <si>
    <t>Arizona de Kiwi Fresa 680ml</t>
  </si>
  <si>
    <t>Clorox 1L</t>
  </si>
  <si>
    <t>Choco Milk 500g</t>
  </si>
  <si>
    <t>Gel Xtreme 250g</t>
  </si>
  <si>
    <t>Marias Gamesa 170g</t>
  </si>
  <si>
    <t xml:space="preserve">Platano </t>
  </si>
  <si>
    <t>Salsa Valentina 370ml</t>
  </si>
  <si>
    <t>Tang Jamaica 25g</t>
  </si>
  <si>
    <t>Electrolit 450ml</t>
  </si>
  <si>
    <t>Sopa Moderna 200g</t>
  </si>
  <si>
    <t>Leche LALA 1L</t>
  </si>
  <si>
    <t>Cilantro</t>
  </si>
  <si>
    <t>Coca Cola 600ml</t>
  </si>
  <si>
    <t>Cereal Chocokrispis 500g</t>
  </si>
  <si>
    <t>Jamon de pavo 20 rebanadas</t>
  </si>
  <si>
    <t>Libreta marca Scolari 100hojas</t>
  </si>
  <si>
    <t xml:space="preserve">Huevo </t>
  </si>
  <si>
    <t>Nutrioli 850ml</t>
  </si>
  <si>
    <t>Shampoo Caprice 700ml</t>
  </si>
  <si>
    <t>Galletas principe 300g</t>
  </si>
  <si>
    <t>Agua epura 1L</t>
  </si>
  <si>
    <t>Yoghurt Alpura Fresa 1L</t>
  </si>
  <si>
    <t>Pasta dental 100ml</t>
  </si>
  <si>
    <t>Miel 500ml</t>
  </si>
  <si>
    <t>Suavitel 1L</t>
  </si>
  <si>
    <t>Gelatina marca lala</t>
  </si>
  <si>
    <t>Crema de cacahuate 100g</t>
  </si>
  <si>
    <t>Pinol 1L</t>
  </si>
  <si>
    <t>Isopos 100pz</t>
  </si>
  <si>
    <t>Jabon corporal marca escudo en barra</t>
  </si>
  <si>
    <t>Pan bimbo barra CH</t>
  </si>
  <si>
    <t>Mantequilla 100g en barra</t>
  </si>
  <si>
    <t>Crema norteñita 500ml</t>
  </si>
  <si>
    <t>Desinfectante</t>
  </si>
  <si>
    <t>Arroz 1kg</t>
  </si>
  <si>
    <t>Frijol pinto 1kg</t>
  </si>
  <si>
    <t>Lentejas 1kg</t>
  </si>
  <si>
    <t>Lata de atun en agua 150g</t>
  </si>
  <si>
    <t>PEREZ REMIGIO ISRAEL ALEXANDER</t>
  </si>
  <si>
    <t>ISRAEL PEREZ</t>
  </si>
  <si>
    <t>MEXICO</t>
  </si>
  <si>
    <t>PERI041023</t>
  </si>
  <si>
    <t>MORENO ESCOBAR ESTEFANY BETZABETH</t>
  </si>
  <si>
    <r>
      <t xml:space="preserve">PASEO DE LAS FLORES, MONACO, </t>
    </r>
    <r>
      <rPr>
        <sz val="11"/>
        <color theme="1"/>
        <rFont val="Calibri"/>
        <family val="2"/>
      </rPr>
      <t>#</t>
    </r>
    <r>
      <rPr>
        <sz val="8.6"/>
        <color theme="1"/>
        <rFont val="Calibri"/>
        <family val="2"/>
      </rPr>
      <t>725</t>
    </r>
  </si>
  <si>
    <t>estefany070105@gmail.com</t>
  </si>
  <si>
    <t>ESTEFANY MORENO</t>
  </si>
  <si>
    <t>MOEE05107</t>
  </si>
  <si>
    <t>JAIR MADARIAGA</t>
  </si>
  <si>
    <t>MASJ0331029</t>
  </si>
  <si>
    <t>MADARIAGA SOLORZANO JAIR GIBRAN</t>
  </si>
  <si>
    <t>VILLA RODRIGUEZ OSMAR</t>
  </si>
  <si>
    <t>VENADO 113 PRADERAS DE GUADALUPE</t>
  </si>
  <si>
    <t>OSMAR VILLA</t>
  </si>
  <si>
    <t>VIRO040529</t>
  </si>
  <si>
    <t>OSORIO SALVADOR VANESSA EDITH</t>
  </si>
  <si>
    <t>COL. BOSQUES DE SAN MIGUEL, CALLE. BOSQUES DE NOGALES 221</t>
  </si>
  <si>
    <t>VANESSA OSORIO</t>
  </si>
  <si>
    <t>OSSV040322</t>
  </si>
  <si>
    <t>HERNANDEZ MIRANDA FERNANDO</t>
  </si>
  <si>
    <t>COL. TRES CAMINOS CALLE TREBOL 128</t>
  </si>
  <si>
    <t>FERNANDO HERNANDEZ</t>
  </si>
  <si>
    <t>HEMF050526</t>
  </si>
  <si>
    <t>VILLARREAL DIMAS AURORA ALEJANDRA</t>
  </si>
  <si>
    <t>7 DE NOVIEMBRE 7111 FUNDADORES DE LA CROC</t>
  </si>
  <si>
    <t>APODACA, N.L.</t>
  </si>
  <si>
    <t>CARMEN, N.L.</t>
  </si>
  <si>
    <t>GUADALUPE, N.L.</t>
  </si>
  <si>
    <t>MONTERREY, N.L.</t>
  </si>
  <si>
    <t>villarrealaurora461@gmail.com</t>
  </si>
  <si>
    <t>ferhdm23@gmail.com</t>
  </si>
  <si>
    <t>vanetale12@gmail.com</t>
  </si>
  <si>
    <t>osmarvilla2004@outlook.com</t>
  </si>
  <si>
    <t>jairsolorzano322@gmail.com</t>
  </si>
  <si>
    <t>AURORA VILLARREAL</t>
  </si>
  <si>
    <t>VIDA051214</t>
  </si>
  <si>
    <t>GARZA ALEJANDRO LEONARDO</t>
  </si>
  <si>
    <t>JUAREZ, NO. 908 PTE.</t>
  </si>
  <si>
    <t>LEONARDO GARZA</t>
  </si>
  <si>
    <t>GAAL050728</t>
  </si>
  <si>
    <t>RAMOS GUTIERREZ MOAN ALEJANDRO</t>
  </si>
  <si>
    <t>CASTAÑO, No. 605</t>
  </si>
  <si>
    <t xml:space="preserve">CADEREYTA., N.L. </t>
  </si>
  <si>
    <t>MOAN RAMOS</t>
  </si>
  <si>
    <t>RAGM050612</t>
  </si>
  <si>
    <t>RENOVATO FRIAS YOSIMAR ALDAIR</t>
  </si>
  <si>
    <t>10 DE MARZO, No. 1811</t>
  </si>
  <si>
    <t>YOSIMAR RENOVATO</t>
  </si>
  <si>
    <t>REAY040805</t>
  </si>
  <si>
    <t>GENERAL ZUAZUA, N.L.</t>
  </si>
  <si>
    <t>SANCHEZ SILVA PERLA ROSARIO</t>
  </si>
  <si>
    <t>AUORA, No.181</t>
  </si>
  <si>
    <t>JUAREZ, N.L.</t>
  </si>
  <si>
    <t>PERLA SANCHEZ</t>
  </si>
  <si>
    <t>SASP040601</t>
  </si>
  <si>
    <t>israelalex2323@gmail.com</t>
  </si>
  <si>
    <t>perlitak@gmail.com</t>
  </si>
  <si>
    <t>yosimar0408@gmail.com</t>
  </si>
  <si>
    <t>moanalex.ramos@gmail.com</t>
  </si>
  <si>
    <t>leonardogarzaa@gmail.com</t>
  </si>
  <si>
    <t>LOZANO RODRIGUEZ JOSE EDUARDO</t>
  </si>
  <si>
    <t>CORRECAMINOS No. 224, COL. PASEO DE SANTA ROSA</t>
  </si>
  <si>
    <t xml:space="preserve">COL. ALTAVISTA, CALLE NAPOLES 111 </t>
  </si>
  <si>
    <t>VIZCONDE DE MONTESINA 1227, COL. REAL DE PALMAS</t>
  </si>
  <si>
    <t>JOSE LOZANO</t>
  </si>
  <si>
    <t>LORE030116</t>
  </si>
  <si>
    <t>PAZ VILLARREAL JORGE</t>
  </si>
  <si>
    <t xml:space="preserve">MITLA No. 510, COL. MITRAS NORTE </t>
  </si>
  <si>
    <t>JORGE PAZ</t>
  </si>
  <si>
    <t>PAVJ050325</t>
  </si>
  <si>
    <t>RUIZ HERNANDEZ DANNA PAOLA</t>
  </si>
  <si>
    <t>PALMA ALEJANDRIA No.1895</t>
  </si>
  <si>
    <t>DANNA RUIZ</t>
  </si>
  <si>
    <t>RUHD050525</t>
  </si>
  <si>
    <t>GARZA PLATA AMY YAMILE</t>
  </si>
  <si>
    <t>CENTRIKA SILLARES</t>
  </si>
  <si>
    <t>AMY GARZA</t>
  </si>
  <si>
    <t>GAPA050114</t>
  </si>
  <si>
    <t>eduard.loz2001@gmail.com</t>
  </si>
  <si>
    <t>koke.paz25@gmail.com</t>
  </si>
  <si>
    <t>danna0859@gmail.com</t>
  </si>
  <si>
    <t>amyyamile934@gmail.com</t>
  </si>
  <si>
    <t>E-MAIL</t>
  </si>
  <si>
    <t>Clave</t>
  </si>
  <si>
    <t>Cliente</t>
  </si>
  <si>
    <t>Nombre</t>
  </si>
  <si>
    <t>Direccion</t>
  </si>
  <si>
    <t>Municipio</t>
  </si>
  <si>
    <t>Telefono</t>
  </si>
  <si>
    <t>R.F.C</t>
  </si>
  <si>
    <t>Fecha</t>
  </si>
  <si>
    <t>Contacto</t>
  </si>
  <si>
    <t>Paìs</t>
  </si>
  <si>
    <t>Productos</t>
  </si>
  <si>
    <t>ClavE del producto:</t>
  </si>
  <si>
    <t>Papel higienico 16pz</t>
  </si>
  <si>
    <t>UNIVERSIDAD AUTONOMA DE NUEVO LEON.</t>
  </si>
  <si>
    <t>FACULTAD DE INGENIERIA MECANICA Y ELECTRICA.</t>
  </si>
  <si>
    <t>APLICACIÓN DE LAS TECNOLOGIAS</t>
  </si>
  <si>
    <t>ACTIVIDAD EXCEL</t>
  </si>
  <si>
    <t>EQUIPO:</t>
  </si>
  <si>
    <t>BLUE</t>
  </si>
  <si>
    <t>INTEGRANTES:</t>
  </si>
  <si>
    <t>MATRICULA:</t>
  </si>
  <si>
    <t>LOZANO RODRIGEZ JOSE EDUARDO</t>
  </si>
  <si>
    <t>PRODUCTOS</t>
  </si>
  <si>
    <t>CLIENTES</t>
  </si>
  <si>
    <t>REPORTE ESTADISTICO DE ESTUDIANTES</t>
  </si>
  <si>
    <t>Programa Educativo Ingeniero en Manufactura</t>
  </si>
  <si>
    <t>Semestre</t>
  </si>
  <si>
    <t>Aspirantes</t>
  </si>
  <si>
    <t>Total de Aspirantes</t>
  </si>
  <si>
    <t>Primer Ingreso Oficial</t>
  </si>
  <si>
    <t>Primer Ingreso ajenos</t>
  </si>
  <si>
    <t>Total de Primer Ingreso</t>
  </si>
  <si>
    <t>Total de Aspirantes a Primer Ingreso</t>
  </si>
  <si>
    <t>Porcentaje de Aceptación</t>
  </si>
  <si>
    <t>Porcentaje de Aceptación de Primer Ingreso</t>
  </si>
  <si>
    <t>Segunda carrera</t>
  </si>
  <si>
    <t>Total de Segunsa Carrera</t>
  </si>
  <si>
    <t>Cambios</t>
  </si>
  <si>
    <t>Total de Cambios</t>
  </si>
  <si>
    <t>Total de Alumnos Aceptados</t>
  </si>
  <si>
    <t>Abandono</t>
  </si>
  <si>
    <t>Reingreso</t>
  </si>
  <si>
    <t>Total</t>
  </si>
  <si>
    <t>Total por carrera</t>
  </si>
  <si>
    <t>Hombres</t>
  </si>
  <si>
    <t>Mujeres</t>
  </si>
  <si>
    <t>Enero - Junio 2011</t>
  </si>
  <si>
    <t>Agosto - Diciembre 2011</t>
  </si>
  <si>
    <t>Enero - Junio 2012</t>
  </si>
  <si>
    <t>Agosto - Diciembre 2012</t>
  </si>
  <si>
    <t>Enero - Junio 2013</t>
  </si>
  <si>
    <t>Agosto - Diciembre 2013</t>
  </si>
  <si>
    <t>Enero - Junio 2014</t>
  </si>
  <si>
    <t>Agosto - Diciembre 2014</t>
  </si>
  <si>
    <t>Enero - Junio 2015</t>
  </si>
  <si>
    <t>Agosto - Diciembre 2015</t>
  </si>
  <si>
    <t>Enero - Junio 2016</t>
  </si>
  <si>
    <t>Agosto - Diciembre 2016</t>
  </si>
  <si>
    <t>Enero - Junio 2017</t>
  </si>
  <si>
    <t>Agosto - Diciembre 2017</t>
  </si>
  <si>
    <t>Enero - Junio 2018</t>
  </si>
  <si>
    <t>Agosto - Diciembre 2018</t>
  </si>
  <si>
    <t>Enero - Junio 2019</t>
  </si>
  <si>
    <t>Agosto - Diciembre 2019</t>
  </si>
  <si>
    <t>Enero - Junio 2020</t>
  </si>
  <si>
    <t>Agosto - Diciembre 2020</t>
  </si>
  <si>
    <t>Enero - Junio 2021</t>
  </si>
  <si>
    <t>Agosto - Diciembre 2021</t>
  </si>
  <si>
    <t>Enero - Junio 2022</t>
  </si>
  <si>
    <t>Agosto - Diciembre 2022</t>
  </si>
  <si>
    <t>Enero - Junio 2023</t>
  </si>
  <si>
    <t>Agosto - Diciembre 2023</t>
  </si>
  <si>
    <t>Enero - Junio 2024</t>
  </si>
  <si>
    <t>Agosto - Diciembre 2024</t>
  </si>
  <si>
    <t>SECCION2- GRAFICAS.</t>
  </si>
  <si>
    <t>SECCION 1-ACTIVIDAD BUSCAR.</t>
  </si>
  <si>
    <t>ACTIVIDAD FUNDAMENTAL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</si>
</sst>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.6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4" borderId="1" xfId="0" applyFill="1" applyBorder="1"/>
    <xf numFmtId="0" fontId="0" fillId="8" borderId="1" xfId="0" applyFill="1" applyBorder="1"/>
    <xf numFmtId="0" fontId="2" fillId="8" borderId="1" xfId="1" applyFill="1" applyBorder="1"/>
    <xf numFmtId="0" fontId="5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5" fillId="2" borderId="1" xfId="0" applyFont="1" applyFill="1" applyBorder="1"/>
    <xf numFmtId="0" fontId="0" fillId="11" borderId="1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17" xfId="2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17" xfId="2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24" xfId="0" applyBorder="1"/>
    <xf numFmtId="0" fontId="0" fillId="12" borderId="2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0" xfId="0" applyFill="1"/>
    <xf numFmtId="0" fontId="0" fillId="12" borderId="28" xfId="0" applyFill="1" applyBorder="1"/>
    <xf numFmtId="0" fontId="0" fillId="12" borderId="29" xfId="0" applyFill="1" applyBorder="1"/>
    <xf numFmtId="0" fontId="0" fillId="12" borderId="3" xfId="0" applyFill="1" applyBorder="1"/>
    <xf numFmtId="0" fontId="0" fillId="0" borderId="3" xfId="0" applyBorder="1"/>
    <xf numFmtId="0" fontId="0" fillId="12" borderId="19" xfId="0" applyFill="1" applyBorder="1"/>
    <xf numFmtId="0" fontId="0" fillId="10" borderId="0" xfId="0" applyFill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5" xfId="0" applyFill="1" applyBorder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20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Porcentaje de aceptación de alumnos de primer semestre ENERO-JUNIO 2011 A ENERO-JUNIO 2022 - Ingenieria en Manufactura.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GRAFICAS!$N$4</c:f>
              <c:strCache>
                <c:ptCount val="1"/>
                <c:pt idx="0">
                  <c:v>Porcentaje de Aceptación de Primer Ingreso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GRAFICAS!$A$6:$A$28</c:f>
              <c:strCache>
                <c:ptCount val="23"/>
                <c:pt idx="0">
                  <c:v>Enero - Junio 2011</c:v>
                </c:pt>
                <c:pt idx="1">
                  <c:v>Agosto - Diciembre 2011</c:v>
                </c:pt>
                <c:pt idx="2">
                  <c:v>Enero - Junio 2012</c:v>
                </c:pt>
                <c:pt idx="3">
                  <c:v>Agosto - Diciembre 2012</c:v>
                </c:pt>
                <c:pt idx="4">
                  <c:v>Enero - Junio 2013</c:v>
                </c:pt>
                <c:pt idx="5">
                  <c:v>Agosto - Diciembre 2013</c:v>
                </c:pt>
                <c:pt idx="6">
                  <c:v>Enero - Junio 2014</c:v>
                </c:pt>
                <c:pt idx="7">
                  <c:v>Agosto - Diciembre 2014</c:v>
                </c:pt>
                <c:pt idx="8">
                  <c:v>Enero - Junio 2015</c:v>
                </c:pt>
                <c:pt idx="9">
                  <c:v>Agosto - Diciembre 2015</c:v>
                </c:pt>
                <c:pt idx="10">
                  <c:v>Enero - Junio 2016</c:v>
                </c:pt>
                <c:pt idx="11">
                  <c:v>Agosto - Diciembre 2016</c:v>
                </c:pt>
                <c:pt idx="12">
                  <c:v>Enero - Junio 2017</c:v>
                </c:pt>
                <c:pt idx="13">
                  <c:v>Agosto - Diciembre 2017</c:v>
                </c:pt>
                <c:pt idx="14">
                  <c:v>Enero - Junio 2018</c:v>
                </c:pt>
                <c:pt idx="15">
                  <c:v>Agosto - Diciembre 2018</c:v>
                </c:pt>
                <c:pt idx="16">
                  <c:v>Enero - Junio 2019</c:v>
                </c:pt>
                <c:pt idx="17">
                  <c:v>Agosto - Diciembre 2019</c:v>
                </c:pt>
                <c:pt idx="18">
                  <c:v>Enero - Junio 2020</c:v>
                </c:pt>
                <c:pt idx="19">
                  <c:v>Agosto - Diciembre 2020</c:v>
                </c:pt>
                <c:pt idx="20">
                  <c:v>Enero - Junio 2021</c:v>
                </c:pt>
                <c:pt idx="21">
                  <c:v>Agosto - Diciembre 2021</c:v>
                </c:pt>
                <c:pt idx="22">
                  <c:v>Enero - Junio 2022</c:v>
                </c:pt>
              </c:strCache>
            </c:strRef>
          </c:cat>
          <c:val>
            <c:numRef>
              <c:f>GRAFICAS!$N$6:$N$28</c:f>
              <c:numCache>
                <c:formatCode>0%</c:formatCode>
                <c:ptCount val="23"/>
                <c:pt idx="0">
                  <c:v>0.73333333333333328</c:v>
                </c:pt>
                <c:pt idx="1">
                  <c:v>0.54</c:v>
                </c:pt>
                <c:pt idx="2">
                  <c:v>0.77419354838709675</c:v>
                </c:pt>
                <c:pt idx="3">
                  <c:v>0.49333333333333335</c:v>
                </c:pt>
                <c:pt idx="4">
                  <c:v>0.85</c:v>
                </c:pt>
                <c:pt idx="5">
                  <c:v>0.41558441558441561</c:v>
                </c:pt>
                <c:pt idx="6">
                  <c:v>0.82539682539682535</c:v>
                </c:pt>
                <c:pt idx="7">
                  <c:v>0.3</c:v>
                </c:pt>
                <c:pt idx="8">
                  <c:v>0.63076923076923075</c:v>
                </c:pt>
                <c:pt idx="9">
                  <c:v>0.42514970059880242</c:v>
                </c:pt>
                <c:pt idx="10">
                  <c:v>0.68</c:v>
                </c:pt>
                <c:pt idx="11">
                  <c:v>0.33783783783783783</c:v>
                </c:pt>
                <c:pt idx="12">
                  <c:v>0.78504672897196259</c:v>
                </c:pt>
                <c:pt idx="13">
                  <c:v>0.4514285714285714</c:v>
                </c:pt>
                <c:pt idx="14">
                  <c:v>0.81981981981981977</c:v>
                </c:pt>
                <c:pt idx="15">
                  <c:v>0.31382978723404253</c:v>
                </c:pt>
                <c:pt idx="16">
                  <c:v>0.83809523809523812</c:v>
                </c:pt>
                <c:pt idx="17">
                  <c:v>0.3446601941747573</c:v>
                </c:pt>
                <c:pt idx="18">
                  <c:v>0.78301886792452835</c:v>
                </c:pt>
                <c:pt idx="19">
                  <c:v>0.53363228699551568</c:v>
                </c:pt>
                <c:pt idx="20">
                  <c:v>0.77215189873417722</c:v>
                </c:pt>
                <c:pt idx="21">
                  <c:v>0.42499999999999999</c:v>
                </c:pt>
                <c:pt idx="22">
                  <c:v>0.7931034482758621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A7-4E67-B3F6-EEBA8854EF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1"/>
        <c:overlap val="71"/>
        <c:axId val="554153728"/>
        <c:axId val="554162912"/>
      </c:barChart>
      <c:catAx>
        <c:axId val="554153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 b="1"/>
                  <a:t>SEMESTRES DE ENERO 2011-ENERO</a:t>
                </a:r>
                <a:r>
                  <a:rPr lang="es-MX" sz="1200" b="1" baseline="0"/>
                  <a:t> </a:t>
                </a:r>
                <a:r>
                  <a:rPr lang="es-MX" sz="1200" b="1"/>
                  <a:t>2022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4162912"/>
        <c:crosses val="autoZero"/>
        <c:auto val="1"/>
        <c:lblAlgn val="ctr"/>
        <c:lblOffset val="100"/>
        <c:noMultiLvlLbl val="0"/>
      </c:catAx>
      <c:valAx>
        <c:axId val="5541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 b="1"/>
                  <a:t>PORCENTAJE</a:t>
                </a:r>
                <a:r>
                  <a:rPr lang="es-MX" sz="1200" b="1" baseline="0"/>
                  <a:t>  DE ASPIRANTES DE PRIMER SEMESTRE ACEPTADOS</a:t>
                </a:r>
                <a:endParaRPr lang="es-MX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415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INGENIERIA</a:t>
            </a:r>
            <a:r>
              <a:rPr lang="en-US" sz="1800" b="1" baseline="0"/>
              <a:t> EN MANUFACTURA- CAMBIOS DEL TOTAL DE ALUMNOS DE PRIMER INGRESO POR SEMESTRE 2011-2022.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9622012567209953E-2"/>
          <c:y val="0.12407366584125556"/>
          <c:w val="0.93108931335089828"/>
          <c:h val="0.62808301286208368"/>
        </c:manualLayout>
      </c:layout>
      <c:lineChart>
        <c:grouping val="standard"/>
        <c:varyColors val="0"/>
        <c:ser>
          <c:idx val="0"/>
          <c:order val="0"/>
          <c:tx>
            <c:strRef>
              <c:f>GRAFICAS!$L$4</c:f>
              <c:strCache>
                <c:ptCount val="1"/>
                <c:pt idx="0">
                  <c:v>Total de Primer Ingreso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8575">
                <a:solidFill>
                  <a:schemeClr val="accent2"/>
                </a:solidFill>
              </a:ln>
              <a:effectLst/>
            </c:spPr>
          </c:marker>
          <c:dPt>
            <c:idx val="19"/>
            <c:marker>
              <c:symbol val="circle"/>
              <c:size val="5"/>
              <c:spPr>
                <a:solidFill>
                  <a:srgbClr val="ED7D31"/>
                </a:solidFill>
                <a:ln w="2857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73C-4DA0-AAB4-60F6EA4AAC31}"/>
              </c:ext>
            </c:extLst>
          </c:dPt>
          <c:dLbls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3C-4DA0-AAB4-60F6EA4AAC31}"/>
                </c:ext>
              </c:extLst>
            </c:dLbl>
            <c:dLbl>
              <c:idx val="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73C-4DA0-AAB4-60F6EA4AAC31}"/>
                </c:ext>
              </c:extLst>
            </c:dLbl>
            <c:dLbl>
              <c:idx val="8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73C-4DA0-AAB4-60F6EA4AAC31}"/>
                </c:ext>
              </c:extLst>
            </c:dLbl>
            <c:dLbl>
              <c:idx val="1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73C-4DA0-AAB4-60F6EA4AAC31}"/>
                </c:ext>
              </c:extLst>
            </c:dLbl>
            <c:dLbl>
              <c:idx val="1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73C-4DA0-AAB4-60F6EA4AAC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GRAFICAS!$A$6:$A$28</c:f>
              <c:strCache>
                <c:ptCount val="23"/>
                <c:pt idx="0">
                  <c:v>Enero - Junio 2011</c:v>
                </c:pt>
                <c:pt idx="1">
                  <c:v>Agosto - Diciembre 2011</c:v>
                </c:pt>
                <c:pt idx="2">
                  <c:v>Enero - Junio 2012</c:v>
                </c:pt>
                <c:pt idx="3">
                  <c:v>Agosto - Diciembre 2012</c:v>
                </c:pt>
                <c:pt idx="4">
                  <c:v>Enero - Junio 2013</c:v>
                </c:pt>
                <c:pt idx="5">
                  <c:v>Agosto - Diciembre 2013</c:v>
                </c:pt>
                <c:pt idx="6">
                  <c:v>Enero - Junio 2014</c:v>
                </c:pt>
                <c:pt idx="7">
                  <c:v>Agosto - Diciembre 2014</c:v>
                </c:pt>
                <c:pt idx="8">
                  <c:v>Enero - Junio 2015</c:v>
                </c:pt>
                <c:pt idx="9">
                  <c:v>Agosto - Diciembre 2015</c:v>
                </c:pt>
                <c:pt idx="10">
                  <c:v>Enero - Junio 2016</c:v>
                </c:pt>
                <c:pt idx="11">
                  <c:v>Agosto - Diciembre 2016</c:v>
                </c:pt>
                <c:pt idx="12">
                  <c:v>Enero - Junio 2017</c:v>
                </c:pt>
                <c:pt idx="13">
                  <c:v>Agosto - Diciembre 2017</c:v>
                </c:pt>
                <c:pt idx="14">
                  <c:v>Enero - Junio 2018</c:v>
                </c:pt>
                <c:pt idx="15">
                  <c:v>Agosto - Diciembre 2018</c:v>
                </c:pt>
                <c:pt idx="16">
                  <c:v>Enero - Junio 2019</c:v>
                </c:pt>
                <c:pt idx="17">
                  <c:v>Agosto - Diciembre 2019</c:v>
                </c:pt>
                <c:pt idx="18">
                  <c:v>Enero - Junio 2020</c:v>
                </c:pt>
                <c:pt idx="19">
                  <c:v>Agosto - Diciembre 2020</c:v>
                </c:pt>
                <c:pt idx="20">
                  <c:v>Enero - Junio 2021</c:v>
                </c:pt>
                <c:pt idx="21">
                  <c:v>Agosto - Diciembre 2021</c:v>
                </c:pt>
                <c:pt idx="22">
                  <c:v>Enero - Junio 2022</c:v>
                </c:pt>
              </c:strCache>
            </c:strRef>
          </c:cat>
          <c:val>
            <c:numRef>
              <c:f>GRAFICAS!$L$6:$L$28</c:f>
              <c:numCache>
                <c:formatCode>General</c:formatCode>
                <c:ptCount val="23"/>
                <c:pt idx="0">
                  <c:v>22</c:v>
                </c:pt>
                <c:pt idx="1">
                  <c:v>54</c:v>
                </c:pt>
                <c:pt idx="2">
                  <c:v>24</c:v>
                </c:pt>
                <c:pt idx="3">
                  <c:v>37</c:v>
                </c:pt>
                <c:pt idx="4">
                  <c:v>34</c:v>
                </c:pt>
                <c:pt idx="5">
                  <c:v>32</c:v>
                </c:pt>
                <c:pt idx="6">
                  <c:v>52</c:v>
                </c:pt>
                <c:pt idx="7">
                  <c:v>36</c:v>
                </c:pt>
                <c:pt idx="8">
                  <c:v>41</c:v>
                </c:pt>
                <c:pt idx="9">
                  <c:v>71</c:v>
                </c:pt>
                <c:pt idx="10">
                  <c:v>68</c:v>
                </c:pt>
                <c:pt idx="11">
                  <c:v>50</c:v>
                </c:pt>
                <c:pt idx="12">
                  <c:v>84</c:v>
                </c:pt>
                <c:pt idx="13">
                  <c:v>79</c:v>
                </c:pt>
                <c:pt idx="14">
                  <c:v>91</c:v>
                </c:pt>
                <c:pt idx="15">
                  <c:v>59</c:v>
                </c:pt>
                <c:pt idx="16">
                  <c:v>88</c:v>
                </c:pt>
                <c:pt idx="17">
                  <c:v>71</c:v>
                </c:pt>
                <c:pt idx="18">
                  <c:v>83</c:v>
                </c:pt>
                <c:pt idx="19">
                  <c:v>119</c:v>
                </c:pt>
                <c:pt idx="20">
                  <c:v>61</c:v>
                </c:pt>
                <c:pt idx="21">
                  <c:v>85</c:v>
                </c:pt>
                <c:pt idx="22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80-436C-A9BF-A0D7309685EC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75561968"/>
        <c:axId val="875562384"/>
      </c:lineChart>
      <c:catAx>
        <c:axId val="87556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 b="1"/>
                  <a:t>SEMESTRES ENERO 2011-ENERO</a:t>
                </a:r>
                <a:r>
                  <a:rPr lang="es-MX" sz="1400" b="1" baseline="0"/>
                  <a:t> 2022</a:t>
                </a:r>
                <a:endParaRPr lang="es-MX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5562384"/>
        <c:crosses val="autoZero"/>
        <c:auto val="1"/>
        <c:lblAlgn val="ctr"/>
        <c:lblOffset val="100"/>
        <c:noMultiLvlLbl val="0"/>
      </c:catAx>
      <c:valAx>
        <c:axId val="8755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 b="1"/>
                  <a:t>NUMERO DE ALUMNOS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556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Alumnos Aceptados EN</a:t>
            </a:r>
            <a:r>
              <a:rPr lang="en-US" baseline="0"/>
              <a:t> LA CARRERA DE INGENIERO EN MANUFACTURA.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GRAFICAS!$U$4</c:f>
              <c:strCache>
                <c:ptCount val="1"/>
                <c:pt idx="0">
                  <c:v>Total de Alumnos Aceptados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GRAFICAS!$A$6:$A$28</c:f>
              <c:strCache>
                <c:ptCount val="23"/>
                <c:pt idx="0">
                  <c:v>Enero - Junio 2011</c:v>
                </c:pt>
                <c:pt idx="1">
                  <c:v>Agosto - Diciembre 2011</c:v>
                </c:pt>
                <c:pt idx="2">
                  <c:v>Enero - Junio 2012</c:v>
                </c:pt>
                <c:pt idx="3">
                  <c:v>Agosto - Diciembre 2012</c:v>
                </c:pt>
                <c:pt idx="4">
                  <c:v>Enero - Junio 2013</c:v>
                </c:pt>
                <c:pt idx="5">
                  <c:v>Agosto - Diciembre 2013</c:v>
                </c:pt>
                <c:pt idx="6">
                  <c:v>Enero - Junio 2014</c:v>
                </c:pt>
                <c:pt idx="7">
                  <c:v>Agosto - Diciembre 2014</c:v>
                </c:pt>
                <c:pt idx="8">
                  <c:v>Enero - Junio 2015</c:v>
                </c:pt>
                <c:pt idx="9">
                  <c:v>Agosto - Diciembre 2015</c:v>
                </c:pt>
                <c:pt idx="10">
                  <c:v>Enero - Junio 2016</c:v>
                </c:pt>
                <c:pt idx="11">
                  <c:v>Agosto - Diciembre 2016</c:v>
                </c:pt>
                <c:pt idx="12">
                  <c:v>Enero - Junio 2017</c:v>
                </c:pt>
                <c:pt idx="13">
                  <c:v>Agosto - Diciembre 2017</c:v>
                </c:pt>
                <c:pt idx="14">
                  <c:v>Enero - Junio 2018</c:v>
                </c:pt>
                <c:pt idx="15">
                  <c:v>Agosto - Diciembre 2018</c:v>
                </c:pt>
                <c:pt idx="16">
                  <c:v>Enero - Junio 2019</c:v>
                </c:pt>
                <c:pt idx="17">
                  <c:v>Agosto - Diciembre 2019</c:v>
                </c:pt>
                <c:pt idx="18">
                  <c:v>Enero - Junio 2020</c:v>
                </c:pt>
                <c:pt idx="19">
                  <c:v>Agosto - Diciembre 2020</c:v>
                </c:pt>
                <c:pt idx="20">
                  <c:v>Enero - Junio 2021</c:v>
                </c:pt>
                <c:pt idx="21">
                  <c:v>Agosto - Diciembre 2021</c:v>
                </c:pt>
                <c:pt idx="22">
                  <c:v>Enero - Junio 2022</c:v>
                </c:pt>
              </c:strCache>
            </c:strRef>
          </c:cat>
          <c:val>
            <c:numRef>
              <c:f>GRAFICAS!$U$6:$U$28</c:f>
              <c:numCache>
                <c:formatCode>General</c:formatCode>
                <c:ptCount val="23"/>
                <c:pt idx="0">
                  <c:v>22</c:v>
                </c:pt>
                <c:pt idx="1">
                  <c:v>54</c:v>
                </c:pt>
                <c:pt idx="2">
                  <c:v>25</c:v>
                </c:pt>
                <c:pt idx="3">
                  <c:v>37</c:v>
                </c:pt>
                <c:pt idx="4">
                  <c:v>37</c:v>
                </c:pt>
                <c:pt idx="5">
                  <c:v>36</c:v>
                </c:pt>
                <c:pt idx="6">
                  <c:v>55</c:v>
                </c:pt>
                <c:pt idx="7">
                  <c:v>40</c:v>
                </c:pt>
                <c:pt idx="8">
                  <c:v>50</c:v>
                </c:pt>
                <c:pt idx="9">
                  <c:v>77</c:v>
                </c:pt>
                <c:pt idx="10">
                  <c:v>84</c:v>
                </c:pt>
                <c:pt idx="11">
                  <c:v>71</c:v>
                </c:pt>
                <c:pt idx="12">
                  <c:v>107</c:v>
                </c:pt>
                <c:pt idx="13">
                  <c:v>113</c:v>
                </c:pt>
                <c:pt idx="14">
                  <c:v>108</c:v>
                </c:pt>
                <c:pt idx="15">
                  <c:v>84</c:v>
                </c:pt>
                <c:pt idx="16">
                  <c:v>126</c:v>
                </c:pt>
                <c:pt idx="17">
                  <c:v>98</c:v>
                </c:pt>
                <c:pt idx="18">
                  <c:v>116</c:v>
                </c:pt>
                <c:pt idx="19">
                  <c:v>144</c:v>
                </c:pt>
                <c:pt idx="20">
                  <c:v>71</c:v>
                </c:pt>
                <c:pt idx="21">
                  <c:v>96</c:v>
                </c:pt>
                <c:pt idx="2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7F-4B9D-A146-26B7F86364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09175280"/>
        <c:axId val="109186096"/>
      </c:barChart>
      <c:catAx>
        <c:axId val="10917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/>
                  <a:t>SEMESTRE</a:t>
                </a:r>
                <a:r>
                  <a:rPr lang="es-MX" sz="1400" baseline="0"/>
                  <a:t> ENERO-JUNIO 2011 A ENERO-JUNIO2022</a:t>
                </a:r>
                <a:endParaRPr lang="es-MX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9186096"/>
        <c:crosses val="autoZero"/>
        <c:auto val="1"/>
        <c:lblAlgn val="ctr"/>
        <c:lblOffset val="100"/>
        <c:noMultiLvlLbl val="0"/>
      </c:catAx>
      <c:valAx>
        <c:axId val="10918609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/>
                  <a:t>NUMERO DE ALUMNOS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09175280"/>
        <c:crosses val="autoZero"/>
        <c:crossBetween val="between"/>
      </c:valAx>
      <c:spPr>
        <a:solidFill>
          <a:sysClr val="window" lastClr="FFFFFF">
            <a:lumMod val="95000"/>
          </a:sys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INGENIERIA EN MANUFACTURA-TOTAL DE ALUMNOS POR CARRERA SEMESTRE ENERO-JUNIO 2022 A ENERO-JUNIO 2011</a:t>
            </a:r>
            <a:endParaRPr lang="en-US" b="1"/>
          </a:p>
        </cx:rich>
      </cx:tx>
    </cx:title>
    <cx:plotArea>
      <cx:plotAreaRegion>
        <cx:series layoutId="clusteredColumn" uniqueId="{673F13A4-DBF9-450C-ACBE-ABA0ADE4CCD6}">
          <cx:tx>
            <cx:txData>
              <cx:f>_xlchart.v1.1</cx:f>
              <cx:v>Total por carrera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/>
                </a:pPr>
                <a:endParaRPr lang="es-ES" sz="1050" b="0" i="0" u="none" strike="noStrike" kern="1200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17BA08B2-4791-4602-97B9-EDC6A6DC6CDB}">
          <cx:axisId val="2"/>
        </cx:series>
      </cx:plotAreaRegion>
      <cx:axis id="0">
        <cx:catScaling/>
        <cx:title>
          <cx:tx>
            <cx:txData>
              <cx:v>SEMESTRE 2022-2011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SEMESTRE 2022-2011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es-ES" sz="105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NUMERO DE ALUMNOS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NUMERO DE ALUMNOS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es-ES" sz="105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2">
        <cx:valScaling max="1" min="0"/>
        <cx:title>
          <cx:tx>
            <cx:txData>
              <cx:v>PORCENTAJE DE ALUMNOS POR SEMESTRE ENERO-JUNIO 2022- ENERO JUNIO 2011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PORCENTAJE DE ALUMNOS POR SEMESTRE ENERO-JUNIO 2022- ENERO JUNIO 2011</a:t>
              </a:r>
            </a:p>
          </cx:txPr>
        </cx:title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s-ES" sz="12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="1"/>
          </a:pPr>
          <a:endParaRPr lang="es-ES" sz="1400" b="1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solidFill>
      <a:schemeClr val="bg1">
        <a:lumMod val="95000"/>
      </a:schemeClr>
    </a:solidFill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47625</xdr:rowOff>
    </xdr:from>
    <xdr:to>
      <xdr:col>1</xdr:col>
      <xdr:colOff>685800</xdr:colOff>
      <xdr:row>6</xdr:row>
      <xdr:rowOff>14212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427C6E-1160-1DDB-41F5-9D39DF3C8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38125"/>
          <a:ext cx="923925" cy="919087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85725</xdr:rowOff>
    </xdr:from>
    <xdr:to>
      <xdr:col>9</xdr:col>
      <xdr:colOff>66675</xdr:colOff>
      <xdr:row>5</xdr:row>
      <xdr:rowOff>188029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EBEF8B2-9460-9D7F-7541-CD7638ADE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4550" y="276225"/>
          <a:ext cx="771525" cy="8643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1082386</xdr:colOff>
      <xdr:row>35</xdr:row>
      <xdr:rowOff>0</xdr:rowOff>
    </xdr:from>
    <xdr:to>
      <xdr:col>31</xdr:col>
      <xdr:colOff>151843</xdr:colOff>
      <xdr:row>70</xdr:row>
      <xdr:rowOff>64944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03213B9-6066-4126-8DC3-0E018D9A9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704589</xdr:colOff>
      <xdr:row>35</xdr:row>
      <xdr:rowOff>0</xdr:rowOff>
    </xdr:from>
    <xdr:to>
      <xdr:col>12</xdr:col>
      <xdr:colOff>692727</xdr:colOff>
      <xdr:row>70</xdr:row>
      <xdr:rowOff>43296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C45CB3E-A139-4FD8-AFAB-DC94D1958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692726</xdr:colOff>
      <xdr:row>70</xdr:row>
      <xdr:rowOff>173181</xdr:rowOff>
    </xdr:from>
    <xdr:to>
      <xdr:col>12</xdr:col>
      <xdr:colOff>649430</xdr:colOff>
      <xdr:row>104</xdr:row>
      <xdr:rowOff>173181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ED1CFD3-DDFB-48AA-8D8A-9C570A773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975177</xdr:colOff>
      <xdr:row>70</xdr:row>
      <xdr:rowOff>136071</xdr:rowOff>
    </xdr:from>
    <xdr:to>
      <xdr:col>30</xdr:col>
      <xdr:colOff>498927</xdr:colOff>
      <xdr:row>104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Gráfico 4">
              <a:extLst>
                <a:ext uri="{FF2B5EF4-FFF2-40B4-BE49-F238E27FC236}">
                  <a16:creationId xmlns:a16="http://schemas.microsoft.com/office/drawing/2014/main" id="{4BFE2D33-C6F1-4794-8BEC-B1B5CAAF3CC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62352" y="13718721"/>
              <a:ext cx="15821025" cy="64996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erlitak@gmail.com" TargetMode="External"/><Relationship Id="rId13" Type="http://schemas.openxmlformats.org/officeDocument/2006/relationships/hyperlink" Target="mailto:koke.paz25@gmail.com" TargetMode="External"/><Relationship Id="rId3" Type="http://schemas.openxmlformats.org/officeDocument/2006/relationships/hyperlink" Target="mailto:ferhdm23@gmail.com" TargetMode="External"/><Relationship Id="rId7" Type="http://schemas.openxmlformats.org/officeDocument/2006/relationships/hyperlink" Target="mailto:israelalex2323@gmail.com" TargetMode="External"/><Relationship Id="rId12" Type="http://schemas.openxmlformats.org/officeDocument/2006/relationships/hyperlink" Target="mailto:eduard.loz2001@gmail.com" TargetMode="External"/><Relationship Id="rId2" Type="http://schemas.openxmlformats.org/officeDocument/2006/relationships/hyperlink" Target="mailto:villarrealaurora461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estefany070105@gmail.com" TargetMode="External"/><Relationship Id="rId6" Type="http://schemas.openxmlformats.org/officeDocument/2006/relationships/hyperlink" Target="mailto:jairsolorzano322@gmail.com" TargetMode="External"/><Relationship Id="rId11" Type="http://schemas.openxmlformats.org/officeDocument/2006/relationships/hyperlink" Target="mailto:leonardogarzaa@gmail.com" TargetMode="External"/><Relationship Id="rId5" Type="http://schemas.openxmlformats.org/officeDocument/2006/relationships/hyperlink" Target="mailto:osmarvilla2004@outlook.com" TargetMode="External"/><Relationship Id="rId15" Type="http://schemas.openxmlformats.org/officeDocument/2006/relationships/hyperlink" Target="mailto:amyyamile934@gmail.com" TargetMode="External"/><Relationship Id="rId10" Type="http://schemas.openxmlformats.org/officeDocument/2006/relationships/hyperlink" Target="mailto:moanalex.ramos@gmail.com" TargetMode="External"/><Relationship Id="rId4" Type="http://schemas.openxmlformats.org/officeDocument/2006/relationships/hyperlink" Target="mailto:vanetale12@gmail.com" TargetMode="External"/><Relationship Id="rId9" Type="http://schemas.openxmlformats.org/officeDocument/2006/relationships/hyperlink" Target="mailto:yosimar0408@gmail.com" TargetMode="External"/><Relationship Id="rId14" Type="http://schemas.openxmlformats.org/officeDocument/2006/relationships/hyperlink" Target="mailto:danna085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76E0-DDC0-43BC-919D-86B658EE7FEB}">
  <dimension ref="A1:J21"/>
  <sheetViews>
    <sheetView tabSelected="1" workbookViewId="0">
      <selection activeCell="F23" sqref="F23"/>
    </sheetView>
  </sheetViews>
  <sheetFormatPr baseColWidth="10" defaultColWidth="10.7109375" defaultRowHeight="15" x14ac:dyDescent="0.25"/>
  <cols>
    <col min="4" max="4" width="13.7109375" customWidth="1"/>
  </cols>
  <sheetData>
    <row r="1" spans="1:10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0" x14ac:dyDescent="0.25">
      <c r="A2" s="50"/>
      <c r="B2" s="51"/>
      <c r="C2" s="51"/>
      <c r="D2" s="51"/>
      <c r="E2" s="51"/>
      <c r="F2" s="51"/>
      <c r="G2" s="51"/>
      <c r="H2" s="51"/>
      <c r="I2" s="51"/>
      <c r="J2" s="52"/>
    </row>
    <row r="3" spans="1:10" x14ac:dyDescent="0.2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x14ac:dyDescent="0.25">
      <c r="A4" s="50"/>
      <c r="B4" s="51"/>
      <c r="C4" s="57" t="s">
        <v>162</v>
      </c>
      <c r="D4" s="57"/>
      <c r="E4" s="57"/>
      <c r="F4" s="57"/>
      <c r="G4" s="57"/>
      <c r="H4" s="57"/>
      <c r="I4" s="51"/>
      <c r="J4" s="52"/>
    </row>
    <row r="5" spans="1:10" x14ac:dyDescent="0.25">
      <c r="A5" s="50"/>
      <c r="B5" s="51"/>
      <c r="C5" s="57" t="s">
        <v>163</v>
      </c>
      <c r="D5" s="57"/>
      <c r="E5" s="57"/>
      <c r="F5" s="57"/>
      <c r="G5" s="57"/>
      <c r="H5" s="57"/>
      <c r="I5" s="51"/>
      <c r="J5" s="52"/>
    </row>
    <row r="6" spans="1:10" x14ac:dyDescent="0.25">
      <c r="A6" s="50"/>
      <c r="B6" s="51"/>
      <c r="C6" s="57" t="s">
        <v>164</v>
      </c>
      <c r="D6" s="57"/>
      <c r="E6" s="57"/>
      <c r="F6" s="57"/>
      <c r="G6" s="57"/>
      <c r="H6" s="57"/>
      <c r="I6" s="51"/>
      <c r="J6" s="52"/>
    </row>
    <row r="7" spans="1:10" x14ac:dyDescent="0.25">
      <c r="A7" s="50"/>
      <c r="B7" s="51"/>
      <c r="C7" s="51"/>
      <c r="D7" s="51"/>
      <c r="E7" s="51"/>
      <c r="F7" s="51"/>
      <c r="G7" s="51"/>
      <c r="H7" s="51"/>
      <c r="I7" s="51"/>
      <c r="J7" s="52"/>
    </row>
    <row r="8" spans="1:10" x14ac:dyDescent="0.25">
      <c r="A8" s="50"/>
      <c r="B8" s="51"/>
      <c r="C8" s="51"/>
      <c r="D8" s="61" t="s">
        <v>165</v>
      </c>
      <c r="E8" s="62"/>
      <c r="F8" s="62"/>
      <c r="G8" s="63"/>
      <c r="H8" s="51"/>
      <c r="I8" s="51"/>
      <c r="J8" s="52"/>
    </row>
    <row r="9" spans="1:10" x14ac:dyDescent="0.25">
      <c r="A9" s="50"/>
      <c r="B9" s="51"/>
      <c r="C9" s="51"/>
      <c r="D9" s="67" t="s">
        <v>225</v>
      </c>
      <c r="E9" s="68"/>
      <c r="F9" s="68"/>
      <c r="G9" s="69"/>
      <c r="H9" s="51"/>
      <c r="I9" s="51"/>
      <c r="J9" s="52"/>
    </row>
    <row r="10" spans="1:10" x14ac:dyDescent="0.25">
      <c r="A10" s="50"/>
      <c r="B10" s="51"/>
      <c r="C10" s="51"/>
      <c r="D10" s="67" t="s">
        <v>224</v>
      </c>
      <c r="E10" s="68"/>
      <c r="F10" s="68"/>
      <c r="G10" s="69"/>
      <c r="H10" s="51"/>
      <c r="I10" s="51"/>
      <c r="J10" s="52"/>
    </row>
    <row r="11" spans="1:10" x14ac:dyDescent="0.25">
      <c r="A11" s="50"/>
      <c r="B11" s="51"/>
      <c r="C11" s="51"/>
      <c r="D11" s="70" t="s">
        <v>223</v>
      </c>
      <c r="E11" s="71"/>
      <c r="F11" s="71"/>
      <c r="G11" s="72"/>
      <c r="H11" s="51"/>
      <c r="I11" s="51"/>
      <c r="J11" s="52"/>
    </row>
    <row r="12" spans="1:10" x14ac:dyDescent="0.25">
      <c r="A12" s="50"/>
      <c r="B12" s="51"/>
      <c r="C12" s="51"/>
      <c r="D12" s="51"/>
      <c r="E12" s="51"/>
      <c r="F12" s="51"/>
      <c r="G12" s="51"/>
      <c r="H12" s="51"/>
      <c r="I12" s="51"/>
      <c r="J12" s="52"/>
    </row>
    <row r="13" spans="1:10" x14ac:dyDescent="0.25">
      <c r="A13" s="50"/>
      <c r="B13" s="51"/>
      <c r="C13" s="51"/>
      <c r="D13" s="51"/>
      <c r="E13" s="51"/>
      <c r="F13" s="51"/>
      <c r="G13" s="51"/>
      <c r="H13" s="51"/>
      <c r="I13" s="51"/>
      <c r="J13" s="52"/>
    </row>
    <row r="14" spans="1:10" x14ac:dyDescent="0.25">
      <c r="A14" s="50"/>
      <c r="B14" s="51"/>
      <c r="C14" s="51"/>
      <c r="D14" s="18" t="s">
        <v>166</v>
      </c>
      <c r="E14" s="64" t="s">
        <v>167</v>
      </c>
      <c r="F14" s="65"/>
      <c r="G14" s="66"/>
      <c r="H14" s="51"/>
      <c r="I14" s="51"/>
      <c r="J14" s="52"/>
    </row>
    <row r="15" spans="1:10" x14ac:dyDescent="0.25">
      <c r="A15" s="50"/>
      <c r="B15" s="51"/>
      <c r="C15" s="51"/>
      <c r="D15" s="18" t="s">
        <v>169</v>
      </c>
      <c r="E15" s="64" t="s">
        <v>168</v>
      </c>
      <c r="F15" s="65"/>
      <c r="G15" s="66"/>
      <c r="H15" s="51"/>
      <c r="I15" s="51"/>
      <c r="J15" s="52"/>
    </row>
    <row r="16" spans="1:10" x14ac:dyDescent="0.25">
      <c r="A16" s="50"/>
      <c r="B16" s="51"/>
      <c r="C16" s="51"/>
      <c r="D16" s="4">
        <v>2007050</v>
      </c>
      <c r="E16" s="58" t="s">
        <v>65</v>
      </c>
      <c r="F16" s="59"/>
      <c r="G16" s="60"/>
      <c r="H16" s="51"/>
      <c r="I16" s="51"/>
      <c r="J16" s="52"/>
    </row>
    <row r="17" spans="1:10" x14ac:dyDescent="0.25">
      <c r="A17" s="50"/>
      <c r="B17" s="51"/>
      <c r="C17" s="51"/>
      <c r="D17" s="4">
        <v>2064501</v>
      </c>
      <c r="E17" s="58" t="s">
        <v>136</v>
      </c>
      <c r="F17" s="59"/>
      <c r="G17" s="60"/>
      <c r="H17" s="51"/>
      <c r="I17" s="51"/>
      <c r="J17" s="52"/>
    </row>
    <row r="18" spans="1:10" x14ac:dyDescent="0.25">
      <c r="A18" s="50"/>
      <c r="B18" s="51"/>
      <c r="C18" s="51"/>
      <c r="D18" s="4">
        <v>1969644</v>
      </c>
      <c r="E18" s="44" t="s">
        <v>170</v>
      </c>
      <c r="F18" s="45"/>
      <c r="G18" s="46"/>
      <c r="H18" s="51"/>
      <c r="I18" s="51"/>
      <c r="J18" s="52"/>
    </row>
    <row r="19" spans="1:10" x14ac:dyDescent="0.25">
      <c r="A19" s="50"/>
      <c r="B19" s="51"/>
      <c r="C19" s="51"/>
      <c r="D19" s="4">
        <v>2061311</v>
      </c>
      <c r="E19" s="44" t="s">
        <v>140</v>
      </c>
      <c r="F19" s="89"/>
      <c r="G19" s="46"/>
      <c r="H19" s="51"/>
      <c r="I19" s="51"/>
      <c r="J19" s="52"/>
    </row>
    <row r="20" spans="1:10" x14ac:dyDescent="0.25">
      <c r="A20" s="50"/>
      <c r="B20" s="51"/>
      <c r="C20" s="51"/>
      <c r="D20" s="4">
        <v>2052523</v>
      </c>
      <c r="E20" s="44" t="s">
        <v>132</v>
      </c>
      <c r="F20" s="45"/>
      <c r="G20" s="46"/>
      <c r="H20" s="51"/>
      <c r="I20" s="51"/>
      <c r="J20" s="52"/>
    </row>
    <row r="21" spans="1:10" x14ac:dyDescent="0.25">
      <c r="A21" s="53"/>
      <c r="B21" s="54"/>
      <c r="C21" s="55"/>
      <c r="D21" s="54"/>
      <c r="E21" s="54"/>
      <c r="F21" s="54"/>
      <c r="G21" s="54"/>
      <c r="H21" s="54"/>
      <c r="I21" s="54"/>
      <c r="J21" s="56"/>
    </row>
  </sheetData>
  <mergeCells count="11">
    <mergeCell ref="C4:H4"/>
    <mergeCell ref="C5:H5"/>
    <mergeCell ref="C6:H6"/>
    <mergeCell ref="E16:G16"/>
    <mergeCell ref="E17:G17"/>
    <mergeCell ref="D8:G8"/>
    <mergeCell ref="E14:G14"/>
    <mergeCell ref="E15:G15"/>
    <mergeCell ref="D10:G10"/>
    <mergeCell ref="D11:G11"/>
    <mergeCell ref="D9:G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48A0-EC6B-438A-BE3F-BD991C32C362}">
  <dimension ref="B2:I50"/>
  <sheetViews>
    <sheetView zoomScale="84" zoomScaleNormal="84" workbookViewId="0">
      <selection activeCell="C49" sqref="C49"/>
    </sheetView>
  </sheetViews>
  <sheetFormatPr baseColWidth="10" defaultColWidth="10.7109375" defaultRowHeight="15" x14ac:dyDescent="0.25"/>
  <cols>
    <col min="2" max="2" width="17.28515625" customWidth="1"/>
    <col min="3" max="3" width="51.140625" customWidth="1"/>
    <col min="4" max="4" width="33" customWidth="1"/>
    <col min="5" max="5" width="47.140625" customWidth="1"/>
    <col min="6" max="6" width="24.28515625" customWidth="1"/>
    <col min="7" max="7" width="18.7109375" customWidth="1"/>
    <col min="9" max="9" width="26.85546875" customWidth="1"/>
  </cols>
  <sheetData>
    <row r="2" spans="2:9" ht="23.25" x14ac:dyDescent="0.35">
      <c r="D2" s="75" t="s">
        <v>0</v>
      </c>
      <c r="E2" s="75"/>
    </row>
    <row r="3" spans="2:9" ht="26.25" x14ac:dyDescent="0.4">
      <c r="B3" s="76" t="s">
        <v>172</v>
      </c>
      <c r="C3" s="74"/>
    </row>
    <row r="4" spans="2:9" x14ac:dyDescent="0.25">
      <c r="B4" s="17" t="s">
        <v>149</v>
      </c>
      <c r="C4" s="4">
        <v>2007050</v>
      </c>
    </row>
    <row r="5" spans="2:9" x14ac:dyDescent="0.25">
      <c r="B5" s="17" t="s">
        <v>150</v>
      </c>
      <c r="C5" s="4" t="str">
        <f>VLOOKUP(C4,CLIENTES!B5:K19,8,FALSE)</f>
        <v>ISRAEL PEREZ</v>
      </c>
    </row>
    <row r="6" spans="2:9" x14ac:dyDescent="0.25">
      <c r="B6" s="17" t="s">
        <v>151</v>
      </c>
      <c r="C6" s="4" t="str">
        <f>VLOOKUP(C4,CLIENTES!B5:K19,2,FALSE)</f>
        <v>PEREZ REMIGIO ISRAEL ALEXANDER</v>
      </c>
    </row>
    <row r="7" spans="2:9" x14ac:dyDescent="0.25">
      <c r="B7" s="17" t="s">
        <v>152</v>
      </c>
      <c r="C7" s="4" t="str">
        <f>VLOOKUP(C4,CLIENTES!B5:K19,3,FALSE)</f>
        <v>VIZCONDE DE MONTESINA 1227, COL. REAL DE PALMAS</v>
      </c>
    </row>
    <row r="8" spans="2:9" x14ac:dyDescent="0.25">
      <c r="B8" s="17" t="s">
        <v>153</v>
      </c>
      <c r="C8" s="4" t="str">
        <f>VLOOKUP(C4,CLIENTES!B5:K19,5,FALSE)</f>
        <v>GENERAL ZUAZUA, N.L.</v>
      </c>
    </row>
    <row r="9" spans="2:9" x14ac:dyDescent="0.25">
      <c r="B9" s="17" t="s">
        <v>11</v>
      </c>
      <c r="C9" s="4">
        <f>VLOOKUP(C4,CLIENTES!B5:K19,6,FALSE)</f>
        <v>65760</v>
      </c>
    </row>
    <row r="10" spans="2:9" x14ac:dyDescent="0.25">
      <c r="B10" s="17" t="s">
        <v>154</v>
      </c>
      <c r="C10" s="4">
        <f>VLOOKUP(C4,CLIENTES!B5:K19,4,FALSE)</f>
        <v>8181366201</v>
      </c>
    </row>
    <row r="11" spans="2:9" x14ac:dyDescent="0.25">
      <c r="B11" s="17" t="s">
        <v>148</v>
      </c>
      <c r="C11" s="4" t="str">
        <f>VLOOKUP(C4,CLIENTES!B5:K19,7,FALSE)</f>
        <v>israelalex2323@gmail.com</v>
      </c>
    </row>
    <row r="12" spans="2:9" x14ac:dyDescent="0.25">
      <c r="B12" s="17" t="s">
        <v>155</v>
      </c>
      <c r="C12" s="4" t="str">
        <f>VLOOKUP(C4,CLIENTES!B5:K19,10,FALSE)</f>
        <v>PERI041023</v>
      </c>
    </row>
    <row r="13" spans="2:9" x14ac:dyDescent="0.25">
      <c r="B13" s="17" t="s">
        <v>156</v>
      </c>
      <c r="C13" s="5">
        <f ca="1">TODAY()</f>
        <v>44863</v>
      </c>
      <c r="D13" s="1"/>
      <c r="E13" s="1"/>
      <c r="F13" s="1"/>
      <c r="G13" s="1"/>
      <c r="I13" s="1"/>
    </row>
    <row r="14" spans="2:9" x14ac:dyDescent="0.25">
      <c r="B14" s="17" t="s">
        <v>1</v>
      </c>
      <c r="C14" s="4" t="b">
        <f>IFERROR(C4=(VLOOKUP(C4,CLIENTES!B5:B19,1,FALSE)),"No Existe")</f>
        <v>1</v>
      </c>
    </row>
    <row r="16" spans="2:9" ht="23.25" x14ac:dyDescent="0.35">
      <c r="C16" s="73" t="s">
        <v>171</v>
      </c>
      <c r="D16" s="74"/>
      <c r="E16" s="74"/>
    </row>
    <row r="17" spans="2:7" x14ac:dyDescent="0.25"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</row>
    <row r="18" spans="2:7" x14ac:dyDescent="0.25">
      <c r="B18" s="7">
        <v>6210</v>
      </c>
      <c r="C18" s="7" t="str" cm="1">
        <f t="array" ref="C18:C47">VLOOKUP(B18:B47,PRODUCTOS!B5:F54,2,FALSE)</f>
        <v>Lapiz no.2 marca PapperMate</v>
      </c>
      <c r="D18" s="7">
        <v>0</v>
      </c>
      <c r="E18" s="7" cm="1">
        <f t="array" ref="E18:E47">VLOOKUP(B18:B47,PRODUCTOS!B5:F54,4,FALSE)</f>
        <v>5</v>
      </c>
      <c r="F18" s="7">
        <f>D18*E18</f>
        <v>0</v>
      </c>
      <c r="G18" s="7" t="b" cm="1">
        <f t="array" ref="G18:G47">IFERROR(B18:B47=(VLOOKUP(B18:B47,PRODUCTOS!B5:B54,1,FALSE)),"No Existe")</f>
        <v>1</v>
      </c>
    </row>
    <row r="19" spans="2:7" x14ac:dyDescent="0.25">
      <c r="B19" s="7">
        <v>6210</v>
      </c>
      <c r="C19" s="7" t="str">
        <v>Lapiz no.2 marca PapperMate</v>
      </c>
      <c r="D19" s="7">
        <v>0</v>
      </c>
      <c r="E19" s="7">
        <v>5</v>
      </c>
      <c r="F19" s="7">
        <f t="shared" ref="F19:F47" si="0">D19*E19</f>
        <v>0</v>
      </c>
      <c r="G19" s="7" t="b">
        <v>1</v>
      </c>
    </row>
    <row r="20" spans="2:7" x14ac:dyDescent="0.25">
      <c r="B20" s="7">
        <v>6210</v>
      </c>
      <c r="C20" s="7" t="str">
        <v>Lapiz no.2 marca PapperMate</v>
      </c>
      <c r="D20" s="7">
        <v>0</v>
      </c>
      <c r="E20" s="7">
        <v>5</v>
      </c>
      <c r="F20" s="7">
        <f t="shared" si="0"/>
        <v>0</v>
      </c>
      <c r="G20" s="7" t="b">
        <v>1</v>
      </c>
    </row>
    <row r="21" spans="2:7" x14ac:dyDescent="0.25">
      <c r="B21" s="7">
        <v>6210</v>
      </c>
      <c r="C21" s="7" t="str">
        <v>Lapiz no.2 marca PapperMate</v>
      </c>
      <c r="D21" s="7">
        <v>0</v>
      </c>
      <c r="E21" s="7">
        <v>5</v>
      </c>
      <c r="F21" s="7">
        <f t="shared" si="0"/>
        <v>0</v>
      </c>
      <c r="G21" s="7" t="b">
        <v>1</v>
      </c>
    </row>
    <row r="22" spans="2:7" x14ac:dyDescent="0.25">
      <c r="B22" s="7">
        <v>6210</v>
      </c>
      <c r="C22" s="7" t="str">
        <v>Lapiz no.2 marca PapperMate</v>
      </c>
      <c r="D22" s="7">
        <v>0</v>
      </c>
      <c r="E22" s="7">
        <v>5</v>
      </c>
      <c r="F22" s="7">
        <f t="shared" si="0"/>
        <v>0</v>
      </c>
      <c r="G22" s="7" t="b">
        <v>1</v>
      </c>
    </row>
    <row r="23" spans="2:7" x14ac:dyDescent="0.25">
      <c r="B23" s="7">
        <v>6210</v>
      </c>
      <c r="C23" s="7" t="str">
        <v>Lapiz no.2 marca PapperMate</v>
      </c>
      <c r="D23" s="7">
        <v>0</v>
      </c>
      <c r="E23" s="7">
        <v>5</v>
      </c>
      <c r="F23" s="7">
        <f t="shared" si="0"/>
        <v>0</v>
      </c>
      <c r="G23" s="7" t="b">
        <v>1</v>
      </c>
    </row>
    <row r="24" spans="2:7" x14ac:dyDescent="0.25">
      <c r="B24" s="7">
        <v>6210</v>
      </c>
      <c r="C24" s="7" t="str">
        <v>Lapiz no.2 marca PapperMate</v>
      </c>
      <c r="D24" s="7">
        <v>0</v>
      </c>
      <c r="E24" s="7">
        <v>5</v>
      </c>
      <c r="F24" s="7">
        <f t="shared" si="0"/>
        <v>0</v>
      </c>
      <c r="G24" s="7" t="b">
        <v>1</v>
      </c>
    </row>
    <row r="25" spans="2:7" x14ac:dyDescent="0.25">
      <c r="B25" s="7">
        <v>6210</v>
      </c>
      <c r="C25" s="7" t="str">
        <v>Lapiz no.2 marca PapperMate</v>
      </c>
      <c r="D25" s="7">
        <v>0</v>
      </c>
      <c r="E25" s="7">
        <v>5</v>
      </c>
      <c r="F25" s="7">
        <f t="shared" si="0"/>
        <v>0</v>
      </c>
      <c r="G25" s="7" t="b">
        <v>1</v>
      </c>
    </row>
    <row r="26" spans="2:7" x14ac:dyDescent="0.25">
      <c r="B26" s="7">
        <v>6210</v>
      </c>
      <c r="C26" s="7" t="str">
        <v>Lapiz no.2 marca PapperMate</v>
      </c>
      <c r="D26" s="7">
        <v>0</v>
      </c>
      <c r="E26" s="7">
        <v>5</v>
      </c>
      <c r="F26" s="7">
        <f t="shared" si="0"/>
        <v>0</v>
      </c>
      <c r="G26" s="7" t="b">
        <v>1</v>
      </c>
    </row>
    <row r="27" spans="2:7" x14ac:dyDescent="0.25">
      <c r="B27" s="7">
        <v>6210</v>
      </c>
      <c r="C27" s="7" t="str">
        <v>Lapiz no.2 marca PapperMate</v>
      </c>
      <c r="D27" s="7">
        <v>0</v>
      </c>
      <c r="E27" s="7">
        <v>5</v>
      </c>
      <c r="F27" s="7">
        <f t="shared" si="0"/>
        <v>0</v>
      </c>
      <c r="G27" s="7" t="b">
        <v>1</v>
      </c>
    </row>
    <row r="28" spans="2:7" x14ac:dyDescent="0.25">
      <c r="B28" s="7">
        <v>6210</v>
      </c>
      <c r="C28" s="7" t="str">
        <v>Lapiz no.2 marca PapperMate</v>
      </c>
      <c r="D28" s="7">
        <v>0</v>
      </c>
      <c r="E28" s="7">
        <v>5</v>
      </c>
      <c r="F28" s="7">
        <f t="shared" si="0"/>
        <v>0</v>
      </c>
      <c r="G28" s="7" t="b">
        <v>1</v>
      </c>
    </row>
    <row r="29" spans="2:7" x14ac:dyDescent="0.25">
      <c r="B29" s="7">
        <v>6210</v>
      </c>
      <c r="C29" s="7" t="str">
        <v>Lapiz no.2 marca PapperMate</v>
      </c>
      <c r="D29" s="7">
        <v>0</v>
      </c>
      <c r="E29" s="7">
        <v>5</v>
      </c>
      <c r="F29" s="7">
        <f t="shared" si="0"/>
        <v>0</v>
      </c>
      <c r="G29" s="7" t="b">
        <v>1</v>
      </c>
    </row>
    <row r="30" spans="2:7" x14ac:dyDescent="0.25">
      <c r="B30" s="7">
        <v>6210</v>
      </c>
      <c r="C30" s="7" t="str">
        <v>Lapiz no.2 marca PapperMate</v>
      </c>
      <c r="D30" s="7">
        <v>0</v>
      </c>
      <c r="E30" s="7">
        <v>5</v>
      </c>
      <c r="F30" s="7">
        <f t="shared" si="0"/>
        <v>0</v>
      </c>
      <c r="G30" s="7" t="b">
        <v>1</v>
      </c>
    </row>
    <row r="31" spans="2:7" x14ac:dyDescent="0.25">
      <c r="B31" s="7">
        <v>6210</v>
      </c>
      <c r="C31" s="7" t="str">
        <v>Lapiz no.2 marca PapperMate</v>
      </c>
      <c r="D31" s="7">
        <v>0</v>
      </c>
      <c r="E31" s="7">
        <v>5</v>
      </c>
      <c r="F31" s="7">
        <f t="shared" si="0"/>
        <v>0</v>
      </c>
      <c r="G31" s="7" t="b">
        <v>1</v>
      </c>
    </row>
    <row r="32" spans="2:7" x14ac:dyDescent="0.25">
      <c r="B32" s="7">
        <v>6210</v>
      </c>
      <c r="C32" s="7" t="str">
        <v>Lapiz no.2 marca PapperMate</v>
      </c>
      <c r="D32" s="7">
        <v>0</v>
      </c>
      <c r="E32" s="7">
        <v>5</v>
      </c>
      <c r="F32" s="7">
        <f t="shared" si="0"/>
        <v>0</v>
      </c>
      <c r="G32" s="7" t="b">
        <v>1</v>
      </c>
    </row>
    <row r="33" spans="2:7" x14ac:dyDescent="0.25">
      <c r="B33" s="7">
        <v>6210</v>
      </c>
      <c r="C33" s="7" t="str">
        <v>Lapiz no.2 marca PapperMate</v>
      </c>
      <c r="D33" s="7">
        <v>0</v>
      </c>
      <c r="E33" s="7">
        <v>5</v>
      </c>
      <c r="F33" s="7">
        <f t="shared" si="0"/>
        <v>0</v>
      </c>
      <c r="G33" s="7" t="b">
        <v>1</v>
      </c>
    </row>
    <row r="34" spans="2:7" x14ac:dyDescent="0.25">
      <c r="B34" s="7">
        <v>6210</v>
      </c>
      <c r="C34" s="7" t="str">
        <v>Lapiz no.2 marca PapperMate</v>
      </c>
      <c r="D34" s="7">
        <v>0</v>
      </c>
      <c r="E34" s="7">
        <v>5</v>
      </c>
      <c r="F34" s="7">
        <f t="shared" si="0"/>
        <v>0</v>
      </c>
      <c r="G34" s="7" t="b">
        <v>1</v>
      </c>
    </row>
    <row r="35" spans="2:7" x14ac:dyDescent="0.25">
      <c r="B35" s="7">
        <v>6210</v>
      </c>
      <c r="C35" s="7" t="str">
        <v>Lapiz no.2 marca PapperMate</v>
      </c>
      <c r="D35" s="7">
        <v>0</v>
      </c>
      <c r="E35" s="7">
        <v>5</v>
      </c>
      <c r="F35" s="7">
        <f t="shared" si="0"/>
        <v>0</v>
      </c>
      <c r="G35" s="7" t="b">
        <v>1</v>
      </c>
    </row>
    <row r="36" spans="2:7" x14ac:dyDescent="0.25">
      <c r="B36" s="7">
        <v>6210</v>
      </c>
      <c r="C36" s="7" t="str">
        <v>Lapiz no.2 marca PapperMate</v>
      </c>
      <c r="D36" s="7">
        <v>0</v>
      </c>
      <c r="E36" s="7">
        <v>5</v>
      </c>
      <c r="F36" s="7">
        <f t="shared" si="0"/>
        <v>0</v>
      </c>
      <c r="G36" s="7" t="b">
        <v>1</v>
      </c>
    </row>
    <row r="37" spans="2:7" x14ac:dyDescent="0.25">
      <c r="B37" s="7">
        <v>6210</v>
      </c>
      <c r="C37" s="7" t="str">
        <v>Lapiz no.2 marca PapperMate</v>
      </c>
      <c r="D37" s="7">
        <v>0</v>
      </c>
      <c r="E37" s="7">
        <v>5</v>
      </c>
      <c r="F37" s="7">
        <f t="shared" si="0"/>
        <v>0</v>
      </c>
      <c r="G37" s="7" t="b">
        <v>1</v>
      </c>
    </row>
    <row r="38" spans="2:7" x14ac:dyDescent="0.25">
      <c r="B38" s="7">
        <v>6210</v>
      </c>
      <c r="C38" s="7" t="str">
        <v>Lapiz no.2 marca PapperMate</v>
      </c>
      <c r="D38" s="7">
        <v>0</v>
      </c>
      <c r="E38" s="7">
        <v>5</v>
      </c>
      <c r="F38" s="7">
        <f t="shared" si="0"/>
        <v>0</v>
      </c>
      <c r="G38" s="7" t="b">
        <v>1</v>
      </c>
    </row>
    <row r="39" spans="2:7" x14ac:dyDescent="0.25">
      <c r="B39" s="7">
        <v>6210</v>
      </c>
      <c r="C39" s="7" t="str">
        <v>Lapiz no.2 marca PapperMate</v>
      </c>
      <c r="D39" s="7">
        <v>0</v>
      </c>
      <c r="E39" s="7">
        <v>5</v>
      </c>
      <c r="F39" s="7">
        <f>D39*E39</f>
        <v>0</v>
      </c>
      <c r="G39" s="7" t="b">
        <v>1</v>
      </c>
    </row>
    <row r="40" spans="2:7" x14ac:dyDescent="0.25">
      <c r="B40" s="7">
        <v>6210</v>
      </c>
      <c r="C40" s="7" t="str">
        <v>Lapiz no.2 marca PapperMate</v>
      </c>
      <c r="D40" s="7">
        <v>0</v>
      </c>
      <c r="E40" s="7">
        <v>5</v>
      </c>
      <c r="F40" s="7">
        <f t="shared" si="0"/>
        <v>0</v>
      </c>
      <c r="G40" s="7" t="b">
        <v>1</v>
      </c>
    </row>
    <row r="41" spans="2:7" x14ac:dyDescent="0.25">
      <c r="B41" s="7">
        <v>6210</v>
      </c>
      <c r="C41" s="7" t="str">
        <v>Lapiz no.2 marca PapperMate</v>
      </c>
      <c r="D41" s="7">
        <v>0</v>
      </c>
      <c r="E41" s="7">
        <v>5</v>
      </c>
      <c r="F41" s="7">
        <f t="shared" si="0"/>
        <v>0</v>
      </c>
      <c r="G41" s="7" t="b">
        <v>1</v>
      </c>
    </row>
    <row r="42" spans="2:7" x14ac:dyDescent="0.25">
      <c r="B42" s="7">
        <v>6210</v>
      </c>
      <c r="C42" s="7" t="str">
        <v>Lapiz no.2 marca PapperMate</v>
      </c>
      <c r="D42" s="7">
        <v>0</v>
      </c>
      <c r="E42" s="7">
        <v>5</v>
      </c>
      <c r="F42" s="7">
        <f t="shared" si="0"/>
        <v>0</v>
      </c>
      <c r="G42" s="7" t="b">
        <v>1</v>
      </c>
    </row>
    <row r="43" spans="2:7" x14ac:dyDescent="0.25">
      <c r="B43" s="7">
        <v>6210</v>
      </c>
      <c r="C43" s="7" t="str">
        <v>Lapiz no.2 marca PapperMate</v>
      </c>
      <c r="D43" s="7">
        <v>0</v>
      </c>
      <c r="E43" s="7">
        <v>5</v>
      </c>
      <c r="F43" s="7">
        <f t="shared" si="0"/>
        <v>0</v>
      </c>
      <c r="G43" s="7" t="b">
        <v>1</v>
      </c>
    </row>
    <row r="44" spans="2:7" x14ac:dyDescent="0.25">
      <c r="B44" s="7">
        <v>6210</v>
      </c>
      <c r="C44" s="7" t="str">
        <v>Lapiz no.2 marca PapperMate</v>
      </c>
      <c r="D44" s="7">
        <v>0</v>
      </c>
      <c r="E44" s="7">
        <v>5</v>
      </c>
      <c r="F44" s="7">
        <f t="shared" si="0"/>
        <v>0</v>
      </c>
      <c r="G44" s="7" t="b">
        <v>1</v>
      </c>
    </row>
    <row r="45" spans="2:7" x14ac:dyDescent="0.25">
      <c r="B45" s="7">
        <v>6210</v>
      </c>
      <c r="C45" s="7" t="str">
        <v>Lapiz no.2 marca PapperMate</v>
      </c>
      <c r="D45" s="7">
        <v>0</v>
      </c>
      <c r="E45" s="7">
        <v>5</v>
      </c>
      <c r="F45" s="7">
        <f t="shared" si="0"/>
        <v>0</v>
      </c>
      <c r="G45" s="7" t="b">
        <v>1</v>
      </c>
    </row>
    <row r="46" spans="2:7" x14ac:dyDescent="0.25">
      <c r="B46" s="7">
        <v>6210</v>
      </c>
      <c r="C46" s="7" t="str">
        <v>Lapiz no.2 marca PapperMate</v>
      </c>
      <c r="D46" s="7">
        <v>0</v>
      </c>
      <c r="E46" s="7">
        <v>5</v>
      </c>
      <c r="F46" s="7">
        <f t="shared" si="0"/>
        <v>0</v>
      </c>
      <c r="G46" s="7" t="b">
        <v>1</v>
      </c>
    </row>
    <row r="47" spans="2:7" x14ac:dyDescent="0.25">
      <c r="B47" s="7">
        <v>6210</v>
      </c>
      <c r="C47" s="8" t="str">
        <v>Lapiz no.2 marca PapperMate</v>
      </c>
      <c r="D47" s="7">
        <v>0</v>
      </c>
      <c r="E47" s="7">
        <v>5</v>
      </c>
      <c r="F47" s="7">
        <f t="shared" si="0"/>
        <v>0</v>
      </c>
      <c r="G47" s="7" t="b">
        <v>1</v>
      </c>
    </row>
    <row r="48" spans="2:7" x14ac:dyDescent="0.25">
      <c r="E48" s="10" t="s">
        <v>8</v>
      </c>
      <c r="F48" s="9">
        <f>+_xlfn.AGGREGATE(9,6,F18:F47)</f>
        <v>0</v>
      </c>
    </row>
    <row r="49" spans="4:6" x14ac:dyDescent="0.25">
      <c r="D49" s="2">
        <v>0.16</v>
      </c>
      <c r="E49" s="10" t="s">
        <v>9</v>
      </c>
      <c r="F49" s="9">
        <f>F48*$D$49</f>
        <v>0</v>
      </c>
    </row>
    <row r="50" spans="4:6" x14ac:dyDescent="0.25">
      <c r="E50" s="10" t="s">
        <v>10</v>
      </c>
      <c r="F50" s="9">
        <f>SUM(F48,F49)</f>
        <v>0</v>
      </c>
    </row>
  </sheetData>
  <mergeCells count="3">
    <mergeCell ref="C16:E16"/>
    <mergeCell ref="D2:E2"/>
    <mergeCell ref="B3:C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2D71-1AF8-4ED8-9939-96196C8215E2}">
  <dimension ref="B4:T19"/>
  <sheetViews>
    <sheetView zoomScale="82" zoomScaleNormal="82" workbookViewId="0">
      <selection activeCell="C25" sqref="C25"/>
    </sheetView>
  </sheetViews>
  <sheetFormatPr baseColWidth="10" defaultColWidth="10.7109375" defaultRowHeight="15" x14ac:dyDescent="0.25"/>
  <cols>
    <col min="2" max="2" width="17.7109375" customWidth="1"/>
    <col min="3" max="3" width="35.140625" customWidth="1"/>
    <col min="4" max="4" width="55.140625" customWidth="1"/>
    <col min="5" max="5" width="12.140625" customWidth="1"/>
    <col min="6" max="6" width="20.5703125" customWidth="1"/>
    <col min="7" max="7" width="7.5703125" customWidth="1"/>
    <col min="8" max="8" width="29.42578125" customWidth="1"/>
    <col min="9" max="9" width="22.85546875" customWidth="1"/>
    <col min="10" max="10" width="7.5703125" customWidth="1"/>
    <col min="11" max="11" width="14" customWidth="1"/>
  </cols>
  <sheetData>
    <row r="4" spans="2:20" x14ac:dyDescent="0.25">
      <c r="B4" s="13" t="s">
        <v>149</v>
      </c>
      <c r="C4" s="13" t="s">
        <v>151</v>
      </c>
      <c r="D4" s="13" t="s">
        <v>152</v>
      </c>
      <c r="E4" s="13" t="s">
        <v>154</v>
      </c>
      <c r="F4" s="13" t="s">
        <v>153</v>
      </c>
      <c r="G4" s="13" t="s">
        <v>11</v>
      </c>
      <c r="H4" s="13" t="s">
        <v>148</v>
      </c>
      <c r="I4" s="13" t="s">
        <v>157</v>
      </c>
      <c r="J4" s="13" t="s">
        <v>158</v>
      </c>
      <c r="K4" s="13" t="s">
        <v>12</v>
      </c>
      <c r="N4" s="1"/>
      <c r="Q4" s="1"/>
      <c r="R4" s="1"/>
      <c r="T4" s="1"/>
    </row>
    <row r="5" spans="2:20" x14ac:dyDescent="0.25">
      <c r="B5" s="11">
        <v>2044730</v>
      </c>
      <c r="C5" s="11" t="s">
        <v>69</v>
      </c>
      <c r="D5" s="11" t="s">
        <v>70</v>
      </c>
      <c r="E5" s="11">
        <v>8132681819</v>
      </c>
      <c r="F5" s="11" t="s">
        <v>91</v>
      </c>
      <c r="G5" s="11">
        <v>66743</v>
      </c>
      <c r="H5" s="12" t="s">
        <v>71</v>
      </c>
      <c r="I5" s="11" t="s">
        <v>72</v>
      </c>
      <c r="J5" s="11" t="s">
        <v>67</v>
      </c>
      <c r="K5" s="11" t="s">
        <v>73</v>
      </c>
    </row>
    <row r="6" spans="2:20" x14ac:dyDescent="0.25">
      <c r="B6" s="11">
        <v>2132350</v>
      </c>
      <c r="C6" s="11" t="s">
        <v>76</v>
      </c>
      <c r="D6" s="11" t="s">
        <v>128</v>
      </c>
      <c r="E6" s="11">
        <v>9161242322</v>
      </c>
      <c r="F6" s="11" t="s">
        <v>94</v>
      </c>
      <c r="G6" s="11"/>
      <c r="H6" s="12" t="s">
        <v>99</v>
      </c>
      <c r="I6" s="11" t="s">
        <v>74</v>
      </c>
      <c r="J6" s="11" t="s">
        <v>67</v>
      </c>
      <c r="K6" s="11" t="s">
        <v>75</v>
      </c>
    </row>
    <row r="7" spans="2:20" x14ac:dyDescent="0.25">
      <c r="B7" s="11">
        <v>2005725</v>
      </c>
      <c r="C7" s="11" t="s">
        <v>77</v>
      </c>
      <c r="D7" s="11" t="s">
        <v>78</v>
      </c>
      <c r="E7" s="11">
        <v>8113853056</v>
      </c>
      <c r="F7" s="11" t="s">
        <v>93</v>
      </c>
      <c r="G7" s="11">
        <v>67195</v>
      </c>
      <c r="H7" s="12" t="s">
        <v>98</v>
      </c>
      <c r="I7" s="11" t="s">
        <v>79</v>
      </c>
      <c r="J7" s="11" t="s">
        <v>67</v>
      </c>
      <c r="K7" s="11" t="s">
        <v>80</v>
      </c>
    </row>
    <row r="8" spans="2:20" x14ac:dyDescent="0.25">
      <c r="B8" s="11">
        <v>2008646</v>
      </c>
      <c r="C8" s="11" t="s">
        <v>81</v>
      </c>
      <c r="D8" s="11" t="s">
        <v>82</v>
      </c>
      <c r="E8" s="11">
        <v>8111965613</v>
      </c>
      <c r="F8" s="11" t="s">
        <v>91</v>
      </c>
      <c r="G8" s="11">
        <v>66743</v>
      </c>
      <c r="H8" s="12" t="s">
        <v>97</v>
      </c>
      <c r="I8" s="11" t="s">
        <v>83</v>
      </c>
      <c r="J8" s="11" t="s">
        <v>67</v>
      </c>
      <c r="K8" s="11" t="s">
        <v>84</v>
      </c>
    </row>
    <row r="9" spans="2:20" x14ac:dyDescent="0.25">
      <c r="B9" s="11">
        <v>2051191</v>
      </c>
      <c r="C9" s="11" t="s">
        <v>85</v>
      </c>
      <c r="D9" s="11" t="s">
        <v>86</v>
      </c>
      <c r="E9" s="11">
        <v>8117875140</v>
      </c>
      <c r="F9" s="11" t="s">
        <v>93</v>
      </c>
      <c r="G9" s="11">
        <v>67195</v>
      </c>
      <c r="H9" s="12" t="s">
        <v>96</v>
      </c>
      <c r="I9" s="11" t="s">
        <v>87</v>
      </c>
      <c r="J9" s="11" t="s">
        <v>67</v>
      </c>
      <c r="K9" s="11" t="s">
        <v>88</v>
      </c>
    </row>
    <row r="10" spans="2:20" x14ac:dyDescent="0.25">
      <c r="B10" s="11">
        <v>2064136</v>
      </c>
      <c r="C10" s="11" t="s">
        <v>89</v>
      </c>
      <c r="D10" s="11" t="s">
        <v>90</v>
      </c>
      <c r="E10" s="11">
        <v>8134070512</v>
      </c>
      <c r="F10" s="11" t="s">
        <v>92</v>
      </c>
      <c r="G10" s="11">
        <v>66550</v>
      </c>
      <c r="H10" s="12" t="s">
        <v>95</v>
      </c>
      <c r="I10" s="11" t="s">
        <v>100</v>
      </c>
      <c r="J10" s="11" t="s">
        <v>67</v>
      </c>
      <c r="K10" s="11" t="s">
        <v>101</v>
      </c>
    </row>
    <row r="11" spans="2:20" x14ac:dyDescent="0.25">
      <c r="B11" s="11">
        <v>2072198</v>
      </c>
      <c r="C11" s="11" t="s">
        <v>102</v>
      </c>
      <c r="D11" s="11" t="s">
        <v>103</v>
      </c>
      <c r="E11" s="11">
        <v>8281023659</v>
      </c>
      <c r="F11" s="11" t="s">
        <v>108</v>
      </c>
      <c r="G11" s="11">
        <v>67480</v>
      </c>
      <c r="H11" s="12" t="s">
        <v>125</v>
      </c>
      <c r="I11" s="11" t="s">
        <v>104</v>
      </c>
      <c r="J11" s="11" t="s">
        <v>67</v>
      </c>
      <c r="K11" s="11" t="s">
        <v>105</v>
      </c>
    </row>
    <row r="12" spans="2:20" x14ac:dyDescent="0.25">
      <c r="B12" s="11">
        <v>2063892</v>
      </c>
      <c r="C12" s="11" t="s">
        <v>106</v>
      </c>
      <c r="D12" s="11" t="s">
        <v>107</v>
      </c>
      <c r="E12" s="11">
        <v>8120257554</v>
      </c>
      <c r="F12" s="11" t="s">
        <v>91</v>
      </c>
      <c r="G12" s="11">
        <v>66612</v>
      </c>
      <c r="H12" s="12" t="s">
        <v>124</v>
      </c>
      <c r="I12" s="11" t="s">
        <v>109</v>
      </c>
      <c r="J12" s="11" t="s">
        <v>67</v>
      </c>
      <c r="K12" s="11" t="s">
        <v>110</v>
      </c>
    </row>
    <row r="13" spans="2:20" x14ac:dyDescent="0.25">
      <c r="B13" s="11">
        <v>2054224</v>
      </c>
      <c r="C13" s="11" t="s">
        <v>111</v>
      </c>
      <c r="D13" s="11" t="s">
        <v>112</v>
      </c>
      <c r="E13" s="11">
        <v>8134104306</v>
      </c>
      <c r="F13" s="11" t="s">
        <v>94</v>
      </c>
      <c r="G13" s="11">
        <v>64488</v>
      </c>
      <c r="H13" s="12" t="s">
        <v>123</v>
      </c>
      <c r="I13" s="11" t="s">
        <v>113</v>
      </c>
      <c r="J13" s="11" t="s">
        <v>67</v>
      </c>
      <c r="K13" s="11" t="s">
        <v>114</v>
      </c>
    </row>
    <row r="14" spans="2:20" x14ac:dyDescent="0.25">
      <c r="B14" s="11">
        <v>2031621</v>
      </c>
      <c r="C14" s="11" t="s">
        <v>116</v>
      </c>
      <c r="D14" s="11" t="s">
        <v>117</v>
      </c>
      <c r="E14" s="11">
        <v>8181808086</v>
      </c>
      <c r="F14" s="11" t="s">
        <v>118</v>
      </c>
      <c r="G14" s="11">
        <v>67280</v>
      </c>
      <c r="H14" s="12" t="s">
        <v>122</v>
      </c>
      <c r="I14" s="11" t="s">
        <v>119</v>
      </c>
      <c r="J14" s="11" t="s">
        <v>67</v>
      </c>
      <c r="K14" s="11" t="s">
        <v>120</v>
      </c>
    </row>
    <row r="15" spans="2:20" x14ac:dyDescent="0.25">
      <c r="B15" s="11">
        <v>2007050</v>
      </c>
      <c r="C15" s="11" t="s">
        <v>65</v>
      </c>
      <c r="D15" s="11" t="s">
        <v>129</v>
      </c>
      <c r="E15" s="11">
        <v>8181366201</v>
      </c>
      <c r="F15" s="11" t="s">
        <v>115</v>
      </c>
      <c r="G15" s="11">
        <v>65760</v>
      </c>
      <c r="H15" s="12" t="s">
        <v>121</v>
      </c>
      <c r="I15" s="11" t="s">
        <v>66</v>
      </c>
      <c r="J15" s="11" t="s">
        <v>67</v>
      </c>
      <c r="K15" s="11" t="s">
        <v>68</v>
      </c>
    </row>
    <row r="16" spans="2:20" x14ac:dyDescent="0.25">
      <c r="B16" s="11">
        <v>1969944</v>
      </c>
      <c r="C16" s="11" t="s">
        <v>126</v>
      </c>
      <c r="D16" s="11" t="s">
        <v>127</v>
      </c>
      <c r="E16" s="11">
        <v>8180991763</v>
      </c>
      <c r="F16" s="11" t="s">
        <v>91</v>
      </c>
      <c r="G16" s="11">
        <v>66614</v>
      </c>
      <c r="H16" s="12" t="s">
        <v>144</v>
      </c>
      <c r="I16" s="11" t="s">
        <v>130</v>
      </c>
      <c r="J16" s="11" t="s">
        <v>67</v>
      </c>
      <c r="K16" s="11" t="s">
        <v>131</v>
      </c>
    </row>
    <row r="17" spans="2:11" x14ac:dyDescent="0.25">
      <c r="B17" s="11">
        <v>2052523</v>
      </c>
      <c r="C17" s="11" t="s">
        <v>132</v>
      </c>
      <c r="D17" s="11" t="s">
        <v>133</v>
      </c>
      <c r="E17" s="11">
        <v>8125877972</v>
      </c>
      <c r="F17" s="11" t="s">
        <v>94</v>
      </c>
      <c r="G17" s="11">
        <v>64320</v>
      </c>
      <c r="H17" s="12" t="s">
        <v>145</v>
      </c>
      <c r="I17" s="11" t="s">
        <v>134</v>
      </c>
      <c r="J17" s="11" t="s">
        <v>67</v>
      </c>
      <c r="K17" s="11" t="s">
        <v>135</v>
      </c>
    </row>
    <row r="18" spans="2:11" x14ac:dyDescent="0.25">
      <c r="B18" s="11">
        <v>2064501</v>
      </c>
      <c r="C18" s="11" t="s">
        <v>136</v>
      </c>
      <c r="D18" s="11" t="s">
        <v>137</v>
      </c>
      <c r="E18" s="11">
        <v>8135040513</v>
      </c>
      <c r="F18" s="11" t="s">
        <v>115</v>
      </c>
      <c r="G18" s="11">
        <v>65750</v>
      </c>
      <c r="H18" s="12" t="s">
        <v>146</v>
      </c>
      <c r="I18" s="11" t="s">
        <v>138</v>
      </c>
      <c r="J18" s="11" t="s">
        <v>67</v>
      </c>
      <c r="K18" s="11" t="s">
        <v>139</v>
      </c>
    </row>
    <row r="19" spans="2:11" x14ac:dyDescent="0.25">
      <c r="B19" s="11">
        <v>2061311</v>
      </c>
      <c r="C19" s="11" t="s">
        <v>140</v>
      </c>
      <c r="D19" s="11" t="s">
        <v>141</v>
      </c>
      <c r="E19" s="11">
        <v>8117957710</v>
      </c>
      <c r="F19" s="11" t="s">
        <v>94</v>
      </c>
      <c r="G19" s="11">
        <v>64520</v>
      </c>
      <c r="H19" s="12" t="s">
        <v>147</v>
      </c>
      <c r="I19" s="11" t="s">
        <v>142</v>
      </c>
      <c r="J19" s="11" t="s">
        <v>67</v>
      </c>
      <c r="K19" s="11" t="s">
        <v>143</v>
      </c>
    </row>
  </sheetData>
  <phoneticPr fontId="4" type="noConversion"/>
  <hyperlinks>
    <hyperlink ref="H5" r:id="rId1" xr:uid="{855D1356-9BFA-4DAE-983F-DCF9353737BE}"/>
    <hyperlink ref="H10" r:id="rId2" xr:uid="{FBBF1D04-0CA7-46E2-B363-3EE17FFE6EA8}"/>
    <hyperlink ref="H9" r:id="rId3" xr:uid="{65943453-D920-4E67-9AA4-71FDB4CBC15F}"/>
    <hyperlink ref="H8" r:id="rId4" xr:uid="{D662FAFB-2D7E-42E1-A425-7FB675025022}"/>
    <hyperlink ref="H7" r:id="rId5" xr:uid="{6B1B23A1-2175-4D12-975C-6B16D7475CE7}"/>
    <hyperlink ref="H6" r:id="rId6" xr:uid="{85D29231-BC77-4B0C-B6E4-0F5A420E8190}"/>
    <hyperlink ref="H15" r:id="rId7" xr:uid="{4FB10D69-3DFD-4352-8C2B-875FE1017808}"/>
    <hyperlink ref="H14" r:id="rId8" xr:uid="{34995B5D-3D7F-431B-A822-D20E38187E59}"/>
    <hyperlink ref="H13" r:id="rId9" xr:uid="{8E1754E4-D0A2-45AE-8C85-A7CF79223B3A}"/>
    <hyperlink ref="H12" r:id="rId10" xr:uid="{D203066A-E075-4F70-BA45-97D96B2D0CAD}"/>
    <hyperlink ref="H11" r:id="rId11" xr:uid="{8FE82E99-3CC6-4E31-A569-148888803CFB}"/>
    <hyperlink ref="H16" r:id="rId12" xr:uid="{1BD5814D-40A3-42E2-B959-E08F217B9B46}"/>
    <hyperlink ref="H17" r:id="rId13" xr:uid="{AD58F1AC-763D-4538-BB16-7EBEF9EB47FF}"/>
    <hyperlink ref="H18" r:id="rId14" xr:uid="{E25A0622-C03E-4AC8-ACF4-9D8A83F6472C}"/>
    <hyperlink ref="H19" r:id="rId15" xr:uid="{89AEE8C5-CDEE-483E-B80A-5FA4E845DC5B}"/>
  </hyperlinks>
  <pageMargins left="0.7" right="0.7" top="0.75" bottom="0.75" header="0.3" footer="0.3"/>
  <pageSetup paperSize="9"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28B1-36E7-4772-A222-20053D698DFD}">
  <dimension ref="B2:K54"/>
  <sheetViews>
    <sheetView zoomScale="87" zoomScaleNormal="87" workbookViewId="0">
      <selection activeCell="H7" sqref="H7"/>
    </sheetView>
  </sheetViews>
  <sheetFormatPr baseColWidth="10" defaultColWidth="10.7109375" defaultRowHeight="15" x14ac:dyDescent="0.25"/>
  <cols>
    <col min="2" max="2" width="31" customWidth="1"/>
    <col min="3" max="3" width="56.42578125" customWidth="1"/>
    <col min="4" max="4" width="28.140625" customWidth="1"/>
    <col min="5" max="5" width="22.85546875" customWidth="1"/>
  </cols>
  <sheetData>
    <row r="2" spans="2:11" x14ac:dyDescent="0.25">
      <c r="B2" s="77" t="s">
        <v>159</v>
      </c>
      <c r="C2" s="77"/>
      <c r="D2" s="77"/>
      <c r="E2" s="77"/>
      <c r="F2" s="77"/>
    </row>
    <row r="3" spans="2:11" x14ac:dyDescent="0.25">
      <c r="B3" s="14" t="s">
        <v>160</v>
      </c>
      <c r="C3" s="14" t="s">
        <v>13</v>
      </c>
      <c r="D3" s="14" t="s">
        <v>14</v>
      </c>
      <c r="E3" s="14" t="s">
        <v>15</v>
      </c>
      <c r="F3" s="14"/>
      <c r="I3" s="1"/>
      <c r="K3" s="1"/>
    </row>
    <row r="4" spans="2:11" x14ac:dyDescent="0.25">
      <c r="B4" s="14"/>
      <c r="C4" s="14"/>
      <c r="D4" s="3"/>
      <c r="E4" s="15">
        <v>2.5</v>
      </c>
      <c r="F4" s="15">
        <v>4</v>
      </c>
      <c r="G4" s="1"/>
      <c r="H4" s="1"/>
      <c r="I4" s="1"/>
    </row>
    <row r="5" spans="2:11" x14ac:dyDescent="0.25">
      <c r="B5" s="16">
        <v>6210</v>
      </c>
      <c r="C5" s="4" t="s">
        <v>16</v>
      </c>
      <c r="D5" s="4">
        <v>2</v>
      </c>
      <c r="E5" s="4">
        <f>D5*$E$4</f>
        <v>5</v>
      </c>
      <c r="F5" s="4">
        <f>D5*$F$4</f>
        <v>8</v>
      </c>
    </row>
    <row r="6" spans="2:11" x14ac:dyDescent="0.25">
      <c r="B6" s="16">
        <v>5763</v>
      </c>
      <c r="C6" s="4" t="s">
        <v>17</v>
      </c>
      <c r="D6" s="4">
        <v>3.55</v>
      </c>
      <c r="E6" s="4">
        <f t="shared" ref="E6:E54" si="0">D6*$E$4</f>
        <v>8.875</v>
      </c>
      <c r="F6" s="4">
        <f t="shared" ref="F6:F54" si="1">D6*$F$4</f>
        <v>14.2</v>
      </c>
    </row>
    <row r="7" spans="2:11" x14ac:dyDescent="0.25">
      <c r="B7" s="16">
        <v>8273</v>
      </c>
      <c r="C7" s="4" t="s">
        <v>18</v>
      </c>
      <c r="D7" s="4">
        <v>5</v>
      </c>
      <c r="E7" s="4">
        <f t="shared" si="0"/>
        <v>12.5</v>
      </c>
      <c r="F7" s="4">
        <f t="shared" si="1"/>
        <v>20</v>
      </c>
    </row>
    <row r="8" spans="2:11" x14ac:dyDescent="0.25">
      <c r="B8" s="16">
        <v>5464</v>
      </c>
      <c r="C8" s="4" t="s">
        <v>19</v>
      </c>
      <c r="D8" s="4">
        <v>50</v>
      </c>
      <c r="E8" s="4">
        <f t="shared" si="0"/>
        <v>125</v>
      </c>
      <c r="F8" s="4">
        <f t="shared" si="1"/>
        <v>200</v>
      </c>
    </row>
    <row r="9" spans="2:11" x14ac:dyDescent="0.25">
      <c r="B9" s="16">
        <v>3526</v>
      </c>
      <c r="C9" s="4" t="s">
        <v>20</v>
      </c>
      <c r="D9" s="4">
        <v>5</v>
      </c>
      <c r="E9" s="4">
        <f t="shared" si="0"/>
        <v>12.5</v>
      </c>
      <c r="F9" s="4">
        <f t="shared" si="1"/>
        <v>20</v>
      </c>
    </row>
    <row r="10" spans="2:11" x14ac:dyDescent="0.25">
      <c r="B10" s="16">
        <v>5272</v>
      </c>
      <c r="C10" s="4" t="s">
        <v>21</v>
      </c>
      <c r="D10" s="4">
        <v>5</v>
      </c>
      <c r="E10" s="4">
        <f t="shared" si="0"/>
        <v>12.5</v>
      </c>
      <c r="F10" s="4">
        <f t="shared" si="1"/>
        <v>20</v>
      </c>
    </row>
    <row r="11" spans="2:11" x14ac:dyDescent="0.25">
      <c r="B11" s="16">
        <v>6776</v>
      </c>
      <c r="C11" s="4" t="s">
        <v>22</v>
      </c>
      <c r="D11" s="4">
        <v>1.5</v>
      </c>
      <c r="E11" s="4">
        <f t="shared" si="0"/>
        <v>3.75</v>
      </c>
      <c r="F11" s="4">
        <f t="shared" si="1"/>
        <v>6</v>
      </c>
    </row>
    <row r="12" spans="2:11" x14ac:dyDescent="0.25">
      <c r="B12" s="16">
        <v>8692</v>
      </c>
      <c r="C12" s="4" t="s">
        <v>23</v>
      </c>
      <c r="D12" s="4">
        <v>10</v>
      </c>
      <c r="E12" s="4">
        <f t="shared" si="0"/>
        <v>25</v>
      </c>
      <c r="F12" s="4">
        <f t="shared" si="1"/>
        <v>40</v>
      </c>
    </row>
    <row r="13" spans="2:11" x14ac:dyDescent="0.25">
      <c r="B13" s="16">
        <v>1234</v>
      </c>
      <c r="C13" s="4" t="s">
        <v>24</v>
      </c>
      <c r="D13" s="4">
        <v>14.67</v>
      </c>
      <c r="E13" s="4">
        <f t="shared" si="0"/>
        <v>36.674999999999997</v>
      </c>
      <c r="F13" s="4">
        <f t="shared" si="1"/>
        <v>58.68</v>
      </c>
    </row>
    <row r="14" spans="2:11" x14ac:dyDescent="0.25">
      <c r="B14" s="16">
        <v>5437</v>
      </c>
      <c r="C14" s="4" t="s">
        <v>25</v>
      </c>
      <c r="D14" s="4">
        <v>18</v>
      </c>
      <c r="E14" s="4">
        <f t="shared" si="0"/>
        <v>45</v>
      </c>
      <c r="F14" s="4">
        <f t="shared" si="1"/>
        <v>72</v>
      </c>
    </row>
    <row r="15" spans="2:11" x14ac:dyDescent="0.25">
      <c r="B15" s="16">
        <v>7039</v>
      </c>
      <c r="C15" s="4" t="s">
        <v>26</v>
      </c>
      <c r="D15" s="4">
        <v>2</v>
      </c>
      <c r="E15" s="4">
        <f t="shared" si="0"/>
        <v>5</v>
      </c>
      <c r="F15" s="4">
        <f t="shared" si="1"/>
        <v>8</v>
      </c>
    </row>
    <row r="16" spans="2:11" x14ac:dyDescent="0.25">
      <c r="B16" s="16">
        <v>2022</v>
      </c>
      <c r="C16" s="4" t="s">
        <v>27</v>
      </c>
      <c r="D16" s="4">
        <v>4</v>
      </c>
      <c r="E16" s="4">
        <f t="shared" si="0"/>
        <v>10</v>
      </c>
      <c r="F16" s="4">
        <f t="shared" si="1"/>
        <v>16</v>
      </c>
    </row>
    <row r="17" spans="2:6" x14ac:dyDescent="0.25">
      <c r="B17" s="16">
        <v>2837</v>
      </c>
      <c r="C17" s="4" t="s">
        <v>28</v>
      </c>
      <c r="D17" s="4">
        <v>8</v>
      </c>
      <c r="E17" s="4">
        <f t="shared" si="0"/>
        <v>20</v>
      </c>
      <c r="F17" s="4">
        <f t="shared" si="1"/>
        <v>32</v>
      </c>
    </row>
    <row r="18" spans="2:6" x14ac:dyDescent="0.25">
      <c r="B18" s="16">
        <v>1280</v>
      </c>
      <c r="C18" s="4" t="s">
        <v>29</v>
      </c>
      <c r="D18" s="4">
        <v>6</v>
      </c>
      <c r="E18" s="4">
        <f t="shared" si="0"/>
        <v>15</v>
      </c>
      <c r="F18" s="4">
        <f t="shared" si="1"/>
        <v>24</v>
      </c>
    </row>
    <row r="19" spans="2:6" x14ac:dyDescent="0.25">
      <c r="B19" s="16">
        <v>1567</v>
      </c>
      <c r="C19" s="4" t="s">
        <v>30</v>
      </c>
      <c r="D19" s="4">
        <v>7</v>
      </c>
      <c r="E19" s="4">
        <f t="shared" si="0"/>
        <v>17.5</v>
      </c>
      <c r="F19" s="4">
        <f t="shared" si="1"/>
        <v>28</v>
      </c>
    </row>
    <row r="20" spans="2:6" x14ac:dyDescent="0.25">
      <c r="B20" s="16">
        <v>3254</v>
      </c>
      <c r="C20" s="4" t="s">
        <v>31</v>
      </c>
      <c r="D20" s="4">
        <v>7</v>
      </c>
      <c r="E20" s="4">
        <f t="shared" si="0"/>
        <v>17.5</v>
      </c>
      <c r="F20" s="4">
        <f t="shared" si="1"/>
        <v>28</v>
      </c>
    </row>
    <row r="21" spans="2:6" x14ac:dyDescent="0.25">
      <c r="B21" s="16">
        <v>6509</v>
      </c>
      <c r="C21" s="4" t="s">
        <v>32</v>
      </c>
      <c r="D21" s="4">
        <v>3</v>
      </c>
      <c r="E21" s="4">
        <f t="shared" si="0"/>
        <v>7.5</v>
      </c>
      <c r="F21" s="4">
        <f t="shared" si="1"/>
        <v>12</v>
      </c>
    </row>
    <row r="22" spans="2:6" x14ac:dyDescent="0.25">
      <c r="B22" s="16">
        <v>9002</v>
      </c>
      <c r="C22" s="4" t="s">
        <v>33</v>
      </c>
      <c r="D22" s="4">
        <v>6</v>
      </c>
      <c r="E22" s="4">
        <f t="shared" si="0"/>
        <v>15</v>
      </c>
      <c r="F22" s="4">
        <f t="shared" si="1"/>
        <v>24</v>
      </c>
    </row>
    <row r="23" spans="2:6" x14ac:dyDescent="0.25">
      <c r="B23" s="16">
        <v>1981</v>
      </c>
      <c r="C23" s="4" t="s">
        <v>34</v>
      </c>
      <c r="D23" s="4">
        <v>3.5</v>
      </c>
      <c r="E23" s="4">
        <f t="shared" si="0"/>
        <v>8.75</v>
      </c>
      <c r="F23" s="4">
        <f t="shared" si="1"/>
        <v>14</v>
      </c>
    </row>
    <row r="24" spans="2:6" x14ac:dyDescent="0.25">
      <c r="B24" s="16">
        <v>8798</v>
      </c>
      <c r="C24" s="4" t="s">
        <v>35</v>
      </c>
      <c r="D24" s="4">
        <v>18.899999999999999</v>
      </c>
      <c r="E24" s="4">
        <f t="shared" si="0"/>
        <v>47.25</v>
      </c>
      <c r="F24" s="4">
        <f t="shared" si="1"/>
        <v>75.599999999999994</v>
      </c>
    </row>
    <row r="25" spans="2:6" x14ac:dyDescent="0.25">
      <c r="B25" s="16">
        <v>2121</v>
      </c>
      <c r="C25" s="4" t="s">
        <v>36</v>
      </c>
      <c r="D25" s="4">
        <v>3.68</v>
      </c>
      <c r="E25" s="4">
        <f t="shared" si="0"/>
        <v>9.2000000000000011</v>
      </c>
      <c r="F25" s="4">
        <f t="shared" si="1"/>
        <v>14.72</v>
      </c>
    </row>
    <row r="26" spans="2:6" x14ac:dyDescent="0.25">
      <c r="B26" s="16">
        <v>5427</v>
      </c>
      <c r="C26" s="4" t="s">
        <v>37</v>
      </c>
      <c r="D26" s="4">
        <v>7.2</v>
      </c>
      <c r="E26" s="4">
        <f t="shared" si="0"/>
        <v>18</v>
      </c>
      <c r="F26" s="4">
        <f t="shared" si="1"/>
        <v>28.8</v>
      </c>
    </row>
    <row r="27" spans="2:6" x14ac:dyDescent="0.25">
      <c r="B27" s="16">
        <v>5786</v>
      </c>
      <c r="C27" s="4" t="s">
        <v>38</v>
      </c>
      <c r="D27" s="4">
        <v>2</v>
      </c>
      <c r="E27" s="4">
        <f t="shared" si="0"/>
        <v>5</v>
      </c>
      <c r="F27" s="4">
        <f t="shared" si="1"/>
        <v>8</v>
      </c>
    </row>
    <row r="28" spans="2:6" x14ac:dyDescent="0.25">
      <c r="B28" s="16">
        <v>2442</v>
      </c>
      <c r="C28" s="4" t="s">
        <v>39</v>
      </c>
      <c r="D28" s="4">
        <v>7</v>
      </c>
      <c r="E28" s="4">
        <f t="shared" si="0"/>
        <v>17.5</v>
      </c>
      <c r="F28" s="4">
        <f t="shared" si="1"/>
        <v>28</v>
      </c>
    </row>
    <row r="29" spans="2:6" x14ac:dyDescent="0.25">
      <c r="B29" s="16">
        <v>7565</v>
      </c>
      <c r="C29" s="4" t="s">
        <v>40</v>
      </c>
      <c r="D29" s="4">
        <v>11.34</v>
      </c>
      <c r="E29" s="4">
        <f t="shared" si="0"/>
        <v>28.35</v>
      </c>
      <c r="F29" s="4">
        <f t="shared" si="1"/>
        <v>45.36</v>
      </c>
    </row>
    <row r="30" spans="2:6" x14ac:dyDescent="0.25">
      <c r="B30" s="16">
        <v>8772</v>
      </c>
      <c r="C30" s="4" t="s">
        <v>41</v>
      </c>
      <c r="D30" s="4">
        <v>12.78</v>
      </c>
      <c r="E30" s="4">
        <f t="shared" si="0"/>
        <v>31.95</v>
      </c>
      <c r="F30" s="4">
        <f t="shared" si="1"/>
        <v>51.12</v>
      </c>
    </row>
    <row r="31" spans="2:6" x14ac:dyDescent="0.25">
      <c r="B31" s="16">
        <v>2714</v>
      </c>
      <c r="C31" s="4" t="s">
        <v>42</v>
      </c>
      <c r="D31" s="4">
        <v>8.43</v>
      </c>
      <c r="E31" s="4">
        <f t="shared" si="0"/>
        <v>21.074999999999999</v>
      </c>
      <c r="F31" s="4">
        <f t="shared" si="1"/>
        <v>33.72</v>
      </c>
    </row>
    <row r="32" spans="2:6" x14ac:dyDescent="0.25">
      <c r="B32" s="16">
        <v>2801</v>
      </c>
      <c r="C32" s="4" t="s">
        <v>43</v>
      </c>
      <c r="D32" s="4">
        <v>20.5</v>
      </c>
      <c r="E32" s="4">
        <f t="shared" si="0"/>
        <v>51.25</v>
      </c>
      <c r="F32" s="4">
        <f t="shared" si="1"/>
        <v>82</v>
      </c>
    </row>
    <row r="33" spans="2:6" x14ac:dyDescent="0.25">
      <c r="B33" s="16">
        <v>2007</v>
      </c>
      <c r="C33" s="4" t="s">
        <v>44</v>
      </c>
      <c r="D33" s="4">
        <v>8.6300000000000008</v>
      </c>
      <c r="E33" s="4">
        <f t="shared" si="0"/>
        <v>21.575000000000003</v>
      </c>
      <c r="F33" s="4">
        <f t="shared" si="1"/>
        <v>34.520000000000003</v>
      </c>
    </row>
    <row r="34" spans="2:6" x14ac:dyDescent="0.25">
      <c r="B34" s="16">
        <v>3847</v>
      </c>
      <c r="C34" s="4" t="s">
        <v>45</v>
      </c>
      <c r="D34" s="4">
        <v>15.39</v>
      </c>
      <c r="E34" s="4">
        <f t="shared" si="0"/>
        <v>38.475000000000001</v>
      </c>
      <c r="F34" s="4">
        <f t="shared" si="1"/>
        <v>61.56</v>
      </c>
    </row>
    <row r="35" spans="2:6" x14ac:dyDescent="0.25">
      <c r="B35" s="16">
        <v>7382</v>
      </c>
      <c r="C35" s="4" t="s">
        <v>46</v>
      </c>
      <c r="D35" s="4">
        <v>6.3</v>
      </c>
      <c r="E35" s="4">
        <f t="shared" si="0"/>
        <v>15.75</v>
      </c>
      <c r="F35" s="4">
        <f t="shared" si="1"/>
        <v>25.2</v>
      </c>
    </row>
    <row r="36" spans="2:6" x14ac:dyDescent="0.25">
      <c r="B36" s="16">
        <v>3020</v>
      </c>
      <c r="C36" s="4" t="s">
        <v>47</v>
      </c>
      <c r="D36" s="4">
        <v>5.5</v>
      </c>
      <c r="E36" s="4">
        <f t="shared" si="0"/>
        <v>13.75</v>
      </c>
      <c r="F36" s="4">
        <f t="shared" si="1"/>
        <v>22</v>
      </c>
    </row>
    <row r="37" spans="2:6" x14ac:dyDescent="0.25">
      <c r="B37" s="16">
        <v>3027</v>
      </c>
      <c r="C37" s="4" t="s">
        <v>48</v>
      </c>
      <c r="D37" s="4">
        <v>10.119999999999999</v>
      </c>
      <c r="E37" s="4">
        <f t="shared" si="0"/>
        <v>25.299999999999997</v>
      </c>
      <c r="F37" s="4">
        <f t="shared" si="1"/>
        <v>40.479999999999997</v>
      </c>
    </row>
    <row r="38" spans="2:6" x14ac:dyDescent="0.25">
      <c r="B38" s="16">
        <v>3452</v>
      </c>
      <c r="C38" s="4" t="s">
        <v>49</v>
      </c>
      <c r="D38" s="4">
        <v>13.56</v>
      </c>
      <c r="E38" s="4">
        <f t="shared" si="0"/>
        <v>33.9</v>
      </c>
      <c r="F38" s="4">
        <f t="shared" si="1"/>
        <v>54.24</v>
      </c>
    </row>
    <row r="39" spans="2:6" x14ac:dyDescent="0.25">
      <c r="B39" s="16">
        <v>5173</v>
      </c>
      <c r="C39" s="4" t="s">
        <v>50</v>
      </c>
      <c r="D39" s="4">
        <v>12.54</v>
      </c>
      <c r="E39" s="4">
        <f t="shared" si="0"/>
        <v>31.349999999999998</v>
      </c>
      <c r="F39" s="4">
        <f t="shared" si="1"/>
        <v>50.16</v>
      </c>
    </row>
    <row r="40" spans="2:6" x14ac:dyDescent="0.25">
      <c r="B40" s="16">
        <v>9019</v>
      </c>
      <c r="C40" s="4" t="s">
        <v>161</v>
      </c>
      <c r="D40" s="4">
        <v>40</v>
      </c>
      <c r="E40" s="4">
        <f t="shared" si="0"/>
        <v>100</v>
      </c>
      <c r="F40" s="4">
        <f t="shared" si="1"/>
        <v>160</v>
      </c>
    </row>
    <row r="41" spans="2:6" x14ac:dyDescent="0.25">
      <c r="B41" s="16">
        <v>9809</v>
      </c>
      <c r="C41" s="4" t="s">
        <v>51</v>
      </c>
      <c r="D41" s="4">
        <v>15</v>
      </c>
      <c r="E41" s="4">
        <f t="shared" si="0"/>
        <v>37.5</v>
      </c>
      <c r="F41" s="4">
        <f t="shared" si="1"/>
        <v>60</v>
      </c>
    </row>
    <row r="42" spans="2:6" x14ac:dyDescent="0.25">
      <c r="B42" s="16">
        <v>9832</v>
      </c>
      <c r="C42" s="4" t="s">
        <v>52</v>
      </c>
      <c r="D42" s="4">
        <v>8</v>
      </c>
      <c r="E42" s="4">
        <f t="shared" si="0"/>
        <v>20</v>
      </c>
      <c r="F42" s="4">
        <f t="shared" si="1"/>
        <v>32</v>
      </c>
    </row>
    <row r="43" spans="2:6" x14ac:dyDescent="0.25">
      <c r="B43" s="16">
        <v>9308</v>
      </c>
      <c r="C43" s="4" t="s">
        <v>53</v>
      </c>
      <c r="D43" s="4">
        <v>12.34</v>
      </c>
      <c r="E43" s="4">
        <f t="shared" si="0"/>
        <v>30.85</v>
      </c>
      <c r="F43" s="4">
        <f t="shared" si="1"/>
        <v>49.36</v>
      </c>
    </row>
    <row r="44" spans="2:6" x14ac:dyDescent="0.25">
      <c r="B44" s="16">
        <v>1800</v>
      </c>
      <c r="C44" s="4" t="s">
        <v>54</v>
      </c>
      <c r="D44" s="4">
        <v>10.23</v>
      </c>
      <c r="E44" s="4">
        <f t="shared" si="0"/>
        <v>25.575000000000003</v>
      </c>
      <c r="F44" s="4">
        <f t="shared" si="1"/>
        <v>40.92</v>
      </c>
    </row>
    <row r="45" spans="2:6" x14ac:dyDescent="0.25">
      <c r="B45" s="16">
        <v>4144</v>
      </c>
      <c r="C45" s="4" t="s">
        <v>55</v>
      </c>
      <c r="D45" s="4">
        <v>9</v>
      </c>
      <c r="E45" s="4">
        <f t="shared" si="0"/>
        <v>22.5</v>
      </c>
      <c r="F45" s="4">
        <f t="shared" si="1"/>
        <v>36</v>
      </c>
    </row>
    <row r="46" spans="2:6" x14ac:dyDescent="0.25">
      <c r="B46" s="16">
        <v>4454</v>
      </c>
      <c r="C46" s="4" t="s">
        <v>56</v>
      </c>
      <c r="D46" s="4">
        <v>13.45</v>
      </c>
      <c r="E46" s="4">
        <f t="shared" si="0"/>
        <v>33.625</v>
      </c>
      <c r="F46" s="4">
        <f t="shared" si="1"/>
        <v>53.8</v>
      </c>
    </row>
    <row r="47" spans="2:6" x14ac:dyDescent="0.25">
      <c r="B47" s="16">
        <v>5433</v>
      </c>
      <c r="C47" s="4" t="s">
        <v>57</v>
      </c>
      <c r="D47" s="4">
        <v>12</v>
      </c>
      <c r="E47" s="4">
        <f t="shared" si="0"/>
        <v>30</v>
      </c>
      <c r="F47" s="4">
        <f t="shared" si="1"/>
        <v>48</v>
      </c>
    </row>
    <row r="48" spans="2:6" x14ac:dyDescent="0.25">
      <c r="B48" s="16">
        <v>8790</v>
      </c>
      <c r="C48" s="4" t="s">
        <v>58</v>
      </c>
      <c r="D48" s="4">
        <v>12</v>
      </c>
      <c r="E48" s="4">
        <f t="shared" si="0"/>
        <v>30</v>
      </c>
      <c r="F48" s="4">
        <f t="shared" si="1"/>
        <v>48</v>
      </c>
    </row>
    <row r="49" spans="2:6" x14ac:dyDescent="0.25">
      <c r="B49" s="16">
        <v>1920</v>
      </c>
      <c r="C49" s="4" t="s">
        <v>59</v>
      </c>
      <c r="D49" s="4">
        <v>12</v>
      </c>
      <c r="E49" s="4">
        <f t="shared" si="0"/>
        <v>30</v>
      </c>
      <c r="F49" s="4">
        <f t="shared" si="1"/>
        <v>48</v>
      </c>
    </row>
    <row r="50" spans="2:6" x14ac:dyDescent="0.25">
      <c r="B50" s="16">
        <v>3842</v>
      </c>
      <c r="C50" s="4" t="s">
        <v>60</v>
      </c>
      <c r="D50" s="4">
        <v>14</v>
      </c>
      <c r="E50" s="4">
        <f t="shared" si="0"/>
        <v>35</v>
      </c>
      <c r="F50" s="4">
        <f t="shared" si="1"/>
        <v>56</v>
      </c>
    </row>
    <row r="51" spans="2:6" x14ac:dyDescent="0.25">
      <c r="B51" s="16">
        <v>4030</v>
      </c>
      <c r="C51" s="4" t="s">
        <v>61</v>
      </c>
      <c r="D51" s="4">
        <v>11</v>
      </c>
      <c r="E51" s="4">
        <f t="shared" si="0"/>
        <v>27.5</v>
      </c>
      <c r="F51" s="4">
        <f t="shared" si="1"/>
        <v>44</v>
      </c>
    </row>
    <row r="52" spans="2:6" x14ac:dyDescent="0.25">
      <c r="B52" s="16">
        <v>1456</v>
      </c>
      <c r="C52" s="4" t="s">
        <v>62</v>
      </c>
      <c r="D52" s="4">
        <v>6</v>
      </c>
      <c r="E52" s="4">
        <f t="shared" si="0"/>
        <v>15</v>
      </c>
      <c r="F52" s="4">
        <f t="shared" si="1"/>
        <v>24</v>
      </c>
    </row>
    <row r="53" spans="2:6" x14ac:dyDescent="0.25">
      <c r="B53" s="16">
        <v>6082</v>
      </c>
      <c r="C53" s="4" t="s">
        <v>63</v>
      </c>
      <c r="D53" s="4">
        <v>5</v>
      </c>
      <c r="E53" s="4">
        <f t="shared" si="0"/>
        <v>12.5</v>
      </c>
      <c r="F53" s="4">
        <f t="shared" si="1"/>
        <v>20</v>
      </c>
    </row>
    <row r="54" spans="2:6" x14ac:dyDescent="0.25">
      <c r="B54" s="16">
        <v>1198</v>
      </c>
      <c r="C54" s="4" t="s">
        <v>64</v>
      </c>
      <c r="D54" s="4">
        <v>5</v>
      </c>
      <c r="E54" s="4">
        <f t="shared" si="0"/>
        <v>12.5</v>
      </c>
      <c r="F54" s="4">
        <f t="shared" si="1"/>
        <v>20</v>
      </c>
    </row>
  </sheetData>
  <mergeCells count="1">
    <mergeCell ref="B2:F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7D8B-6EBC-4052-9952-4CE1DBC23A06}">
  <dimension ref="A1:AC34"/>
  <sheetViews>
    <sheetView topLeftCell="E37" zoomScale="53" zoomScaleNormal="53" workbookViewId="0">
      <selection activeCell="A2" sqref="A2:AC2"/>
    </sheetView>
  </sheetViews>
  <sheetFormatPr baseColWidth="10" defaultColWidth="10.7109375" defaultRowHeight="15" x14ac:dyDescent="0.25"/>
  <cols>
    <col min="1" max="1" width="26.85546875" customWidth="1"/>
    <col min="10" max="10" width="16" customWidth="1"/>
    <col min="11" max="11" width="28.7109375" customWidth="1"/>
    <col min="12" max="12" width="18" customWidth="1"/>
    <col min="13" max="13" width="21" customWidth="1"/>
    <col min="14" max="14" width="27.85546875" customWidth="1"/>
    <col min="17" max="17" width="19.85546875" customWidth="1"/>
    <col min="21" max="21" width="19.85546875" customWidth="1"/>
    <col min="22" max="22" width="16.5703125" customWidth="1"/>
    <col min="56" max="56" width="11.42578125" customWidth="1"/>
    <col min="65" max="65" width="11.42578125" customWidth="1"/>
    <col min="69" max="69" width="11.42578125" customWidth="1"/>
    <col min="77" max="77" width="11.42578125" customWidth="1"/>
  </cols>
  <sheetData>
    <row r="1" spans="1:29" ht="28.5" x14ac:dyDescent="0.25">
      <c r="A1" s="80" t="s">
        <v>173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</row>
    <row r="2" spans="1:29" ht="18.75" x14ac:dyDescent="0.25">
      <c r="A2" s="81" t="s">
        <v>174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</row>
    <row r="3" spans="1:29" ht="15.75" thickBot="1" x14ac:dyDescent="0.3"/>
    <row r="4" spans="1:29" x14ac:dyDescent="0.25">
      <c r="A4" s="84" t="s">
        <v>175</v>
      </c>
      <c r="B4" s="84" t="s">
        <v>176</v>
      </c>
      <c r="C4" s="85"/>
      <c r="D4" s="78" t="s">
        <v>177</v>
      </c>
      <c r="E4" s="87" t="s">
        <v>178</v>
      </c>
      <c r="F4" s="88"/>
      <c r="G4" s="87" t="s">
        <v>179</v>
      </c>
      <c r="H4" s="88"/>
      <c r="I4" s="82" t="s">
        <v>180</v>
      </c>
      <c r="J4" s="83"/>
      <c r="K4" s="78" t="s">
        <v>181</v>
      </c>
      <c r="L4" s="78" t="s">
        <v>180</v>
      </c>
      <c r="M4" s="78" t="s">
        <v>182</v>
      </c>
      <c r="N4" s="78" t="s">
        <v>183</v>
      </c>
      <c r="O4" s="82" t="s">
        <v>184</v>
      </c>
      <c r="P4" s="83"/>
      <c r="Q4" s="78" t="s">
        <v>185</v>
      </c>
      <c r="R4" s="82" t="s">
        <v>186</v>
      </c>
      <c r="S4" s="83"/>
      <c r="T4" s="78" t="s">
        <v>187</v>
      </c>
      <c r="U4" s="78" t="s">
        <v>188</v>
      </c>
      <c r="V4" s="78" t="s">
        <v>182</v>
      </c>
      <c r="W4" s="84" t="s">
        <v>189</v>
      </c>
      <c r="X4" s="85"/>
      <c r="Y4" s="82" t="s">
        <v>190</v>
      </c>
      <c r="Z4" s="83"/>
      <c r="AA4" s="82" t="s">
        <v>191</v>
      </c>
      <c r="AB4" s="83"/>
      <c r="AC4" s="78" t="s">
        <v>192</v>
      </c>
    </row>
    <row r="5" spans="1:29" ht="15.75" thickBot="1" x14ac:dyDescent="0.3">
      <c r="A5" s="86"/>
      <c r="B5" s="19" t="s">
        <v>193</v>
      </c>
      <c r="C5" s="20" t="s">
        <v>194</v>
      </c>
      <c r="D5" s="79"/>
      <c r="E5" s="21" t="s">
        <v>193</v>
      </c>
      <c r="F5" s="20" t="s">
        <v>194</v>
      </c>
      <c r="G5" s="21" t="s">
        <v>193</v>
      </c>
      <c r="H5" s="20" t="s">
        <v>194</v>
      </c>
      <c r="I5" s="21" t="s">
        <v>193</v>
      </c>
      <c r="J5" s="20" t="s">
        <v>194</v>
      </c>
      <c r="K5" s="79"/>
      <c r="L5" s="79"/>
      <c r="M5" s="79"/>
      <c r="N5" s="79"/>
      <c r="O5" s="21" t="s">
        <v>193</v>
      </c>
      <c r="P5" s="20" t="s">
        <v>194</v>
      </c>
      <c r="Q5" s="79"/>
      <c r="R5" s="21" t="s">
        <v>193</v>
      </c>
      <c r="S5" s="20" t="s">
        <v>194</v>
      </c>
      <c r="T5" s="79"/>
      <c r="U5" s="79"/>
      <c r="V5" s="79"/>
      <c r="W5" s="21" t="s">
        <v>193</v>
      </c>
      <c r="X5" s="20" t="s">
        <v>194</v>
      </c>
      <c r="Y5" s="21" t="s">
        <v>193</v>
      </c>
      <c r="Z5" s="20" t="s">
        <v>194</v>
      </c>
      <c r="AA5" s="21" t="s">
        <v>193</v>
      </c>
      <c r="AB5" s="20" t="s">
        <v>194</v>
      </c>
      <c r="AC5" s="79"/>
    </row>
    <row r="6" spans="1:29" x14ac:dyDescent="0.25">
      <c r="A6" s="22" t="s">
        <v>195</v>
      </c>
      <c r="B6" s="23">
        <v>27</v>
      </c>
      <c r="C6" s="24">
        <v>3</v>
      </c>
      <c r="D6" s="25">
        <f t="shared" ref="D6:D17" si="0">SUM(B6:C6)</f>
        <v>30</v>
      </c>
      <c r="E6" s="26">
        <v>17</v>
      </c>
      <c r="F6" s="27">
        <v>2</v>
      </c>
      <c r="G6" s="26">
        <v>2</v>
      </c>
      <c r="H6" s="27">
        <v>1</v>
      </c>
      <c r="I6" s="26">
        <f>SUM(E6,G6)</f>
        <v>19</v>
      </c>
      <c r="J6" s="27">
        <f>SUM(F6,H6)</f>
        <v>3</v>
      </c>
      <c r="K6" s="24">
        <f>D6-T6</f>
        <v>30</v>
      </c>
      <c r="L6" s="24">
        <f>SUM(I6:J6)</f>
        <v>22</v>
      </c>
      <c r="M6" s="28">
        <f>L6/D6</f>
        <v>0.73333333333333328</v>
      </c>
      <c r="N6" s="28">
        <f>L6/K6</f>
        <v>0.73333333333333328</v>
      </c>
      <c r="O6" s="26">
        <v>0</v>
      </c>
      <c r="P6" s="27">
        <v>0</v>
      </c>
      <c r="Q6" s="25">
        <f>SUM(O6:P6)</f>
        <v>0</v>
      </c>
      <c r="R6" s="26">
        <v>0</v>
      </c>
      <c r="S6" s="27">
        <v>0</v>
      </c>
      <c r="T6" s="25">
        <f>SUM(R6:S6)</f>
        <v>0</v>
      </c>
      <c r="U6" s="25">
        <f>SUM(L6,Q6,T6)</f>
        <v>22</v>
      </c>
      <c r="V6" s="28">
        <f>U6/D6</f>
        <v>0.73333333333333328</v>
      </c>
      <c r="W6" s="26"/>
      <c r="X6" s="27"/>
      <c r="Y6" s="26">
        <v>129</v>
      </c>
      <c r="Z6" s="27">
        <v>35</v>
      </c>
      <c r="AA6" s="26">
        <v>161</v>
      </c>
      <c r="AB6" s="27">
        <v>39</v>
      </c>
      <c r="AC6" s="24">
        <f>SUM(AA6:AB6)</f>
        <v>200</v>
      </c>
    </row>
    <row r="7" spans="1:29" x14ac:dyDescent="0.25">
      <c r="A7" s="29" t="s">
        <v>196</v>
      </c>
      <c r="B7" s="30">
        <v>92</v>
      </c>
      <c r="C7" s="25">
        <v>8</v>
      </c>
      <c r="D7" s="25">
        <f t="shared" si="0"/>
        <v>100</v>
      </c>
      <c r="E7" s="31">
        <v>46</v>
      </c>
      <c r="F7" s="32">
        <v>2</v>
      </c>
      <c r="G7" s="31">
        <v>5</v>
      </c>
      <c r="H7" s="32">
        <v>1</v>
      </c>
      <c r="I7" s="31">
        <f t="shared" ref="I7:J23" si="1">SUM(E7,G7)</f>
        <v>51</v>
      </c>
      <c r="J7" s="32">
        <f t="shared" si="1"/>
        <v>3</v>
      </c>
      <c r="K7" s="24">
        <f t="shared" ref="K7:K33" si="2">D7-T7</f>
        <v>100</v>
      </c>
      <c r="L7" s="24">
        <f t="shared" ref="L7:L18" si="3">SUM(I7:J7)</f>
        <v>54</v>
      </c>
      <c r="M7" s="28">
        <f t="shared" ref="M7:M33" si="4">L7/D7</f>
        <v>0.54</v>
      </c>
      <c r="N7" s="28">
        <f t="shared" ref="N7:N33" si="5">L7/K7</f>
        <v>0.54</v>
      </c>
      <c r="O7" s="31">
        <v>0</v>
      </c>
      <c r="P7" s="32">
        <v>0</v>
      </c>
      <c r="Q7" s="25">
        <f t="shared" ref="Q7:Q33" si="6">SUM(O7:P7)</f>
        <v>0</v>
      </c>
      <c r="R7" s="31">
        <v>0</v>
      </c>
      <c r="S7" s="32">
        <v>0</v>
      </c>
      <c r="T7" s="25">
        <f t="shared" ref="T7:T33" si="7">SUM(R7:S7)</f>
        <v>0</v>
      </c>
      <c r="U7" s="25">
        <f t="shared" ref="U7:U33" si="8">SUM(L7,Q7,T7)</f>
        <v>54</v>
      </c>
      <c r="V7" s="28">
        <f t="shared" ref="V7:V33" si="9">U7/D7</f>
        <v>0.54</v>
      </c>
      <c r="W7" s="31"/>
      <c r="X7" s="32"/>
      <c r="Y7" s="31">
        <v>133</v>
      </c>
      <c r="Z7" s="32">
        <v>31</v>
      </c>
      <c r="AA7" s="31">
        <v>193</v>
      </c>
      <c r="AB7" s="32">
        <v>34</v>
      </c>
      <c r="AC7" s="24">
        <f t="shared" ref="AC7:AC33" si="10">SUM(AA7:AB7)</f>
        <v>227</v>
      </c>
    </row>
    <row r="8" spans="1:29" x14ac:dyDescent="0.25">
      <c r="A8" s="29" t="s">
        <v>197</v>
      </c>
      <c r="B8" s="30">
        <v>27</v>
      </c>
      <c r="C8" s="25">
        <v>5</v>
      </c>
      <c r="D8" s="25">
        <f t="shared" si="0"/>
        <v>32</v>
      </c>
      <c r="E8" s="31">
        <v>15</v>
      </c>
      <c r="F8" s="32">
        <v>2</v>
      </c>
      <c r="G8" s="31">
        <v>7</v>
      </c>
      <c r="H8" s="32">
        <v>0</v>
      </c>
      <c r="I8" s="31">
        <f t="shared" si="1"/>
        <v>22</v>
      </c>
      <c r="J8" s="32">
        <f t="shared" si="1"/>
        <v>2</v>
      </c>
      <c r="K8" s="24">
        <f t="shared" si="2"/>
        <v>31</v>
      </c>
      <c r="L8" s="24">
        <f t="shared" si="3"/>
        <v>24</v>
      </c>
      <c r="M8" s="28">
        <f t="shared" si="4"/>
        <v>0.75</v>
      </c>
      <c r="N8" s="28">
        <f t="shared" si="5"/>
        <v>0.77419354838709675</v>
      </c>
      <c r="O8" s="31">
        <v>0</v>
      </c>
      <c r="P8" s="32">
        <v>0</v>
      </c>
      <c r="Q8" s="25">
        <f t="shared" si="6"/>
        <v>0</v>
      </c>
      <c r="R8" s="31">
        <v>0</v>
      </c>
      <c r="S8" s="32">
        <v>1</v>
      </c>
      <c r="T8" s="25">
        <f t="shared" si="7"/>
        <v>1</v>
      </c>
      <c r="U8" s="25">
        <f t="shared" si="8"/>
        <v>25</v>
      </c>
      <c r="V8" s="28">
        <f t="shared" si="9"/>
        <v>0.78125</v>
      </c>
      <c r="W8" s="31"/>
      <c r="X8" s="32"/>
      <c r="Y8" s="31">
        <v>165</v>
      </c>
      <c r="Z8" s="32">
        <v>30</v>
      </c>
      <c r="AA8" s="31">
        <v>206</v>
      </c>
      <c r="AB8" s="32">
        <v>36</v>
      </c>
      <c r="AC8" s="24">
        <f t="shared" si="10"/>
        <v>242</v>
      </c>
    </row>
    <row r="9" spans="1:29" x14ac:dyDescent="0.25">
      <c r="A9" s="29" t="s">
        <v>198</v>
      </c>
      <c r="B9" s="30">
        <v>63</v>
      </c>
      <c r="C9" s="25">
        <v>12</v>
      </c>
      <c r="D9" s="25">
        <f t="shared" si="0"/>
        <v>75</v>
      </c>
      <c r="E9" s="31">
        <v>30</v>
      </c>
      <c r="F9" s="32">
        <v>2</v>
      </c>
      <c r="G9" s="31">
        <v>3</v>
      </c>
      <c r="H9" s="32">
        <v>2</v>
      </c>
      <c r="I9" s="31">
        <f t="shared" si="1"/>
        <v>33</v>
      </c>
      <c r="J9" s="32">
        <f t="shared" si="1"/>
        <v>4</v>
      </c>
      <c r="K9" s="24">
        <f t="shared" si="2"/>
        <v>75</v>
      </c>
      <c r="L9" s="24">
        <f t="shared" si="3"/>
        <v>37</v>
      </c>
      <c r="M9" s="28">
        <f t="shared" si="4"/>
        <v>0.49333333333333335</v>
      </c>
      <c r="N9" s="28">
        <f t="shared" si="5"/>
        <v>0.49333333333333335</v>
      </c>
      <c r="O9" s="31">
        <v>0</v>
      </c>
      <c r="P9" s="32">
        <v>0</v>
      </c>
      <c r="Q9" s="25">
        <f t="shared" si="6"/>
        <v>0</v>
      </c>
      <c r="R9" s="31">
        <v>0</v>
      </c>
      <c r="S9" s="32">
        <v>0</v>
      </c>
      <c r="T9" s="25">
        <f t="shared" si="7"/>
        <v>0</v>
      </c>
      <c r="U9" s="25">
        <f t="shared" si="8"/>
        <v>37</v>
      </c>
      <c r="V9" s="28">
        <f t="shared" si="9"/>
        <v>0.49333333333333335</v>
      </c>
      <c r="W9" s="31"/>
      <c r="X9" s="32"/>
      <c r="Y9" s="31">
        <v>175</v>
      </c>
      <c r="Z9" s="32">
        <v>28</v>
      </c>
      <c r="AA9" s="31">
        <v>220</v>
      </c>
      <c r="AB9" s="32">
        <v>32</v>
      </c>
      <c r="AC9" s="24">
        <f t="shared" si="10"/>
        <v>252</v>
      </c>
    </row>
    <row r="10" spans="1:29" x14ac:dyDescent="0.25">
      <c r="A10" s="29" t="s">
        <v>199</v>
      </c>
      <c r="B10" s="30">
        <v>35</v>
      </c>
      <c r="C10" s="25">
        <v>7</v>
      </c>
      <c r="D10" s="25">
        <f t="shared" si="0"/>
        <v>42</v>
      </c>
      <c r="E10" s="31">
        <v>22</v>
      </c>
      <c r="F10" s="32">
        <v>6</v>
      </c>
      <c r="G10" s="31">
        <v>5</v>
      </c>
      <c r="H10" s="32">
        <v>1</v>
      </c>
      <c r="I10" s="31">
        <f t="shared" si="1"/>
        <v>27</v>
      </c>
      <c r="J10" s="32">
        <f t="shared" si="1"/>
        <v>7</v>
      </c>
      <c r="K10" s="24">
        <f t="shared" si="2"/>
        <v>40</v>
      </c>
      <c r="L10" s="24">
        <f t="shared" si="3"/>
        <v>34</v>
      </c>
      <c r="M10" s="28">
        <f t="shared" si="4"/>
        <v>0.80952380952380953</v>
      </c>
      <c r="N10" s="28">
        <f t="shared" si="5"/>
        <v>0.85</v>
      </c>
      <c r="O10" s="31">
        <v>1</v>
      </c>
      <c r="P10" s="32">
        <v>0</v>
      </c>
      <c r="Q10" s="25">
        <f t="shared" si="6"/>
        <v>1</v>
      </c>
      <c r="R10" s="31">
        <v>2</v>
      </c>
      <c r="S10" s="32">
        <v>0</v>
      </c>
      <c r="T10" s="25">
        <f t="shared" si="7"/>
        <v>2</v>
      </c>
      <c r="U10" s="25">
        <f t="shared" si="8"/>
        <v>37</v>
      </c>
      <c r="V10" s="28">
        <f t="shared" si="9"/>
        <v>0.88095238095238093</v>
      </c>
      <c r="W10" s="31"/>
      <c r="X10" s="32"/>
      <c r="Y10" s="31">
        <v>186</v>
      </c>
      <c r="Z10" s="32">
        <v>30</v>
      </c>
      <c r="AA10" s="31">
        <v>228</v>
      </c>
      <c r="AB10" s="32">
        <v>38</v>
      </c>
      <c r="AC10" s="24">
        <f t="shared" si="10"/>
        <v>266</v>
      </c>
    </row>
    <row r="11" spans="1:29" x14ac:dyDescent="0.25">
      <c r="A11" s="29" t="s">
        <v>200</v>
      </c>
      <c r="B11" s="30">
        <v>60</v>
      </c>
      <c r="C11" s="25">
        <v>20</v>
      </c>
      <c r="D11" s="25">
        <f t="shared" si="0"/>
        <v>80</v>
      </c>
      <c r="E11" s="31">
        <v>19</v>
      </c>
      <c r="F11" s="32">
        <v>7</v>
      </c>
      <c r="G11" s="31">
        <v>4</v>
      </c>
      <c r="H11" s="32">
        <v>2</v>
      </c>
      <c r="I11" s="31">
        <f t="shared" si="1"/>
        <v>23</v>
      </c>
      <c r="J11" s="32">
        <f t="shared" si="1"/>
        <v>9</v>
      </c>
      <c r="K11" s="24">
        <f t="shared" si="2"/>
        <v>77</v>
      </c>
      <c r="L11" s="24">
        <f t="shared" si="3"/>
        <v>32</v>
      </c>
      <c r="M11" s="28">
        <f t="shared" si="4"/>
        <v>0.4</v>
      </c>
      <c r="N11" s="28">
        <f t="shared" si="5"/>
        <v>0.41558441558441561</v>
      </c>
      <c r="O11" s="31">
        <v>1</v>
      </c>
      <c r="P11" s="32">
        <v>0</v>
      </c>
      <c r="Q11" s="25">
        <f t="shared" si="6"/>
        <v>1</v>
      </c>
      <c r="R11" s="31">
        <v>1</v>
      </c>
      <c r="S11" s="32">
        <v>2</v>
      </c>
      <c r="T11" s="25">
        <f t="shared" si="7"/>
        <v>3</v>
      </c>
      <c r="U11" s="25">
        <f t="shared" si="8"/>
        <v>36</v>
      </c>
      <c r="V11" s="28">
        <f t="shared" si="9"/>
        <v>0.45</v>
      </c>
      <c r="W11" s="31"/>
      <c r="X11" s="32"/>
      <c r="Y11" s="31">
        <v>200</v>
      </c>
      <c r="Z11" s="32">
        <v>33</v>
      </c>
      <c r="AA11" s="31">
        <v>238</v>
      </c>
      <c r="AB11" s="32">
        <v>44</v>
      </c>
      <c r="AC11" s="24">
        <f t="shared" si="10"/>
        <v>282</v>
      </c>
    </row>
    <row r="12" spans="1:29" x14ac:dyDescent="0.25">
      <c r="A12" s="29" t="s">
        <v>201</v>
      </c>
      <c r="B12" s="30">
        <v>56</v>
      </c>
      <c r="C12" s="25">
        <v>9</v>
      </c>
      <c r="D12" s="25">
        <f t="shared" si="0"/>
        <v>65</v>
      </c>
      <c r="E12" s="31">
        <v>32</v>
      </c>
      <c r="F12" s="32">
        <v>5</v>
      </c>
      <c r="G12" s="31">
        <v>14</v>
      </c>
      <c r="H12" s="32">
        <v>1</v>
      </c>
      <c r="I12" s="31">
        <f t="shared" si="1"/>
        <v>46</v>
      </c>
      <c r="J12" s="32">
        <f t="shared" si="1"/>
        <v>6</v>
      </c>
      <c r="K12" s="24">
        <f t="shared" si="2"/>
        <v>63</v>
      </c>
      <c r="L12" s="24">
        <f t="shared" si="3"/>
        <v>52</v>
      </c>
      <c r="M12" s="28">
        <f t="shared" si="4"/>
        <v>0.8</v>
      </c>
      <c r="N12" s="28">
        <f t="shared" si="5"/>
        <v>0.82539682539682535</v>
      </c>
      <c r="O12" s="31">
        <v>0</v>
      </c>
      <c r="P12" s="32">
        <v>1</v>
      </c>
      <c r="Q12" s="25">
        <f t="shared" si="6"/>
        <v>1</v>
      </c>
      <c r="R12" s="31">
        <v>2</v>
      </c>
      <c r="S12" s="32">
        <v>0</v>
      </c>
      <c r="T12" s="25">
        <f t="shared" si="7"/>
        <v>2</v>
      </c>
      <c r="U12" s="25">
        <f t="shared" si="8"/>
        <v>55</v>
      </c>
      <c r="V12" s="28">
        <f t="shared" si="9"/>
        <v>0.84615384615384615</v>
      </c>
      <c r="W12" s="31"/>
      <c r="X12" s="32"/>
      <c r="Y12" s="31">
        <v>204</v>
      </c>
      <c r="Z12" s="32">
        <v>37</v>
      </c>
      <c r="AA12" s="31">
        <v>259</v>
      </c>
      <c r="AB12" s="32">
        <v>46</v>
      </c>
      <c r="AC12" s="24">
        <f t="shared" si="10"/>
        <v>305</v>
      </c>
    </row>
    <row r="13" spans="1:29" x14ac:dyDescent="0.25">
      <c r="A13" s="29" t="s">
        <v>202</v>
      </c>
      <c r="B13" s="30">
        <v>104</v>
      </c>
      <c r="C13" s="25">
        <v>20</v>
      </c>
      <c r="D13" s="25">
        <f t="shared" si="0"/>
        <v>124</v>
      </c>
      <c r="E13" s="31">
        <v>23</v>
      </c>
      <c r="F13" s="32">
        <v>8</v>
      </c>
      <c r="G13" s="31">
        <v>4</v>
      </c>
      <c r="H13" s="32">
        <v>1</v>
      </c>
      <c r="I13" s="31">
        <f t="shared" si="1"/>
        <v>27</v>
      </c>
      <c r="J13" s="32">
        <f t="shared" si="1"/>
        <v>9</v>
      </c>
      <c r="K13" s="24">
        <f t="shared" si="2"/>
        <v>120</v>
      </c>
      <c r="L13" s="24">
        <f t="shared" si="3"/>
        <v>36</v>
      </c>
      <c r="M13" s="28">
        <f t="shared" si="4"/>
        <v>0.29032258064516131</v>
      </c>
      <c r="N13" s="28">
        <f t="shared" si="5"/>
        <v>0.3</v>
      </c>
      <c r="O13" s="31">
        <v>0</v>
      </c>
      <c r="P13" s="32">
        <v>0</v>
      </c>
      <c r="Q13" s="25">
        <f t="shared" si="6"/>
        <v>0</v>
      </c>
      <c r="R13" s="31">
        <v>2</v>
      </c>
      <c r="S13" s="32">
        <v>2</v>
      </c>
      <c r="T13" s="25">
        <f t="shared" si="7"/>
        <v>4</v>
      </c>
      <c r="U13" s="25">
        <f t="shared" si="8"/>
        <v>40</v>
      </c>
      <c r="V13" s="28">
        <f t="shared" si="9"/>
        <v>0.32258064516129031</v>
      </c>
      <c r="W13" s="31"/>
      <c r="X13" s="32"/>
      <c r="Y13" s="31">
        <v>229</v>
      </c>
      <c r="Z13" s="32">
        <v>41</v>
      </c>
      <c r="AA13" s="31">
        <v>270</v>
      </c>
      <c r="AB13" s="32">
        <v>53</v>
      </c>
      <c r="AC13" s="24">
        <f t="shared" si="10"/>
        <v>323</v>
      </c>
    </row>
    <row r="14" spans="1:29" x14ac:dyDescent="0.25">
      <c r="A14" s="29" t="s">
        <v>203</v>
      </c>
      <c r="B14" s="30">
        <v>62</v>
      </c>
      <c r="C14" s="25">
        <v>11</v>
      </c>
      <c r="D14" s="25">
        <f t="shared" si="0"/>
        <v>73</v>
      </c>
      <c r="E14" s="31">
        <v>25</v>
      </c>
      <c r="F14" s="32">
        <v>7</v>
      </c>
      <c r="G14" s="31">
        <v>8</v>
      </c>
      <c r="H14" s="32">
        <v>1</v>
      </c>
      <c r="I14" s="31">
        <f t="shared" si="1"/>
        <v>33</v>
      </c>
      <c r="J14" s="32">
        <f t="shared" si="1"/>
        <v>8</v>
      </c>
      <c r="K14" s="24">
        <f t="shared" si="2"/>
        <v>65</v>
      </c>
      <c r="L14" s="24">
        <f t="shared" si="3"/>
        <v>41</v>
      </c>
      <c r="M14" s="28">
        <f t="shared" si="4"/>
        <v>0.56164383561643838</v>
      </c>
      <c r="N14" s="28">
        <f t="shared" si="5"/>
        <v>0.63076923076923075</v>
      </c>
      <c r="O14" s="31">
        <v>1</v>
      </c>
      <c r="P14" s="32">
        <v>0</v>
      </c>
      <c r="Q14" s="25">
        <f t="shared" si="6"/>
        <v>1</v>
      </c>
      <c r="R14" s="31">
        <v>8</v>
      </c>
      <c r="S14" s="32">
        <v>0</v>
      </c>
      <c r="T14" s="25">
        <f t="shared" si="7"/>
        <v>8</v>
      </c>
      <c r="U14" s="25">
        <f t="shared" si="8"/>
        <v>50</v>
      </c>
      <c r="V14" s="28">
        <f t="shared" si="9"/>
        <v>0.68493150684931503</v>
      </c>
      <c r="W14" s="31"/>
      <c r="X14" s="32"/>
      <c r="Y14" s="31">
        <v>234</v>
      </c>
      <c r="Z14" s="32">
        <v>51</v>
      </c>
      <c r="AA14" s="31">
        <v>282</v>
      </c>
      <c r="AB14" s="32">
        <v>50</v>
      </c>
      <c r="AC14" s="24">
        <f t="shared" si="10"/>
        <v>332</v>
      </c>
    </row>
    <row r="15" spans="1:29" x14ac:dyDescent="0.25">
      <c r="A15" s="29" t="s">
        <v>204</v>
      </c>
      <c r="B15" s="30">
        <v>134</v>
      </c>
      <c r="C15" s="25">
        <v>39</v>
      </c>
      <c r="D15" s="25">
        <f t="shared" si="0"/>
        <v>173</v>
      </c>
      <c r="E15" s="31">
        <v>43</v>
      </c>
      <c r="F15" s="32">
        <v>13</v>
      </c>
      <c r="G15" s="31">
        <v>12</v>
      </c>
      <c r="H15" s="32">
        <v>3</v>
      </c>
      <c r="I15" s="31">
        <f t="shared" si="1"/>
        <v>55</v>
      </c>
      <c r="J15" s="32">
        <f t="shared" si="1"/>
        <v>16</v>
      </c>
      <c r="K15" s="24">
        <f t="shared" si="2"/>
        <v>167</v>
      </c>
      <c r="L15" s="24">
        <f t="shared" si="3"/>
        <v>71</v>
      </c>
      <c r="M15" s="28">
        <f t="shared" si="4"/>
        <v>0.41040462427745666</v>
      </c>
      <c r="N15" s="28">
        <f t="shared" si="5"/>
        <v>0.42514970059880242</v>
      </c>
      <c r="O15" s="31">
        <v>0</v>
      </c>
      <c r="P15" s="32">
        <v>0</v>
      </c>
      <c r="Q15" s="25">
        <f t="shared" si="6"/>
        <v>0</v>
      </c>
      <c r="R15" s="31">
        <v>4</v>
      </c>
      <c r="S15" s="32">
        <v>2</v>
      </c>
      <c r="T15" s="25">
        <f t="shared" si="7"/>
        <v>6</v>
      </c>
      <c r="U15" s="25">
        <f t="shared" si="8"/>
        <v>77</v>
      </c>
      <c r="V15" s="28">
        <f t="shared" si="9"/>
        <v>0.44508670520231214</v>
      </c>
      <c r="W15" s="31"/>
      <c r="X15" s="32"/>
      <c r="Y15" s="31">
        <v>251</v>
      </c>
      <c r="Z15" s="32">
        <v>55</v>
      </c>
      <c r="AA15" s="31">
        <v>323</v>
      </c>
      <c r="AB15" s="32">
        <v>74</v>
      </c>
      <c r="AC15" s="24">
        <f t="shared" si="10"/>
        <v>397</v>
      </c>
    </row>
    <row r="16" spans="1:29" x14ac:dyDescent="0.25">
      <c r="A16" s="29" t="s">
        <v>205</v>
      </c>
      <c r="B16" s="30">
        <v>92</v>
      </c>
      <c r="C16" s="25">
        <v>23</v>
      </c>
      <c r="D16" s="25">
        <f t="shared" si="0"/>
        <v>115</v>
      </c>
      <c r="E16" s="31">
        <v>40</v>
      </c>
      <c r="F16" s="32">
        <v>11</v>
      </c>
      <c r="G16" s="31">
        <v>13</v>
      </c>
      <c r="H16" s="32">
        <v>4</v>
      </c>
      <c r="I16" s="31">
        <f t="shared" si="1"/>
        <v>53</v>
      </c>
      <c r="J16" s="32">
        <f t="shared" si="1"/>
        <v>15</v>
      </c>
      <c r="K16" s="24">
        <f t="shared" si="2"/>
        <v>100</v>
      </c>
      <c r="L16" s="24">
        <f t="shared" si="3"/>
        <v>68</v>
      </c>
      <c r="M16" s="28">
        <f t="shared" si="4"/>
        <v>0.59130434782608698</v>
      </c>
      <c r="N16" s="28">
        <f t="shared" si="5"/>
        <v>0.68</v>
      </c>
      <c r="O16" s="31">
        <v>1</v>
      </c>
      <c r="P16" s="32">
        <v>0</v>
      </c>
      <c r="Q16" s="25">
        <f t="shared" si="6"/>
        <v>1</v>
      </c>
      <c r="R16" s="31">
        <v>14</v>
      </c>
      <c r="S16" s="32">
        <v>1</v>
      </c>
      <c r="T16" s="25">
        <f t="shared" si="7"/>
        <v>15</v>
      </c>
      <c r="U16" s="25">
        <f t="shared" si="8"/>
        <v>84</v>
      </c>
      <c r="V16" s="28">
        <f t="shared" si="9"/>
        <v>0.73043478260869565</v>
      </c>
      <c r="W16" s="31"/>
      <c r="X16" s="32"/>
      <c r="Y16" s="31">
        <v>288</v>
      </c>
      <c r="Z16" s="32">
        <v>71</v>
      </c>
      <c r="AA16" s="31">
        <v>362</v>
      </c>
      <c r="AB16" s="32">
        <v>88</v>
      </c>
      <c r="AC16" s="24">
        <f t="shared" si="10"/>
        <v>450</v>
      </c>
    </row>
    <row r="17" spans="1:29" x14ac:dyDescent="0.25">
      <c r="A17" s="29" t="s">
        <v>206</v>
      </c>
      <c r="B17" s="30">
        <v>124</v>
      </c>
      <c r="C17" s="25">
        <v>45</v>
      </c>
      <c r="D17" s="25">
        <f t="shared" si="0"/>
        <v>169</v>
      </c>
      <c r="E17" s="31">
        <v>28</v>
      </c>
      <c r="F17" s="32">
        <v>15</v>
      </c>
      <c r="G17" s="31">
        <v>5</v>
      </c>
      <c r="H17" s="32">
        <v>2</v>
      </c>
      <c r="I17" s="31">
        <f t="shared" si="1"/>
        <v>33</v>
      </c>
      <c r="J17" s="32">
        <f t="shared" si="1"/>
        <v>17</v>
      </c>
      <c r="K17" s="24">
        <f t="shared" si="2"/>
        <v>148</v>
      </c>
      <c r="L17" s="24">
        <f t="shared" si="3"/>
        <v>50</v>
      </c>
      <c r="M17" s="28">
        <f t="shared" si="4"/>
        <v>0.29585798816568049</v>
      </c>
      <c r="N17" s="28">
        <f t="shared" si="5"/>
        <v>0.33783783783783783</v>
      </c>
      <c r="O17" s="31">
        <v>0</v>
      </c>
      <c r="P17" s="32">
        <v>0</v>
      </c>
      <c r="Q17" s="25">
        <f t="shared" si="6"/>
        <v>0</v>
      </c>
      <c r="R17" s="31">
        <v>19</v>
      </c>
      <c r="S17" s="32">
        <v>2</v>
      </c>
      <c r="T17" s="25">
        <f t="shared" si="7"/>
        <v>21</v>
      </c>
      <c r="U17" s="25">
        <f t="shared" si="8"/>
        <v>71</v>
      </c>
      <c r="V17" s="28">
        <f t="shared" si="9"/>
        <v>0.42011834319526625</v>
      </c>
      <c r="W17" s="31"/>
      <c r="X17" s="32"/>
      <c r="Y17" s="31">
        <v>303</v>
      </c>
      <c r="Z17" s="32">
        <v>84</v>
      </c>
      <c r="AA17" s="31">
        <v>360</v>
      </c>
      <c r="AB17" s="32">
        <v>103</v>
      </c>
      <c r="AC17" s="24">
        <f t="shared" si="10"/>
        <v>463</v>
      </c>
    </row>
    <row r="18" spans="1:29" x14ac:dyDescent="0.25">
      <c r="A18" s="29" t="s">
        <v>207</v>
      </c>
      <c r="B18" s="30">
        <v>97</v>
      </c>
      <c r="C18" s="25">
        <v>32</v>
      </c>
      <c r="D18" s="25">
        <f>SUM(B18:C18)</f>
        <v>129</v>
      </c>
      <c r="E18" s="31">
        <v>49</v>
      </c>
      <c r="F18" s="32">
        <v>18</v>
      </c>
      <c r="G18" s="31">
        <v>13</v>
      </c>
      <c r="H18" s="32">
        <v>4</v>
      </c>
      <c r="I18" s="31">
        <f t="shared" si="1"/>
        <v>62</v>
      </c>
      <c r="J18" s="32">
        <f t="shared" si="1"/>
        <v>22</v>
      </c>
      <c r="K18" s="24">
        <f t="shared" si="2"/>
        <v>107</v>
      </c>
      <c r="L18" s="24">
        <f t="shared" si="3"/>
        <v>84</v>
      </c>
      <c r="M18" s="28">
        <f t="shared" si="4"/>
        <v>0.65116279069767447</v>
      </c>
      <c r="N18" s="28">
        <f t="shared" si="5"/>
        <v>0.78504672897196259</v>
      </c>
      <c r="O18" s="31">
        <v>1</v>
      </c>
      <c r="P18" s="32">
        <v>0</v>
      </c>
      <c r="Q18" s="25">
        <f t="shared" si="6"/>
        <v>1</v>
      </c>
      <c r="R18" s="31">
        <v>17</v>
      </c>
      <c r="S18" s="32">
        <v>5</v>
      </c>
      <c r="T18" s="25">
        <f t="shared" si="7"/>
        <v>22</v>
      </c>
      <c r="U18" s="25">
        <f t="shared" si="8"/>
        <v>107</v>
      </c>
      <c r="V18" s="28">
        <f t="shared" si="9"/>
        <v>0.8294573643410853</v>
      </c>
      <c r="W18" s="31"/>
      <c r="X18" s="32"/>
      <c r="Y18" s="31">
        <v>308</v>
      </c>
      <c r="Z18" s="32">
        <v>96</v>
      </c>
      <c r="AA18" s="31">
        <v>393</v>
      </c>
      <c r="AB18" s="32">
        <v>123</v>
      </c>
      <c r="AC18" s="24">
        <f t="shared" si="10"/>
        <v>516</v>
      </c>
    </row>
    <row r="19" spans="1:29" x14ac:dyDescent="0.25">
      <c r="A19" s="29" t="s">
        <v>208</v>
      </c>
      <c r="B19" s="33">
        <v>170</v>
      </c>
      <c r="C19" s="34">
        <v>38</v>
      </c>
      <c r="D19" s="25">
        <f t="shared" ref="D19:D33" si="11">SUM(B19:C19)</f>
        <v>208</v>
      </c>
      <c r="E19" s="35">
        <v>50</v>
      </c>
      <c r="F19" s="36">
        <v>10</v>
      </c>
      <c r="G19" s="35">
        <v>14</v>
      </c>
      <c r="H19" s="36">
        <v>5</v>
      </c>
      <c r="I19" s="35">
        <f t="shared" si="1"/>
        <v>64</v>
      </c>
      <c r="J19" s="36">
        <f t="shared" si="1"/>
        <v>15</v>
      </c>
      <c r="K19" s="24">
        <f t="shared" si="2"/>
        <v>175</v>
      </c>
      <c r="L19" s="34">
        <f>SUM(I19:J19)</f>
        <v>79</v>
      </c>
      <c r="M19" s="37">
        <f t="shared" si="4"/>
        <v>0.37980769230769229</v>
      </c>
      <c r="N19" s="28">
        <f t="shared" si="5"/>
        <v>0.4514285714285714</v>
      </c>
      <c r="O19" s="35">
        <v>1</v>
      </c>
      <c r="P19" s="36">
        <v>0</v>
      </c>
      <c r="Q19" s="25">
        <f t="shared" si="6"/>
        <v>1</v>
      </c>
      <c r="R19" s="35">
        <v>27</v>
      </c>
      <c r="S19" s="36">
        <v>6</v>
      </c>
      <c r="T19" s="25">
        <f t="shared" si="7"/>
        <v>33</v>
      </c>
      <c r="U19" s="25">
        <f t="shared" si="8"/>
        <v>113</v>
      </c>
      <c r="V19" s="28">
        <f t="shared" si="9"/>
        <v>0.54326923076923073</v>
      </c>
      <c r="W19" s="35"/>
      <c r="X19" s="36"/>
      <c r="Y19" s="35">
        <v>343</v>
      </c>
      <c r="Z19" s="36">
        <v>112</v>
      </c>
      <c r="AA19" s="35">
        <v>446</v>
      </c>
      <c r="AB19" s="36">
        <v>135</v>
      </c>
      <c r="AC19" s="38">
        <f t="shared" si="10"/>
        <v>581</v>
      </c>
    </row>
    <row r="20" spans="1:29" x14ac:dyDescent="0.25">
      <c r="A20" s="29" t="s">
        <v>209</v>
      </c>
      <c r="B20" s="33">
        <v>105</v>
      </c>
      <c r="C20" s="34">
        <v>23</v>
      </c>
      <c r="D20" s="25">
        <f t="shared" si="11"/>
        <v>128</v>
      </c>
      <c r="E20" s="35">
        <v>57</v>
      </c>
      <c r="F20" s="36">
        <v>14</v>
      </c>
      <c r="G20" s="35">
        <v>18</v>
      </c>
      <c r="H20" s="36">
        <v>2</v>
      </c>
      <c r="I20" s="35">
        <f t="shared" si="1"/>
        <v>75</v>
      </c>
      <c r="J20" s="36">
        <f t="shared" si="1"/>
        <v>16</v>
      </c>
      <c r="K20" s="24">
        <f t="shared" si="2"/>
        <v>111</v>
      </c>
      <c r="L20" s="34">
        <f>SUM(I20:J20)</f>
        <v>91</v>
      </c>
      <c r="M20" s="37">
        <f t="shared" si="4"/>
        <v>0.7109375</v>
      </c>
      <c r="N20" s="28">
        <f t="shared" si="5"/>
        <v>0.81981981981981977</v>
      </c>
      <c r="O20" s="35">
        <v>0</v>
      </c>
      <c r="P20" s="36">
        <v>0</v>
      </c>
      <c r="Q20" s="25">
        <f t="shared" si="6"/>
        <v>0</v>
      </c>
      <c r="R20" s="35">
        <v>12</v>
      </c>
      <c r="S20" s="36">
        <v>5</v>
      </c>
      <c r="T20" s="25">
        <f t="shared" si="7"/>
        <v>17</v>
      </c>
      <c r="U20" s="25">
        <f t="shared" si="8"/>
        <v>108</v>
      </c>
      <c r="V20" s="28">
        <f t="shared" si="9"/>
        <v>0.84375</v>
      </c>
      <c r="W20" s="35">
        <v>5</v>
      </c>
      <c r="X20" s="36">
        <v>0</v>
      </c>
      <c r="Y20" s="35">
        <v>359</v>
      </c>
      <c r="Z20" s="36">
        <v>124</v>
      </c>
      <c r="AA20" s="35">
        <v>451</v>
      </c>
      <c r="AB20" s="36">
        <v>145</v>
      </c>
      <c r="AC20" s="38">
        <f t="shared" si="10"/>
        <v>596</v>
      </c>
    </row>
    <row r="21" spans="1:29" x14ac:dyDescent="0.25">
      <c r="A21" s="29" t="s">
        <v>210</v>
      </c>
      <c r="B21" s="33">
        <v>184</v>
      </c>
      <c r="C21" s="34">
        <v>29</v>
      </c>
      <c r="D21" s="25">
        <f t="shared" si="11"/>
        <v>213</v>
      </c>
      <c r="E21" s="35">
        <v>45</v>
      </c>
      <c r="F21" s="36">
        <v>4</v>
      </c>
      <c r="G21" s="35">
        <v>8</v>
      </c>
      <c r="H21" s="36">
        <v>2</v>
      </c>
      <c r="I21" s="35">
        <f t="shared" si="1"/>
        <v>53</v>
      </c>
      <c r="J21" s="36">
        <f t="shared" si="1"/>
        <v>6</v>
      </c>
      <c r="K21" s="24">
        <f t="shared" si="2"/>
        <v>188</v>
      </c>
      <c r="L21" s="34">
        <f>SUM(I21:J21)</f>
        <v>59</v>
      </c>
      <c r="M21" s="37">
        <f t="shared" si="4"/>
        <v>0.27699530516431925</v>
      </c>
      <c r="N21" s="28">
        <f t="shared" si="5"/>
        <v>0.31382978723404253</v>
      </c>
      <c r="O21" s="35">
        <v>0</v>
      </c>
      <c r="P21" s="36">
        <v>0</v>
      </c>
      <c r="Q21" s="25">
        <f t="shared" si="6"/>
        <v>0</v>
      </c>
      <c r="R21" s="35">
        <v>19</v>
      </c>
      <c r="S21" s="36">
        <v>6</v>
      </c>
      <c r="T21" s="25">
        <f t="shared" si="7"/>
        <v>25</v>
      </c>
      <c r="U21" s="25">
        <f t="shared" si="8"/>
        <v>84</v>
      </c>
      <c r="V21" s="28">
        <f t="shared" si="9"/>
        <v>0.39436619718309857</v>
      </c>
      <c r="W21" s="35">
        <v>10</v>
      </c>
      <c r="X21" s="36">
        <v>2</v>
      </c>
      <c r="Y21" s="35">
        <v>379</v>
      </c>
      <c r="Z21" s="36">
        <v>125</v>
      </c>
      <c r="AA21" s="35">
        <v>461</v>
      </c>
      <c r="AB21" s="36">
        <v>139</v>
      </c>
      <c r="AC21" s="38">
        <f t="shared" si="10"/>
        <v>600</v>
      </c>
    </row>
    <row r="22" spans="1:29" x14ac:dyDescent="0.25">
      <c r="A22" s="29" t="s">
        <v>211</v>
      </c>
      <c r="B22" s="33">
        <v>115</v>
      </c>
      <c r="C22" s="34">
        <v>28</v>
      </c>
      <c r="D22" s="25">
        <f t="shared" si="11"/>
        <v>143</v>
      </c>
      <c r="E22" s="35">
        <v>57</v>
      </c>
      <c r="F22" s="36">
        <v>13</v>
      </c>
      <c r="G22" s="35">
        <v>14</v>
      </c>
      <c r="H22" s="36">
        <v>4</v>
      </c>
      <c r="I22" s="35">
        <f t="shared" si="1"/>
        <v>71</v>
      </c>
      <c r="J22" s="36">
        <f t="shared" si="1"/>
        <v>17</v>
      </c>
      <c r="K22" s="24">
        <f t="shared" si="2"/>
        <v>105</v>
      </c>
      <c r="L22" s="34">
        <f>SUM(I22:J22)</f>
        <v>88</v>
      </c>
      <c r="M22" s="37">
        <f t="shared" si="4"/>
        <v>0.61538461538461542</v>
      </c>
      <c r="N22" s="28">
        <f t="shared" si="5"/>
        <v>0.83809523809523812</v>
      </c>
      <c r="O22" s="35">
        <v>0</v>
      </c>
      <c r="P22" s="36">
        <v>0</v>
      </c>
      <c r="Q22" s="25">
        <f t="shared" si="6"/>
        <v>0</v>
      </c>
      <c r="R22" s="35">
        <v>33</v>
      </c>
      <c r="S22" s="36">
        <v>5</v>
      </c>
      <c r="T22" s="25">
        <f t="shared" si="7"/>
        <v>38</v>
      </c>
      <c r="U22" s="25">
        <f t="shared" si="8"/>
        <v>126</v>
      </c>
      <c r="V22" s="28">
        <f t="shared" si="9"/>
        <v>0.88111888111888115</v>
      </c>
      <c r="W22" s="35">
        <v>17</v>
      </c>
      <c r="X22" s="36">
        <v>2</v>
      </c>
      <c r="Y22" s="35">
        <v>408</v>
      </c>
      <c r="Z22" s="36">
        <v>127</v>
      </c>
      <c r="AA22" s="35">
        <v>529</v>
      </c>
      <c r="AB22" s="36">
        <v>152</v>
      </c>
      <c r="AC22" s="38">
        <f t="shared" si="10"/>
        <v>681</v>
      </c>
    </row>
    <row r="23" spans="1:29" x14ac:dyDescent="0.25">
      <c r="A23" s="29" t="s">
        <v>212</v>
      </c>
      <c r="B23" s="33">
        <v>178</v>
      </c>
      <c r="C23" s="34">
        <v>52</v>
      </c>
      <c r="D23" s="34">
        <f t="shared" si="11"/>
        <v>230</v>
      </c>
      <c r="E23" s="35">
        <v>46</v>
      </c>
      <c r="F23" s="36">
        <v>14</v>
      </c>
      <c r="G23" s="35">
        <v>8</v>
      </c>
      <c r="H23" s="36">
        <v>3</v>
      </c>
      <c r="I23" s="35">
        <f t="shared" si="1"/>
        <v>54</v>
      </c>
      <c r="J23" s="36">
        <f t="shared" si="1"/>
        <v>17</v>
      </c>
      <c r="K23" s="24">
        <f t="shared" si="2"/>
        <v>206</v>
      </c>
      <c r="L23" s="34">
        <f>SUM(I23:J23)</f>
        <v>71</v>
      </c>
      <c r="M23" s="37">
        <f t="shared" si="4"/>
        <v>0.30869565217391304</v>
      </c>
      <c r="N23" s="28">
        <f t="shared" si="5"/>
        <v>0.3446601941747573</v>
      </c>
      <c r="O23" s="35">
        <v>3</v>
      </c>
      <c r="P23" s="36">
        <v>0</v>
      </c>
      <c r="Q23" s="25">
        <f t="shared" si="6"/>
        <v>3</v>
      </c>
      <c r="R23" s="35">
        <v>19</v>
      </c>
      <c r="S23" s="36">
        <v>5</v>
      </c>
      <c r="T23" s="25">
        <f t="shared" si="7"/>
        <v>24</v>
      </c>
      <c r="U23" s="25">
        <f t="shared" si="8"/>
        <v>98</v>
      </c>
      <c r="V23" s="28">
        <f t="shared" si="9"/>
        <v>0.42608695652173911</v>
      </c>
      <c r="W23" s="35">
        <v>8</v>
      </c>
      <c r="X23" s="36">
        <v>1</v>
      </c>
      <c r="Y23" s="35">
        <v>452</v>
      </c>
      <c r="Z23" s="36">
        <v>138</v>
      </c>
      <c r="AA23" s="35">
        <v>536</v>
      </c>
      <c r="AB23" s="36">
        <v>162</v>
      </c>
      <c r="AC23" s="38">
        <f t="shared" si="10"/>
        <v>698</v>
      </c>
    </row>
    <row r="24" spans="1:29" x14ac:dyDescent="0.25">
      <c r="A24" s="29" t="s">
        <v>213</v>
      </c>
      <c r="B24" s="33">
        <v>103</v>
      </c>
      <c r="C24" s="34">
        <v>35</v>
      </c>
      <c r="D24" s="34">
        <f t="shared" si="11"/>
        <v>138</v>
      </c>
      <c r="E24" s="35">
        <v>52</v>
      </c>
      <c r="F24" s="36">
        <v>14</v>
      </c>
      <c r="G24" s="35">
        <v>16</v>
      </c>
      <c r="H24" s="36">
        <v>1</v>
      </c>
      <c r="I24" s="35">
        <f t="shared" ref="I24:J33" si="12">SUM(E24,G24)</f>
        <v>68</v>
      </c>
      <c r="J24" s="36">
        <f t="shared" si="12"/>
        <v>15</v>
      </c>
      <c r="K24" s="24">
        <f t="shared" si="2"/>
        <v>106</v>
      </c>
      <c r="L24" s="34">
        <f t="shared" ref="L24:L33" si="13">SUM(I24:J24)</f>
        <v>83</v>
      </c>
      <c r="M24" s="37">
        <f t="shared" si="4"/>
        <v>0.60144927536231885</v>
      </c>
      <c r="N24" s="28">
        <f t="shared" si="5"/>
        <v>0.78301886792452835</v>
      </c>
      <c r="O24" s="35">
        <v>0</v>
      </c>
      <c r="P24" s="36">
        <v>1</v>
      </c>
      <c r="Q24" s="25">
        <f t="shared" si="6"/>
        <v>1</v>
      </c>
      <c r="R24" s="35">
        <v>20</v>
      </c>
      <c r="S24" s="36">
        <v>12</v>
      </c>
      <c r="T24" s="25">
        <f t="shared" si="7"/>
        <v>32</v>
      </c>
      <c r="U24" s="25">
        <f t="shared" si="8"/>
        <v>116</v>
      </c>
      <c r="V24" s="28">
        <f t="shared" si="9"/>
        <v>0.84057971014492749</v>
      </c>
      <c r="W24" s="35">
        <v>12</v>
      </c>
      <c r="X24" s="36">
        <v>2</v>
      </c>
      <c r="Y24" s="35">
        <v>465</v>
      </c>
      <c r="Z24" s="36">
        <v>143</v>
      </c>
      <c r="AA24" s="35">
        <v>565</v>
      </c>
      <c r="AB24" s="36">
        <v>174</v>
      </c>
      <c r="AC24" s="38">
        <f t="shared" si="10"/>
        <v>739</v>
      </c>
    </row>
    <row r="25" spans="1:29" x14ac:dyDescent="0.25">
      <c r="A25" s="29" t="s">
        <v>214</v>
      </c>
      <c r="B25" s="33">
        <v>190</v>
      </c>
      <c r="C25" s="34">
        <v>58</v>
      </c>
      <c r="D25" s="34">
        <f t="shared" si="11"/>
        <v>248</v>
      </c>
      <c r="E25" s="35">
        <v>68</v>
      </c>
      <c r="F25" s="36">
        <v>21</v>
      </c>
      <c r="G25" s="35">
        <v>20</v>
      </c>
      <c r="H25" s="36">
        <v>10</v>
      </c>
      <c r="I25" s="35">
        <f t="shared" si="12"/>
        <v>88</v>
      </c>
      <c r="J25" s="36">
        <f t="shared" si="12"/>
        <v>31</v>
      </c>
      <c r="K25" s="24">
        <f t="shared" si="2"/>
        <v>223</v>
      </c>
      <c r="L25" s="34">
        <f t="shared" si="13"/>
        <v>119</v>
      </c>
      <c r="M25" s="37">
        <f t="shared" si="4"/>
        <v>0.47983870967741937</v>
      </c>
      <c r="N25" s="28">
        <f t="shared" si="5"/>
        <v>0.53363228699551568</v>
      </c>
      <c r="O25" s="35">
        <v>0</v>
      </c>
      <c r="P25" s="36">
        <v>0</v>
      </c>
      <c r="Q25" s="25">
        <f t="shared" si="6"/>
        <v>0</v>
      </c>
      <c r="R25" s="35">
        <v>22</v>
      </c>
      <c r="S25" s="36">
        <v>3</v>
      </c>
      <c r="T25" s="25">
        <f t="shared" si="7"/>
        <v>25</v>
      </c>
      <c r="U25" s="25">
        <f t="shared" si="8"/>
        <v>144</v>
      </c>
      <c r="V25" s="28">
        <f t="shared" si="9"/>
        <v>0.58064516129032262</v>
      </c>
      <c r="W25" s="35">
        <v>5</v>
      </c>
      <c r="X25" s="36">
        <v>2</v>
      </c>
      <c r="Y25" s="35">
        <v>501</v>
      </c>
      <c r="Z25" s="36">
        <v>155</v>
      </c>
      <c r="AA25" s="35">
        <v>616</v>
      </c>
      <c r="AB25" s="36">
        <v>191</v>
      </c>
      <c r="AC25" s="38">
        <f t="shared" si="10"/>
        <v>807</v>
      </c>
    </row>
    <row r="26" spans="1:29" x14ac:dyDescent="0.25">
      <c r="A26" s="29" t="s">
        <v>215</v>
      </c>
      <c r="B26" s="33">
        <v>69</v>
      </c>
      <c r="C26" s="34">
        <v>19</v>
      </c>
      <c r="D26" s="34">
        <f t="shared" si="11"/>
        <v>88</v>
      </c>
      <c r="E26" s="35">
        <v>28</v>
      </c>
      <c r="F26" s="36">
        <v>13</v>
      </c>
      <c r="G26" s="35">
        <v>18</v>
      </c>
      <c r="H26" s="36">
        <v>2</v>
      </c>
      <c r="I26" s="35">
        <f t="shared" si="12"/>
        <v>46</v>
      </c>
      <c r="J26" s="36">
        <f t="shared" si="12"/>
        <v>15</v>
      </c>
      <c r="K26" s="24">
        <f t="shared" si="2"/>
        <v>79</v>
      </c>
      <c r="L26" s="34">
        <f t="shared" si="13"/>
        <v>61</v>
      </c>
      <c r="M26" s="37">
        <f t="shared" si="4"/>
        <v>0.69318181818181823</v>
      </c>
      <c r="N26" s="28">
        <f t="shared" si="5"/>
        <v>0.77215189873417722</v>
      </c>
      <c r="O26" s="35">
        <v>1</v>
      </c>
      <c r="P26" s="36">
        <v>0</v>
      </c>
      <c r="Q26" s="25">
        <f t="shared" si="6"/>
        <v>1</v>
      </c>
      <c r="R26" s="35">
        <v>7</v>
      </c>
      <c r="S26" s="36">
        <v>2</v>
      </c>
      <c r="T26" s="25">
        <f t="shared" si="7"/>
        <v>9</v>
      </c>
      <c r="U26" s="25">
        <f t="shared" si="8"/>
        <v>71</v>
      </c>
      <c r="V26" s="28">
        <f t="shared" si="9"/>
        <v>0.80681818181818177</v>
      </c>
      <c r="W26" s="35">
        <v>4</v>
      </c>
      <c r="X26" s="36">
        <v>2</v>
      </c>
      <c r="Y26" s="35">
        <v>556</v>
      </c>
      <c r="Z26" s="36">
        <v>174</v>
      </c>
      <c r="AA26" s="35">
        <v>614</v>
      </c>
      <c r="AB26" s="36">
        <v>193</v>
      </c>
      <c r="AC26" s="38">
        <f t="shared" si="10"/>
        <v>807</v>
      </c>
    </row>
    <row r="27" spans="1:29" x14ac:dyDescent="0.25">
      <c r="A27" s="29" t="s">
        <v>216</v>
      </c>
      <c r="B27" s="33">
        <v>164</v>
      </c>
      <c r="C27" s="34">
        <v>47</v>
      </c>
      <c r="D27" s="34">
        <f t="shared" si="11"/>
        <v>211</v>
      </c>
      <c r="E27" s="35">
        <v>54</v>
      </c>
      <c r="F27" s="36">
        <v>21</v>
      </c>
      <c r="G27" s="35">
        <v>8</v>
      </c>
      <c r="H27" s="36">
        <v>2</v>
      </c>
      <c r="I27" s="35">
        <f t="shared" si="12"/>
        <v>62</v>
      </c>
      <c r="J27" s="36">
        <f t="shared" si="12"/>
        <v>23</v>
      </c>
      <c r="K27" s="24">
        <f t="shared" si="2"/>
        <v>200</v>
      </c>
      <c r="L27" s="34">
        <f t="shared" si="13"/>
        <v>85</v>
      </c>
      <c r="M27" s="37">
        <f t="shared" si="4"/>
        <v>0.40284360189573459</v>
      </c>
      <c r="N27" s="28">
        <f t="shared" si="5"/>
        <v>0.42499999999999999</v>
      </c>
      <c r="O27" s="35">
        <v>0</v>
      </c>
      <c r="P27" s="36">
        <v>0</v>
      </c>
      <c r="Q27" s="25">
        <f t="shared" si="6"/>
        <v>0</v>
      </c>
      <c r="R27" s="35">
        <v>9</v>
      </c>
      <c r="S27" s="36">
        <v>2</v>
      </c>
      <c r="T27" s="25">
        <f t="shared" si="7"/>
        <v>11</v>
      </c>
      <c r="U27" s="25">
        <f t="shared" si="8"/>
        <v>96</v>
      </c>
      <c r="V27" s="28">
        <f t="shared" si="9"/>
        <v>0.45497630331753552</v>
      </c>
      <c r="W27" s="35">
        <v>6</v>
      </c>
      <c r="X27" s="36">
        <v>2</v>
      </c>
      <c r="Y27" s="35">
        <v>547</v>
      </c>
      <c r="Z27" s="36">
        <v>169</v>
      </c>
      <c r="AA27" s="35">
        <v>624</v>
      </c>
      <c r="AB27" s="36">
        <v>196</v>
      </c>
      <c r="AC27" s="38">
        <f t="shared" si="10"/>
        <v>820</v>
      </c>
    </row>
    <row r="28" spans="1:29" x14ac:dyDescent="0.25">
      <c r="A28" s="29" t="s">
        <v>217</v>
      </c>
      <c r="B28" s="33">
        <v>80</v>
      </c>
      <c r="C28" s="34">
        <v>17</v>
      </c>
      <c r="D28" s="34">
        <f t="shared" si="11"/>
        <v>97</v>
      </c>
      <c r="E28" s="35">
        <v>39</v>
      </c>
      <c r="F28" s="36">
        <v>10</v>
      </c>
      <c r="G28" s="35">
        <v>18</v>
      </c>
      <c r="H28" s="36">
        <v>2</v>
      </c>
      <c r="I28" s="35">
        <f t="shared" si="12"/>
        <v>57</v>
      </c>
      <c r="J28" s="36">
        <f t="shared" si="12"/>
        <v>12</v>
      </c>
      <c r="K28" s="24">
        <f t="shared" si="2"/>
        <v>87</v>
      </c>
      <c r="L28" s="34">
        <f t="shared" si="13"/>
        <v>69</v>
      </c>
      <c r="M28" s="37">
        <f t="shared" si="4"/>
        <v>0.71134020618556704</v>
      </c>
      <c r="N28" s="28">
        <f t="shared" si="5"/>
        <v>0.7931034482758621</v>
      </c>
      <c r="O28" s="35">
        <v>0</v>
      </c>
      <c r="P28" s="36">
        <v>0</v>
      </c>
      <c r="Q28" s="25">
        <f t="shared" si="6"/>
        <v>0</v>
      </c>
      <c r="R28" s="35">
        <v>9</v>
      </c>
      <c r="S28" s="36">
        <v>1</v>
      </c>
      <c r="T28" s="25">
        <f t="shared" si="7"/>
        <v>10</v>
      </c>
      <c r="U28" s="25">
        <f t="shared" si="8"/>
        <v>79</v>
      </c>
      <c r="V28" s="28">
        <f t="shared" si="9"/>
        <v>0.81443298969072164</v>
      </c>
      <c r="W28" s="35">
        <v>6</v>
      </c>
      <c r="X28" s="36">
        <v>2</v>
      </c>
      <c r="Y28" s="35">
        <v>567</v>
      </c>
      <c r="Z28" s="36">
        <v>171</v>
      </c>
      <c r="AA28" s="35">
        <v>639</v>
      </c>
      <c r="AB28" s="36">
        <v>186</v>
      </c>
      <c r="AC28" s="38">
        <f t="shared" si="10"/>
        <v>825</v>
      </c>
    </row>
    <row r="29" spans="1:29" x14ac:dyDescent="0.25">
      <c r="A29" s="29" t="s">
        <v>218</v>
      </c>
      <c r="B29" s="33"/>
      <c r="C29" s="34"/>
      <c r="D29" s="34">
        <f t="shared" si="11"/>
        <v>0</v>
      </c>
      <c r="E29" s="35"/>
      <c r="F29" s="36"/>
      <c r="G29" s="35"/>
      <c r="H29" s="36"/>
      <c r="I29" s="35">
        <f t="shared" si="12"/>
        <v>0</v>
      </c>
      <c r="J29" s="36">
        <f t="shared" si="12"/>
        <v>0</v>
      </c>
      <c r="K29" s="24">
        <f t="shared" si="2"/>
        <v>0</v>
      </c>
      <c r="L29" s="34">
        <f t="shared" si="13"/>
        <v>0</v>
      </c>
      <c r="M29" s="37" t="e">
        <f t="shared" si="4"/>
        <v>#DIV/0!</v>
      </c>
      <c r="N29" s="28" t="e">
        <f t="shared" si="5"/>
        <v>#DIV/0!</v>
      </c>
      <c r="O29" s="35"/>
      <c r="P29" s="36"/>
      <c r="Q29" s="25">
        <f t="shared" si="6"/>
        <v>0</v>
      </c>
      <c r="R29" s="35"/>
      <c r="S29" s="36"/>
      <c r="T29" s="25">
        <f t="shared" si="7"/>
        <v>0</v>
      </c>
      <c r="U29" s="25">
        <f t="shared" si="8"/>
        <v>0</v>
      </c>
      <c r="V29" s="28" t="e">
        <f t="shared" si="9"/>
        <v>#DIV/0!</v>
      </c>
      <c r="W29" s="35"/>
      <c r="X29" s="36"/>
      <c r="Y29" s="35"/>
      <c r="Z29" s="36"/>
      <c r="AA29" s="35"/>
      <c r="AB29" s="36"/>
      <c r="AC29" s="38">
        <f t="shared" si="10"/>
        <v>0</v>
      </c>
    </row>
    <row r="30" spans="1:29" x14ac:dyDescent="0.25">
      <c r="A30" s="29" t="s">
        <v>219</v>
      </c>
      <c r="B30" s="33"/>
      <c r="C30" s="34"/>
      <c r="D30" s="34">
        <f t="shared" si="11"/>
        <v>0</v>
      </c>
      <c r="E30" s="35"/>
      <c r="F30" s="36"/>
      <c r="G30" s="35"/>
      <c r="H30" s="36"/>
      <c r="I30" s="35">
        <f t="shared" si="12"/>
        <v>0</v>
      </c>
      <c r="J30" s="36">
        <f t="shared" si="12"/>
        <v>0</v>
      </c>
      <c r="K30" s="24">
        <f t="shared" si="2"/>
        <v>0</v>
      </c>
      <c r="L30" s="34">
        <f t="shared" si="13"/>
        <v>0</v>
      </c>
      <c r="M30" s="37" t="e">
        <f t="shared" si="4"/>
        <v>#DIV/0!</v>
      </c>
      <c r="N30" s="28" t="e">
        <f t="shared" si="5"/>
        <v>#DIV/0!</v>
      </c>
      <c r="O30" s="35"/>
      <c r="P30" s="36"/>
      <c r="Q30" s="25">
        <f t="shared" si="6"/>
        <v>0</v>
      </c>
      <c r="R30" s="35"/>
      <c r="S30" s="36"/>
      <c r="T30" s="25">
        <f t="shared" si="7"/>
        <v>0</v>
      </c>
      <c r="U30" s="25">
        <f t="shared" si="8"/>
        <v>0</v>
      </c>
      <c r="V30" s="28" t="e">
        <f t="shared" si="9"/>
        <v>#DIV/0!</v>
      </c>
      <c r="W30" s="35"/>
      <c r="X30" s="36"/>
      <c r="Y30" s="35"/>
      <c r="Z30" s="36"/>
      <c r="AA30" s="35"/>
      <c r="AB30" s="36"/>
      <c r="AC30" s="38">
        <f t="shared" si="10"/>
        <v>0</v>
      </c>
    </row>
    <row r="31" spans="1:29" x14ac:dyDescent="0.25">
      <c r="A31" s="29" t="s">
        <v>220</v>
      </c>
      <c r="B31" s="33"/>
      <c r="C31" s="34"/>
      <c r="D31" s="34">
        <f t="shared" si="11"/>
        <v>0</v>
      </c>
      <c r="E31" s="35"/>
      <c r="F31" s="36"/>
      <c r="G31" s="35"/>
      <c r="H31" s="36"/>
      <c r="I31" s="35">
        <f t="shared" si="12"/>
        <v>0</v>
      </c>
      <c r="J31" s="36">
        <f t="shared" si="12"/>
        <v>0</v>
      </c>
      <c r="K31" s="24">
        <f t="shared" si="2"/>
        <v>0</v>
      </c>
      <c r="L31" s="34">
        <f t="shared" si="13"/>
        <v>0</v>
      </c>
      <c r="M31" s="37" t="e">
        <f t="shared" si="4"/>
        <v>#DIV/0!</v>
      </c>
      <c r="N31" s="28" t="e">
        <f t="shared" si="5"/>
        <v>#DIV/0!</v>
      </c>
      <c r="O31" s="35"/>
      <c r="P31" s="36"/>
      <c r="Q31" s="25">
        <f t="shared" si="6"/>
        <v>0</v>
      </c>
      <c r="R31" s="35"/>
      <c r="S31" s="36"/>
      <c r="T31" s="25">
        <f t="shared" si="7"/>
        <v>0</v>
      </c>
      <c r="U31" s="25">
        <f t="shared" si="8"/>
        <v>0</v>
      </c>
      <c r="V31" s="28" t="e">
        <f t="shared" si="9"/>
        <v>#DIV/0!</v>
      </c>
      <c r="W31" s="35"/>
      <c r="X31" s="36"/>
      <c r="Y31" s="35"/>
      <c r="Z31" s="36"/>
      <c r="AA31" s="35"/>
      <c r="AB31" s="36"/>
      <c r="AC31" s="38">
        <f t="shared" si="10"/>
        <v>0</v>
      </c>
    </row>
    <row r="32" spans="1:29" x14ac:dyDescent="0.25">
      <c r="A32" s="29" t="s">
        <v>221</v>
      </c>
      <c r="B32" s="33"/>
      <c r="C32" s="34"/>
      <c r="D32" s="34">
        <f t="shared" si="11"/>
        <v>0</v>
      </c>
      <c r="E32" s="35"/>
      <c r="F32" s="36"/>
      <c r="G32" s="35"/>
      <c r="H32" s="36"/>
      <c r="I32" s="35">
        <f t="shared" si="12"/>
        <v>0</v>
      </c>
      <c r="J32" s="36">
        <f t="shared" si="12"/>
        <v>0</v>
      </c>
      <c r="K32" s="24">
        <f t="shared" si="2"/>
        <v>0</v>
      </c>
      <c r="L32" s="34">
        <f t="shared" si="13"/>
        <v>0</v>
      </c>
      <c r="M32" s="37" t="e">
        <f t="shared" si="4"/>
        <v>#DIV/0!</v>
      </c>
      <c r="N32" s="28" t="e">
        <f t="shared" si="5"/>
        <v>#DIV/0!</v>
      </c>
      <c r="O32" s="35"/>
      <c r="P32" s="36"/>
      <c r="Q32" s="25">
        <f t="shared" si="6"/>
        <v>0</v>
      </c>
      <c r="R32" s="35"/>
      <c r="S32" s="36"/>
      <c r="T32" s="25">
        <f t="shared" si="7"/>
        <v>0</v>
      </c>
      <c r="U32" s="25">
        <f t="shared" si="8"/>
        <v>0</v>
      </c>
      <c r="V32" s="28" t="e">
        <f t="shared" si="9"/>
        <v>#DIV/0!</v>
      </c>
      <c r="W32" s="35"/>
      <c r="X32" s="36"/>
      <c r="Y32" s="35"/>
      <c r="Z32" s="36"/>
      <c r="AA32" s="35"/>
      <c r="AB32" s="36"/>
      <c r="AC32" s="38">
        <f t="shared" si="10"/>
        <v>0</v>
      </c>
    </row>
    <row r="33" spans="1:29" x14ac:dyDescent="0.25">
      <c r="A33" s="29" t="s">
        <v>222</v>
      </c>
      <c r="B33" s="33"/>
      <c r="C33" s="34"/>
      <c r="D33" s="34">
        <f t="shared" si="11"/>
        <v>0</v>
      </c>
      <c r="E33" s="35"/>
      <c r="F33" s="36"/>
      <c r="G33" s="35"/>
      <c r="H33" s="36"/>
      <c r="I33" s="35">
        <f t="shared" si="12"/>
        <v>0</v>
      </c>
      <c r="J33" s="36">
        <f t="shared" si="12"/>
        <v>0</v>
      </c>
      <c r="K33" s="24">
        <f t="shared" si="2"/>
        <v>0</v>
      </c>
      <c r="L33" s="34">
        <f t="shared" si="13"/>
        <v>0</v>
      </c>
      <c r="M33" s="37" t="e">
        <f t="shared" si="4"/>
        <v>#DIV/0!</v>
      </c>
      <c r="N33" s="28" t="e">
        <f t="shared" si="5"/>
        <v>#DIV/0!</v>
      </c>
      <c r="O33" s="35"/>
      <c r="P33" s="36"/>
      <c r="Q33" s="25">
        <f t="shared" si="6"/>
        <v>0</v>
      </c>
      <c r="R33" s="35"/>
      <c r="S33" s="36"/>
      <c r="T33" s="25">
        <f t="shared" si="7"/>
        <v>0</v>
      </c>
      <c r="U33" s="25">
        <f t="shared" si="8"/>
        <v>0</v>
      </c>
      <c r="V33" s="28" t="e">
        <f t="shared" si="9"/>
        <v>#DIV/0!</v>
      </c>
      <c r="W33" s="35"/>
      <c r="X33" s="36"/>
      <c r="Y33" s="35"/>
      <c r="Z33" s="36"/>
      <c r="AA33" s="35"/>
      <c r="AB33" s="36"/>
      <c r="AC33" s="38">
        <f t="shared" si="10"/>
        <v>0</v>
      </c>
    </row>
    <row r="34" spans="1:29" ht="15.75" thickBot="1" x14ac:dyDescent="0.3">
      <c r="A34" s="39"/>
      <c r="B34" s="40"/>
      <c r="C34" s="41"/>
      <c r="D34" s="41"/>
      <c r="E34" s="42"/>
      <c r="F34" s="43"/>
      <c r="G34" s="42"/>
      <c r="H34" s="43"/>
      <c r="I34" s="42"/>
      <c r="J34" s="43"/>
      <c r="K34" s="41"/>
      <c r="L34" s="41"/>
      <c r="M34" s="41"/>
      <c r="N34" s="41"/>
      <c r="O34" s="42"/>
      <c r="P34" s="43"/>
      <c r="Q34" s="43"/>
      <c r="R34" s="42"/>
      <c r="S34" s="43"/>
      <c r="T34" s="43"/>
      <c r="U34" s="43"/>
      <c r="V34" s="41"/>
      <c r="W34" s="42"/>
      <c r="X34" s="43"/>
      <c r="Y34" s="42"/>
      <c r="Z34" s="43"/>
      <c r="AA34" s="42"/>
      <c r="AB34" s="43"/>
      <c r="AC34" s="41"/>
    </row>
  </sheetData>
  <mergeCells count="22">
    <mergeCell ref="B4:C4"/>
    <mergeCell ref="A4:A5"/>
    <mergeCell ref="I4:J4"/>
    <mergeCell ref="G4:H4"/>
    <mergeCell ref="E4:F4"/>
    <mergeCell ref="D4:D5"/>
    <mergeCell ref="Q4:Q5"/>
    <mergeCell ref="A1:AC1"/>
    <mergeCell ref="A2:AC2"/>
    <mergeCell ref="K4:K5"/>
    <mergeCell ref="L4:L5"/>
    <mergeCell ref="M4:M5"/>
    <mergeCell ref="N4:N5"/>
    <mergeCell ref="O4:P4"/>
    <mergeCell ref="AA4:AB4"/>
    <mergeCell ref="AC4:AC5"/>
    <mergeCell ref="R4:S4"/>
    <mergeCell ref="T4:T5"/>
    <mergeCell ref="U4:U5"/>
    <mergeCell ref="V4:V5"/>
    <mergeCell ref="W4:X4"/>
    <mergeCell ref="Y4:Z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PORTADA</vt:lpstr>
      <vt:lpstr>BUSCAR</vt:lpstr>
      <vt:lpstr>CLIENTES</vt:lpstr>
      <vt:lpstr>PRODUCTOS</vt:lpstr>
      <vt:lpstr>GRAFICAS</vt:lpstr>
      <vt:lpstr>C.P.</vt:lpstr>
      <vt:lpstr>CLIENTES</vt:lpstr>
      <vt:lpstr>EMAIL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Perez</dc:creator>
  <cp:lastModifiedBy>jorge paz</cp:lastModifiedBy>
  <dcterms:created xsi:type="dcterms:W3CDTF">2022-10-19T01:11:40Z</dcterms:created>
  <dcterms:modified xsi:type="dcterms:W3CDTF">2022-10-29T18:22:16Z</dcterms:modified>
</cp:coreProperties>
</file>