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0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1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E92A93FC-AEF1-4B1F-BBBC-20FB4C618F57}" xr6:coauthVersionLast="47" xr6:coauthVersionMax="47" xr10:uidLastSave="{00000000-0000-0000-0000-000000000000}"/>
  <bookViews>
    <workbookView xWindow="-108" yWindow="-108" windowWidth="23256" windowHeight="12456" tabRatio="860" activeTab="5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Dashboard" sheetId="18" r:id="rId5"/>
    <sheet name="Dashboard Histórico" sheetId="40" r:id="rId6"/>
    <sheet name="Vendas histórico" sheetId="41" r:id="rId7"/>
    <sheet name="Consultas" sheetId="24" r:id="rId8"/>
    <sheet name="DN_Produtos" sheetId="35" r:id="rId9"/>
    <sheet name="DN_Vendas" sheetId="37" r:id="rId10"/>
    <sheet name="Cadastros Auxiliares" sheetId="23" state="hidden" r:id="rId11"/>
    <sheet name="Planilha2" sheetId="43" r:id="rId12"/>
    <sheet name="Planilha4" sheetId="45" r:id="rId13"/>
    <sheet name="Planilha3" sheetId="44" r:id="rId14"/>
    <sheet name="DN_Vendedores" sheetId="39" r:id="rId15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VendedoresA4D91" hidden="1">Vendedores!$A$4:$D$9</definedName>
    <definedName name="_xlnm.Print_Area" localSheetId="6">'Vendas histórico'!$A$1:$AA$253</definedName>
    <definedName name="DadosExternos_1" localSheetId="11" hidden="1">Planilha2!$A$3:$O$17</definedName>
    <definedName name="DadosExternos_1" localSheetId="13" hidden="1">Planilha3!$A$3:$O$17</definedName>
    <definedName name="DadosExternos_1" localSheetId="12" hidden="1">Planilha4!$A$3:$O$17</definedName>
    <definedName name="DadosExternos_1" localSheetId="6" hidden="1">'Vendas histórico'!$A$1:$I$253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</definedNames>
  <calcPr calcId="191029"/>
  <pivotCaches>
    <pivotCache cacheId="0" r:id="rId16"/>
    <pivotCache cacheId="89" r:id="rId17"/>
    <pivotCache cacheId="90" r:id="rId18"/>
    <pivotCache cacheId="91" r:id="rId19"/>
  </pivotCaches>
  <extLst>
    <ext xmlns:x14="http://schemas.microsoft.com/office/spreadsheetml/2009/9/main" uri="{BBE1A952-AA13-448e-AADC-164F8A28A991}">
      <x14:slicerCaches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1" l="1"/>
  <c r="B3" i="41"/>
  <c r="B4" i="41"/>
  <c r="B5" i="41"/>
  <c r="B6" i="41"/>
  <c r="B7" i="4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B31" i="41"/>
  <c r="B32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52" i="41"/>
  <c r="B53" i="41"/>
  <c r="B54" i="41"/>
  <c r="B55" i="41"/>
  <c r="B56" i="41"/>
  <c r="B57" i="41"/>
  <c r="B58" i="41"/>
  <c r="B59" i="41"/>
  <c r="B60" i="41"/>
  <c r="B61" i="41"/>
  <c r="B62" i="41"/>
  <c r="B63" i="41"/>
  <c r="B64" i="41"/>
  <c r="B65" i="41"/>
  <c r="B66" i="41"/>
  <c r="B67" i="41"/>
  <c r="B68" i="41"/>
  <c r="B69" i="41"/>
  <c r="B70" i="41"/>
  <c r="B71" i="41"/>
  <c r="B72" i="41"/>
  <c r="B73" i="41"/>
  <c r="B74" i="41"/>
  <c r="B75" i="41"/>
  <c r="B76" i="41"/>
  <c r="B77" i="41"/>
  <c r="B78" i="41"/>
  <c r="B79" i="41"/>
  <c r="B80" i="41"/>
  <c r="B81" i="41"/>
  <c r="B82" i="41"/>
  <c r="B83" i="41"/>
  <c r="B84" i="41"/>
  <c r="B85" i="41"/>
  <c r="B86" i="41"/>
  <c r="B87" i="41"/>
  <c r="B88" i="41"/>
  <c r="B89" i="41"/>
  <c r="B90" i="41"/>
  <c r="B91" i="41"/>
  <c r="B92" i="41"/>
  <c r="B93" i="41"/>
  <c r="B94" i="41"/>
  <c r="B95" i="41"/>
  <c r="B96" i="41"/>
  <c r="B97" i="41"/>
  <c r="B98" i="41"/>
  <c r="B99" i="41"/>
  <c r="B100" i="41"/>
  <c r="B101" i="41"/>
  <c r="B102" i="41"/>
  <c r="B103" i="41"/>
  <c r="B104" i="41"/>
  <c r="B105" i="41"/>
  <c r="B106" i="41"/>
  <c r="B107" i="41"/>
  <c r="B108" i="41"/>
  <c r="B109" i="41"/>
  <c r="B110" i="41"/>
  <c r="B111" i="41"/>
  <c r="B112" i="41"/>
  <c r="B113" i="41"/>
  <c r="B114" i="41"/>
  <c r="B115" i="41"/>
  <c r="B116" i="41"/>
  <c r="B117" i="41"/>
  <c r="B118" i="41"/>
  <c r="B119" i="41"/>
  <c r="B120" i="41"/>
  <c r="B121" i="41"/>
  <c r="B122" i="41"/>
  <c r="B123" i="41"/>
  <c r="B124" i="41"/>
  <c r="B125" i="41"/>
  <c r="B126" i="41"/>
  <c r="B127" i="41"/>
  <c r="B128" i="41"/>
  <c r="B129" i="41"/>
  <c r="B130" i="41"/>
  <c r="B131" i="41"/>
  <c r="B132" i="41"/>
  <c r="B133" i="41"/>
  <c r="B134" i="41"/>
  <c r="B135" i="41"/>
  <c r="B136" i="41"/>
  <c r="B137" i="41"/>
  <c r="B138" i="41"/>
  <c r="B139" i="41"/>
  <c r="B140" i="41"/>
  <c r="B141" i="41"/>
  <c r="B142" i="41"/>
  <c r="B143" i="41"/>
  <c r="B144" i="41"/>
  <c r="B145" i="41"/>
  <c r="B146" i="41"/>
  <c r="B147" i="41"/>
  <c r="B148" i="41"/>
  <c r="B149" i="41"/>
  <c r="B150" i="41"/>
  <c r="B151" i="41"/>
  <c r="B152" i="41"/>
  <c r="B153" i="41"/>
  <c r="B154" i="41"/>
  <c r="B155" i="41"/>
  <c r="B156" i="41"/>
  <c r="B157" i="41"/>
  <c r="B158" i="41"/>
  <c r="B159" i="41"/>
  <c r="B160" i="41"/>
  <c r="B161" i="41"/>
  <c r="B162" i="41"/>
  <c r="B163" i="41"/>
  <c r="B164" i="41"/>
  <c r="B165" i="41"/>
  <c r="B166" i="41"/>
  <c r="B167" i="41"/>
  <c r="B168" i="41"/>
  <c r="B169" i="41"/>
  <c r="B170" i="41"/>
  <c r="B171" i="41"/>
  <c r="B172" i="41"/>
  <c r="B173" i="41"/>
  <c r="B174" i="41"/>
  <c r="B175" i="41"/>
  <c r="B176" i="41"/>
  <c r="B177" i="41"/>
  <c r="B178" i="41"/>
  <c r="B179" i="41"/>
  <c r="B180" i="41"/>
  <c r="B181" i="41"/>
  <c r="B182" i="41"/>
  <c r="B183" i="41"/>
  <c r="B184" i="41"/>
  <c r="B185" i="41"/>
  <c r="B186" i="41"/>
  <c r="B187" i="41"/>
  <c r="B188" i="41"/>
  <c r="B189" i="41"/>
  <c r="B190" i="41"/>
  <c r="B191" i="41"/>
  <c r="B192" i="41"/>
  <c r="B193" i="41"/>
  <c r="B194" i="41"/>
  <c r="B195" i="41"/>
  <c r="B196" i="41"/>
  <c r="B197" i="41"/>
  <c r="B198" i="41"/>
  <c r="B199" i="41"/>
  <c r="B200" i="41"/>
  <c r="B201" i="41"/>
  <c r="B202" i="41"/>
  <c r="B203" i="41"/>
  <c r="B204" i="41"/>
  <c r="B205" i="41"/>
  <c r="B206" i="41"/>
  <c r="B207" i="41"/>
  <c r="B208" i="41"/>
  <c r="B209" i="41"/>
  <c r="B210" i="41"/>
  <c r="B211" i="41"/>
  <c r="B212" i="41"/>
  <c r="B213" i="41"/>
  <c r="B214" i="41"/>
  <c r="B215" i="41"/>
  <c r="B216" i="41"/>
  <c r="B217" i="41"/>
  <c r="B218" i="41"/>
  <c r="B219" i="41"/>
  <c r="B220" i="41"/>
  <c r="B221" i="41"/>
  <c r="B222" i="41"/>
  <c r="B223" i="41"/>
  <c r="B224" i="41"/>
  <c r="B225" i="41"/>
  <c r="B226" i="41"/>
  <c r="B227" i="41"/>
  <c r="B228" i="41"/>
  <c r="B229" i="41"/>
  <c r="B230" i="41"/>
  <c r="B231" i="41"/>
  <c r="B232" i="41"/>
  <c r="B233" i="41"/>
  <c r="B234" i="41"/>
  <c r="B235" i="41"/>
  <c r="B236" i="41"/>
  <c r="B237" i="41"/>
  <c r="B238" i="41"/>
  <c r="B239" i="41"/>
  <c r="B240" i="41"/>
  <c r="B241" i="41"/>
  <c r="B242" i="41"/>
  <c r="B243" i="41"/>
  <c r="B244" i="41"/>
  <c r="B245" i="41"/>
  <c r="B246" i="41"/>
  <c r="B247" i="41"/>
  <c r="B248" i="41"/>
  <c r="B249" i="41"/>
  <c r="B250" i="41"/>
  <c r="B251" i="41"/>
  <c r="B252" i="41"/>
  <c r="B253" i="41"/>
  <c r="N14" i="41"/>
  <c r="N13" i="41"/>
  <c r="N12" i="41"/>
  <c r="O7" i="41"/>
  <c r="O6" i="41"/>
  <c r="O5" i="41"/>
  <c r="O4" i="41"/>
  <c r="O3" i="41"/>
  <c r="H12" i="28"/>
  <c r="H11" i="28"/>
  <c r="H10" i="28"/>
  <c r="H9" i="28"/>
  <c r="H8" i="28"/>
  <c r="F5" i="16"/>
  <c r="N10" i="24" a="1"/>
  <c r="N10" i="24" s="1"/>
  <c r="C12" i="24" a="1"/>
  <c r="C12" i="24" s="1"/>
  <c r="N7" i="24" a="1"/>
  <c r="N7" i="24" s="1"/>
  <c r="N8" i="24" a="1"/>
  <c r="N8" i="24" s="1"/>
  <c r="N9" i="24" a="1"/>
  <c r="N9" i="24"/>
  <c r="C7" i="24"/>
  <c r="W4" i="18"/>
  <c r="O20" i="41" l="1"/>
  <c r="O19" i="41"/>
  <c r="O21" i="41"/>
  <c r="O22" i="41"/>
  <c r="O18" i="41"/>
  <c r="O25" i="41"/>
  <c r="O23" i="41"/>
  <c r="O29" i="41"/>
  <c r="O24" i="41"/>
  <c r="O27" i="41"/>
  <c r="O26" i="41"/>
  <c r="O28" i="41"/>
  <c r="I6" i="37"/>
  <c r="I5" i="37"/>
  <c r="I4" i="37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F9" i="24"/>
  <c r="K6" i="37"/>
  <c r="J6" i="37"/>
  <c r="K5" i="37"/>
  <c r="J5" i="37"/>
  <c r="K4" i="37"/>
  <c r="J4" i="37"/>
  <c r="BK4" i="18"/>
  <c r="AQ4" i="18"/>
  <c r="K51" i="16" l="1"/>
  <c r="K39" i="16"/>
  <c r="K27" i="16"/>
  <c r="K15" i="16"/>
  <c r="K50" i="16"/>
  <c r="K38" i="16"/>
  <c r="K26" i="16"/>
  <c r="K14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F176999E-32C3-48E9-8555-ED1F49ADB2B6}" keepAlive="1" name="ModelConnection_DadosExternos_1" description="Modelo de Dados" type="5" refreshedVersion="8" minRefreshableVersion="5" saveData="1">
    <dbPr connection="Data Model Connection" command="DRILLTHROUGH MAXROWS 1000 SELECT FROM [Model] WHERE (([Measures].[Soma de Total],[Intervalo].[Vendedor].&amp;[Clara])) RETURN [$TB_Vendas].[Nº],[$TB_Vendas].[Data],[$TB_Vendas].[Código],[$TB_Vendas].[Categoria],[$TB_Vendas].[Qtd],[$TB_Vendas].[Preço Unitário],[$TB_Vendas].[Indice],[$TB_Vendas].[Desconto  (Passo a Passo)],[$TB_Vendas].[Desconto  (Diretão)],[$TB_Vendas].[Desconto  (Vendedor)],[$TB_Vendas].[Desconto Final],[$TB_Vendas].[Total],[$TB_Vendas].[Vendedor],[$TB_Vendas].[Data (Mês)],[$TB_Vendas].[Data (Índice de Mês)]" commandType="4"/>
    <extLst>
      <ext xmlns:x15="http://schemas.microsoft.com/office/spreadsheetml/2010/11/main" uri="{DE250136-89BD-433C-8126-D09CA5730AF9}">
        <x15:connection id="" model="1"/>
      </ext>
    </extLst>
  </connection>
  <connection id="3" xr16:uid="{52A2B730-0C9A-4001-B04F-8C391135B381}" keepAlive="1" name="ModelConnection_DadosExternos_11" description="Modelo de Dados" type="5" refreshedVersion="8" minRefreshableVersion="5" saveData="1">
    <dbPr connection="Data Model Connection" command="DRILLTHROUGH MAXROWS 1000 SELECT FROM [Model] WHERE (([Measures].[Soma de Total],[Intervalo].[Vendedor].&amp;[Clara])) RETURN [$TB_Vendas].[Nº],[$TB_Vendas].[Data],[$TB_Vendas].[Código],[$TB_Vendas].[Categoria],[$TB_Vendas].[Qtd],[$TB_Vendas].[Preço Unitário],[$TB_Vendas].[Indice],[$TB_Vendas].[Desconto  (Passo a Passo)],[$TB_Vendas].[Desconto  (Diretão)],[$TB_Vendas].[Desconto  (Vendedor)],[$TB_Vendas].[Desconto Final],[$TB_Vendas].[Total],[$TB_Vendas].[Vendedor],[$TB_Vendas].[Data (Mês)],[$TB_Vendas].[Data (Índice de Mês)]" commandType="4"/>
    <extLst>
      <ext xmlns:x15="http://schemas.microsoft.com/office/spreadsheetml/2010/11/main" uri="{DE250136-89BD-433C-8126-D09CA5730AF9}">
        <x15:connection id="" model="1"/>
      </ext>
    </extLst>
  </connection>
  <connection id="4" xr16:uid="{B602A3BA-948D-40F5-AC11-D7AAD9AD5361}" keepAlive="1" name="ModelConnection_DadosExternos_12" description="Modelo de Dados" type="5" refreshedVersion="8" minRefreshableVersion="5" saveData="1">
    <dbPr connection="Data Model Connection" command="DRILLTHROUGH MAXROWS 1000 SELECT FROM [Model] WHERE (([Measures].[Soma de Total],[Intervalo].[Vendedor].&amp;[Bruno])) RETURN [$TB_Vendas].[Nº],[$TB_Vendas].[Data],[$TB_Vendas].[Código],[$TB_Vendas].[Categoria],[$TB_Vendas].[Qtd],[$TB_Vendas].[Preço Unitário],[$TB_Vendas].[Indice],[$TB_Vendas].[Desconto  (Passo a Passo)],[$TB_Vendas].[Desconto  (Diretão)],[$TB_Vendas].[Desconto  (Vendedor)],[$TB_Vendas].[Desconto Final],[$TB_Vendas].[Total],[$TB_Vendas].[Vendedor],[$TB_Vendas].[Data (Mês)],[$TB_Vendas].[Data (Índice de Mês)]" commandType="4"/>
    <extLst>
      <ext xmlns:x15="http://schemas.microsoft.com/office/spreadsheetml/2010/11/main" uri="{DE250136-89BD-433C-8126-D09CA5730AF9}">
        <x15:connection id="" model="1"/>
      </ext>
    </extLst>
  </connection>
  <connection id="5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7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8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<sst xmlns="http://schemas.openxmlformats.org/spreadsheetml/2006/main" count="1555" uniqueCount="220">
  <si>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</si>
  <si>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</si>
  <si>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</si>
  <si>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</si>
  <si>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</si>
  <si>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</si>
  <si>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</si>
  <si>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</si>
  <si>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</si>
  <si>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</si>
  <si>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</si>
  <si>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</si>
  <si>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</si>
  <si>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</si>
  <si>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</si>
  <si>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</si>
  <si>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</si>
  <si>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</si>
  <si>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</si>
  <si>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</si>
  <si>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</si>
  <si>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</si>
  <si>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</si>
  <si>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</si>
  <si>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</si>
  <si>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</si>
  <si>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</si>
  <si>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</si>
  <si>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</si>
  <si>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</si>
  <si>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</si>
  <si>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</si>
  <si>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</si>
  <si>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</si>
  <si>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</si>
  <si>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</si>
  <si>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</si>
  <si>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</si>
  <si>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</si>
  <si>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</si>
  <si>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</si>
  <si>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</si>
  <si>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</si>
  <si>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</si>
  <si>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</si>
  <si>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</si>
  <si>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</si>
  <si>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</si>
  <si>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</si>
  <si>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</si>
  <si>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</si>
  <si>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</si>
  <si>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</si>
  <si>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</si>
  <si>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</si>
  <si>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</si>
  <si>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</si>
  <si>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</si>
  <si>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</si>
  <si>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</si>
  <si>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</si>
  <si>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</si>
  <si>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</si>
  <si>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</si>
  <si>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</si>
  <si>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</si>
  <si>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</si>
  <si>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</si>
  <si>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</si>
  <si>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</si>
  <si>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</si>
  <si>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</si>
  <si>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</si>
  <si>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</si>
  <si>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</si>
  <si>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</si>
  <si>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</si>
  <si>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</si>
  <si>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</si>
  <si>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</si>
  <si>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</si>
  <si>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</si>
  <si>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</si>
  <si>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</si>
  <si>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</si>
  <si>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</si>
  <si>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</si>
  <si>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</si>
  <si>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</si>
  <si>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</si>
  <si>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</si>
  <si>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</si>
  <si>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</si>
  <si>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</si>
  <si>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</si>
  <si>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</si>
  <si>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</si>
  <si>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</si>
  <si>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</si>
  <si>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</si>
  <si>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</si>
  <si>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</si>
  <si>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</si>
  <si>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</si>
  <si>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</si>
  <si>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</si>
  <si>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</si>
  <si>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</si>
  <si>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</si>
  <si>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</si>
  <si>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</si>
  <si>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</si>
  <si>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</si>
  <si>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</si>
  <si>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</si>
  <si>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</si>
  <si>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</si>
  <si>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</si>
  <si>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</si>
  <si>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</si>
  <si>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</si>
  <si>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</si>
  <si>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</si>
  <si>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</si>
  <si>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</si>
  <si>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</si>
  <si>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</si>
  <si>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</si>
  <si>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</si>
  <si>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</si>
  <si>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</si>
  <si>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</si>
  <si>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</si>
  <si>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</si>
  <si>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</si>
  <si>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</si>
  <si>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</si>
  <si>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</si>
  <si>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</si>
  <si>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</si>
  <si>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</si>
  <si>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</si>
  <si>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</si>
  <si>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</si>
  <si>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</si>
  <si>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</si>
  <si>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</si>
  <si>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</si>
  <si>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</si>
  <si>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</si>
  <si>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</si>
  <si>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</si>
  <si>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</si>
  <si>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</si>
  <si>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</si>
  <si>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</si>
  <si>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</si>
  <si>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</si>
  <si>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</si>
  <si>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</si>
  <si>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</si>
  <si>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</si>
  <si>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</si>
  <si>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</si>
  <si>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</si>
  <si>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</si>
  <si>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</si>
  <si>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</si>
  <si>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</si>
  <si>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</si>
  <si>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</si>
  <si>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</si>
  <si>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</si>
  <si>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</si>
  <si>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</si>
  <si>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</si>
  <si>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</si>
  <si>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CATEGORIA</t>
  </si>
  <si>
    <t>CÓDIGO</t>
  </si>
  <si>
    <t>PREÇO UNITÁRIO</t>
  </si>
  <si>
    <t>ESTOQUE</t>
  </si>
  <si>
    <t>SITUAÇÃO</t>
  </si>
  <si>
    <t>VENDEDOR</t>
  </si>
  <si>
    <t>TOTAL VENDAS</t>
  </si>
  <si>
    <t xml:space="preserve">
(Diretão)]]&lt;=[@[Desconto 
(Vendedor)]];[@[Desconto 
(Diretão)]];[@[Desconto 
(Vendedor)]])</t>
  </si>
  <si>
    <t>TB_Vendas[Nº]</t>
  </si>
  <si>
    <t>TB_Vendas[Data]</t>
  </si>
  <si>
    <t>TB_Vendas[Código]</t>
  </si>
  <si>
    <t>TB_Vendas[Categoria]</t>
  </si>
  <si>
    <t>TB_Vendas[Qtd]</t>
  </si>
  <si>
    <t>TB_Vendas[Preço Unitário]</t>
  </si>
  <si>
    <t>TB_Vendas[Indice]</t>
  </si>
  <si>
    <t>TB_Vendas[Desconto  (Passo a Passo)]</t>
  </si>
  <si>
    <t>TB_Vendas[Desconto  (Diretão)]</t>
  </si>
  <si>
    <t>TB_Vendas[Desconto  (Vendedor)]</t>
  </si>
  <si>
    <t>TB_Vendas[Desconto Final]</t>
  </si>
  <si>
    <t>TB_Vendas[Total]</t>
  </si>
  <si>
    <t>TB_Vendas[Vendedor]</t>
  </si>
  <si>
    <t>TB_Vendas[Data (Mês)]</t>
  </si>
  <si>
    <t>TB_Vendas[Data (Índice de Mês)]</t>
  </si>
  <si>
    <t>Dados retornados para Soma de Total, Clara (primeiras 1000 linhas).</t>
  </si>
  <si>
    <t>Dados retornados para Soma de Total, Bruno (primeiras 1000 linhas).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</si>
  <si>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</si>
  <si>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</si>
  <si>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</si>
  <si>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</si>
  <si>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</si>
  <si>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</si>
  <si>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</si>
  <si>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</si>
  <si>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</si>
  <si>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</si>
  <si>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</si>
  <si>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</si>
  <si>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</si>
  <si>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VENDEDORES</t>
  </si>
  <si>
    <t>CALÇADO</t>
  </si>
  <si>
    <t>VESTUÁRIO</t>
  </si>
  <si>
    <t>ACESSÓRIOS</t>
  </si>
  <si>
    <t>MÊS/TEXT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</si>
</sst>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3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0" fontId="28" fillId="0" borderId="1" xfId="0" applyFon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8" fillId="0" borderId="0" xfId="0" applyFont="1"/>
    <xf numFmtId="9" fontId="0" fillId="0" borderId="0" xfId="5" applyFont="1" applyAlignment="1">
      <alignment horizontal="center" wrapText="1"/>
    </xf>
    <xf numFmtId="0" fontId="28" fillId="8" borderId="1" xfId="0" applyFont="1" applyFill="1" applyBorder="1" applyAlignment="1">
      <alignment horizontal="center"/>
    </xf>
    <xf numFmtId="165" fontId="0" fillId="0" borderId="1" xfId="0" applyNumberFormat="1" applyBorder="1"/>
    <xf numFmtId="0" fontId="0" fillId="3" borderId="0" xfId="0" applyFill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27" fillId="0" borderId="0" xfId="0" applyFont="1"/>
    <xf numFmtId="1" fontId="18" fillId="0" borderId="1" xfId="0" applyNumberFormat="1" applyFont="1" applyBorder="1" applyAlignment="1">
      <alignment horizontal="center"/>
    </xf>
    <xf numFmtId="165" fontId="27" fillId="0" borderId="1" xfId="0" applyNumberFormat="1" applyFont="1" applyBorder="1"/>
    <xf numFmtId="1" fontId="18" fillId="0" borderId="5" xfId="0" applyNumberFormat="1" applyFont="1" applyBorder="1" applyAlignment="1">
      <alignment horizontal="center"/>
    </xf>
    <xf numFmtId="0" fontId="29" fillId="8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65" fontId="27" fillId="0" borderId="1" xfId="5" applyNumberFormat="1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9" fillId="8" borderId="0" xfId="0" applyFont="1" applyFill="1"/>
    <xf numFmtId="0" fontId="27" fillId="0" borderId="31" xfId="0" applyFont="1" applyFill="1" applyBorder="1" applyAlignment="1">
      <alignment horizontal="center" vertic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5"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owerPivotData" Target="model/item.data"/><Relationship Id="rId39" Type="http://schemas.openxmlformats.org/officeDocument/2006/relationships/customXml" Target="../customXml/item12.xml"/><Relationship Id="rId21" Type="http://schemas.openxmlformats.org/officeDocument/2006/relationships/theme" Target="theme/theme1.xml"/><Relationship Id="rId34" Type="http://schemas.openxmlformats.org/officeDocument/2006/relationships/customXml" Target="../customXml/item7.xml"/><Relationship Id="rId42" Type="http://schemas.openxmlformats.org/officeDocument/2006/relationships/customXml" Target="../customXml/item15.xml"/><Relationship Id="rId47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2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32" Type="http://schemas.openxmlformats.org/officeDocument/2006/relationships/customXml" Target="../customXml/item5.xml"/><Relationship Id="rId37" Type="http://schemas.openxmlformats.org/officeDocument/2006/relationships/customXml" Target="../customXml/item10.xml"/><Relationship Id="rId40" Type="http://schemas.openxmlformats.org/officeDocument/2006/relationships/customXml" Target="../customXml/item13.xml"/><Relationship Id="rId45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36" Type="http://schemas.openxmlformats.org/officeDocument/2006/relationships/customXml" Target="../customXml/item9.xml"/><Relationship Id="rId49" Type="http://schemas.openxmlformats.org/officeDocument/2006/relationships/customXml" Target="../customXml/item2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ustomXml" Target="../customXml/item4.xml"/><Relationship Id="rId44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Relationship Id="rId35" Type="http://schemas.openxmlformats.org/officeDocument/2006/relationships/customXml" Target="../customXml/item8.xml"/><Relationship Id="rId43" Type="http://schemas.openxmlformats.org/officeDocument/2006/relationships/customXml" Target="../customXml/item16.xml"/><Relationship Id="rId48" Type="http://schemas.openxmlformats.org/officeDocument/2006/relationships/customXml" Target="../customXml/item2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heetMetadata" Target="metadata.xml"/><Relationship Id="rId33" Type="http://schemas.openxmlformats.org/officeDocument/2006/relationships/customXml" Target="../customXml/item6.xml"/><Relationship Id="rId38" Type="http://schemas.openxmlformats.org/officeDocument/2006/relationships/customXml" Target="../customXml/item11.xml"/><Relationship Id="rId46" Type="http://schemas.openxmlformats.org/officeDocument/2006/relationships/customXml" Target="../customXml/item19.xml"/><Relationship Id="rId20" Type="http://schemas.microsoft.com/office/2007/relationships/slicerCache" Target="slicerCaches/slicerCache1.xml"/><Relationship Id="rId41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Meteora Ecommerce - FINAL AULA 4.xlsx]DN_Vendas!TBDN_Vendas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[Cópia de Meteora Ecommerce - FINAL AULA 4.xlsx]DN_Vendedores!TBDN_Vendedores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Vendedores!$G$8:$G$12</c:f>
              <c:strCache>
                <c:ptCount val="5"/>
                <c:pt idx="0">
                  <c:v>João</c:v>
                </c:pt>
                <c:pt idx="1">
                  <c:v>Sarah</c:v>
                </c:pt>
                <c:pt idx="2">
                  <c:v>Clara</c:v>
                </c:pt>
                <c:pt idx="3">
                  <c:v>Amanda</c:v>
                </c:pt>
                <c:pt idx="4">
                  <c:v>Bruno</c:v>
                </c:pt>
              </c:strCache>
            </c:strRef>
          </c:cat>
          <c:val>
            <c:numRef>
              <c:f>Vendedores!$H$8:$H$12</c:f>
              <c:numCache>
                <c:formatCode>_-[$R$-416]\ * #,##0.00_-;\-[$R$-416]\ * #,##0.00_-;_-[$R$-416]\ * "-"??_-;_-@_-</c:formatCode>
                <c:ptCount val="5"/>
                <c:pt idx="0">
                  <c:v>8601.5999999999985</c:v>
                </c:pt>
                <c:pt idx="1">
                  <c:v>8079.7</c:v>
                </c:pt>
                <c:pt idx="2">
                  <c:v>3259.7000000000003</c:v>
                </c:pt>
                <c:pt idx="3">
                  <c:v>6811.2</c:v>
                </c:pt>
                <c:pt idx="4">
                  <c:v>6552.6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8-4FB9-934E-4ABE40BF2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0809392"/>
        <c:axId val="370815152"/>
      </c:barChart>
      <c:catAx>
        <c:axId val="37080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815152"/>
        <c:crosses val="autoZero"/>
        <c:auto val="1"/>
        <c:lblAlgn val="ctr"/>
        <c:lblOffset val="100"/>
        <c:noMultiLvlLbl val="0"/>
      </c:catAx>
      <c:valAx>
        <c:axId val="37081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80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5870516185476"/>
          <c:y val="5.0925925925925923E-2"/>
          <c:w val="0.77132874015748032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'Vendas histórico'!$N$3:$N$7</c:f>
              <c:strCache>
                <c:ptCount val="5"/>
                <c:pt idx="0">
                  <c:v>João</c:v>
                </c:pt>
                <c:pt idx="1">
                  <c:v>Sarah</c:v>
                </c:pt>
                <c:pt idx="2">
                  <c:v>Clara</c:v>
                </c:pt>
                <c:pt idx="3">
                  <c:v>Amanda</c:v>
                </c:pt>
                <c:pt idx="4">
                  <c:v>Bruno</c:v>
                </c:pt>
              </c:strCache>
            </c:strRef>
          </c:cat>
          <c:val>
            <c:numRef>
              <c:f>'Vendas histórico'!$O$3:$O$7</c:f>
              <c:numCache>
                <c:formatCode>_-[$R$-416]\ * #,##0.00_-;\-[$R$-416]\ * #,##0.00_-;_-[$R$-416]\ * "-"??_-;_-@_-</c:formatCode>
                <c:ptCount val="5"/>
                <c:pt idx="0">
                  <c:v>36468.600000000006</c:v>
                </c:pt>
                <c:pt idx="1">
                  <c:v>47690</c:v>
                </c:pt>
                <c:pt idx="2">
                  <c:v>36204.600000000013</c:v>
                </c:pt>
                <c:pt idx="3">
                  <c:v>37864.000000000007</c:v>
                </c:pt>
                <c:pt idx="4">
                  <c:v>49213.899999999994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7-46AB-B367-7CAD33675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40529855"/>
        <c:axId val="1740536575"/>
      </c:barChart>
      <c:catAx>
        <c:axId val="1740529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0536575"/>
        <c:crosses val="autoZero"/>
        <c:auto val="1"/>
        <c:lblAlgn val="ctr"/>
        <c:lblOffset val="100"/>
        <c:noMultiLvlLbl val="0"/>
      </c:catAx>
      <c:valAx>
        <c:axId val="17405365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74052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4.7425469194730474E-3"/>
                  <c:y val="-1.01165246480451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BA-46BE-A0C3-C9D83D729C5F}"/>
                </c:ext>
              </c:extLst>
            </c:dLbl>
            <c:dLbl>
              <c:idx val="1"/>
              <c:layout>
                <c:manualLayout>
                  <c:x val="-4.7425469194730474E-3"/>
                  <c:y val="-1.5752595144192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BA-46BE-A0C3-C9D83D729C5F}"/>
                </c:ext>
              </c:extLst>
            </c:dLbl>
            <c:dLbl>
              <c:idx val="2"/>
              <c:layout>
                <c:manualLayout>
                  <c:x val="0"/>
                  <c:y val="-4.480454151897869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BA-46BE-A0C3-C9D83D729C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'Vendas histórico'!$M$12:$M$14</c:f>
              <c:strCache>
                <c:ptCount val="3"/>
                <c:pt idx="0">
                  <c:v>ACESSÓRIOS</c:v>
                </c:pt>
                <c:pt idx="1">
                  <c:v>CALÇADO</c:v>
                </c:pt>
                <c:pt idx="2">
                  <c:v>VESTUÁRIO</c:v>
                </c:pt>
              </c:strCache>
            </c:strRef>
          </c:cat>
          <c:val>
            <c:numRef>
              <c:f>'Vendas histórico'!$N$12:$N$14</c:f>
              <c:numCache>
                <c:formatCode>_-[$R$-416]\ * #,##0.00_-;\-[$R$-416]\ * #,##0.00_-;_-[$R$-416]\ * "-"??_-;_-@_-</c:formatCode>
                <c:ptCount val="3"/>
                <c:pt idx="0">
                  <c:v>31476.500000000007</c:v>
                </c:pt>
                <c:pt idx="1">
                  <c:v>40859.400000000009</c:v>
                </c:pt>
                <c:pt idx="2">
                  <c:v>135105.20000000004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A-46BE-A0C3-C9D83D729C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46535087"/>
        <c:axId val="1846537967"/>
      </c:barChart>
      <c:catAx>
        <c:axId val="18465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6537967"/>
        <c:crosses val="autoZero"/>
        <c:auto val="1"/>
        <c:lblAlgn val="ctr"/>
        <c:lblOffset val="100"/>
        <c:noMultiLvlLbl val="0"/>
      </c:catAx>
      <c:valAx>
        <c:axId val="1846537967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8465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'Vendas histórico'!$N$18:$N$29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'Vendas histórico'!$O$18:$O$29</c:f>
              <c:numCache>
                <c:formatCode>General</c:formatCode>
                <c:ptCount val="12"/>
                <c:pt idx="0">
                  <c:v>22</c:v>
                </c:pt>
                <c:pt idx="1">
                  <c:v>14</c:v>
                </c:pt>
                <c:pt idx="2">
                  <c:v>20</c:v>
                </c:pt>
                <c:pt idx="3">
                  <c:v>22</c:v>
                </c:pt>
                <c:pt idx="4">
                  <c:v>14</c:v>
                </c:pt>
                <c:pt idx="5">
                  <c:v>28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9-42C0-99AF-46B12387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846530767"/>
        <c:axId val="1846514447"/>
      </c:barChart>
      <c:catAx>
        <c:axId val="18465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6514447"/>
        <c:crosses val="autoZero"/>
        <c:auto val="1"/>
        <c:lblAlgn val="ctr"/>
        <c:lblOffset val="100"/>
        <c:noMultiLvlLbl val="0"/>
      </c:catAx>
      <c:valAx>
        <c:axId val="184651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653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3.png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276224</xdr:colOff>
      <xdr:row>0</xdr:row>
      <xdr:rowOff>85725</xdr:rowOff>
    </xdr:from>
    <xdr:to>
      <xdr:col>6</xdr:col>
      <xdr:colOff>960119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84</xdr:col>
      <xdr:colOff>45720</xdr:colOff>
      <xdr:row>2</xdr:row>
      <xdr:rowOff>19594</xdr:rowOff>
    </xdr:from>
    <xdr:to>
      <xdr:col>116</xdr:col>
      <xdr:colOff>89263</xdr:colOff>
      <xdr:row>25</xdr:row>
      <xdr:rowOff>8709</xdr:rowOff>
    </xdr:to>
    <xdr:graphicFrame macro="">
      <xdr:nvGraphicFramePr>
        <xdr:cNvPr id="5" name="Gráfico 6">
          <a:extLst>
            <a:ext uri="{FF2B5EF4-FFF2-40B4-BE49-F238E27FC236}">
              <a16:creationId xmlns:a16="http://schemas.microsoft.com/office/drawing/2014/main" id="{395526DE-3C1E-C711-8A99-ADD861A90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41</xdr:col>
      <xdr:colOff>134711</xdr:colOff>
      <xdr:row>27</xdr:row>
      <xdr:rowOff>10886</xdr:rowOff>
    </xdr:from>
    <xdr:to>
      <xdr:col>79</xdr:col>
      <xdr:colOff>134710</xdr:colOff>
      <xdr:row>46</xdr:row>
      <xdr:rowOff>9524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0BAC578-0FFF-B58E-8B66-567F242EC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10885</xdr:colOff>
      <xdr:row>27</xdr:row>
      <xdr:rowOff>0</xdr:rowOff>
    </xdr:from>
    <xdr:to>
      <xdr:col>39</xdr:col>
      <xdr:colOff>130629</xdr:colOff>
      <xdr:row>45</xdr:row>
      <xdr:rowOff>97971</xdr:rowOff>
    </xdr:to>
    <xdr:graphicFrame macro="">
      <xdr:nvGraphicFramePr>
        <xdr:cNvPr id="4" name="Gráfico 10">
          <a:extLst>
            <a:ext uri="{FF2B5EF4-FFF2-40B4-BE49-F238E27FC236}">
              <a16:creationId xmlns:a16="http://schemas.microsoft.com/office/drawing/2014/main" id="{B1CDD93F-E8EA-BBD5-EEAF-56FBED8CB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130629</xdr:colOff>
      <xdr:row>10</xdr:row>
      <xdr:rowOff>10886</xdr:rowOff>
    </xdr:from>
    <xdr:to>
      <xdr:col>80</xdr:col>
      <xdr:colOff>0</xdr:colOff>
      <xdr:row>24</xdr:row>
      <xdr:rowOff>32657</xdr:rowOff>
    </xdr:to>
    <xdr:graphicFrame macro="">
      <xdr:nvGraphicFramePr>
        <xdr:cNvPr id="5" name="Gráfico 11">
          <a:extLst>
            <a:ext uri="{FF2B5EF4-FFF2-40B4-BE49-F238E27FC236}">
              <a16:creationId xmlns:a16="http://schemas.microsoft.com/office/drawing/2014/main" id="{3E531E51-A887-75A8-E3EC-B9985A6B5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</cdr:x>
      <cdr:y>0.14231</cdr:y>
    </cdr:from>
    <cdr:to>
      <cdr:x>1</cdr:x>
      <cdr:y>0.23744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7C3ACCB8-AF87-0FB5-50D8-0F1231437E9E}"/>
            </a:ext>
          </a:extLst>
        </cdr:cNvPr>
        <cdr:cNvSpPr txBox="1"/>
      </cdr:nvSpPr>
      <cdr:spPr>
        <a:xfrm xmlns:a="http://schemas.openxmlformats.org/drawingml/2006/main">
          <a:off x="3657600" y="390395"/>
          <a:ext cx="914400" cy="2609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 kern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156575</xdr:colOff>
      <xdr:row>4</xdr:row>
      <xdr:rowOff>167013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FD679E1-2AB8-B30D-EFF2-FD4B1D2652F8}"/>
            </a:ext>
          </a:extLst>
        </xdr:cNvPr>
        <xdr:cNvSpPr txBox="1"/>
      </xdr:nvSpPr>
      <xdr:spPr>
        <a:xfrm>
          <a:off x="8444630" y="91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kern="12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354330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ffice Resolve Testes" refreshedDate="45170.654828472223" backgroundQuery="1" createdVersion="8" refreshedVersion="8" minRefreshableVersion="3" recordCount="0" supportSubquery="1" supportAdvancedDrill="1" xr:uid="{B695F69F-2F1C-453F-91B3-5A1150E2C639}">
  <cacheSource type="external" connectionId="5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31" level="32767"/>
    <cacheField name="[Measures].[% Restante]" caption="% Restante" numFmtId="0" hierarchy="32" level="32767"/>
    <cacheField name="[Measures].[Soma de Total]" caption="Soma de Total" numFmtId="0" hierarchy="26" level="32767"/>
  </cacheFields>
  <cacheHierarchies count="37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ffice Resolve Testes" refreshedDate="45170.649251967596" backgroundQuery="1" createdVersion="8" refreshedVersion="8" minRefreshableVersion="3" recordCount="0" supportSubquery="1" supportAdvancedDrill="1" xr:uid="{0E9C5593-B01E-4C8F-AFAD-4007B27D76B7}">
  <cacheSource type="external" connectionId="5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25" level="32767"/>
    <cacheField name="[Measures].[Soma de Total]" caption="Soma de Total" numFmtId="0" hierarchy="26" level="32767"/>
    <cacheField name="[TB_Vendas].[Data].[Data]" caption="Data" numFmtId="0" hierarchy="11" level="1">
      <sharedItems containsSemiMixedTypes="0" containsNonDate="0" containsString="0"/>
    </cacheField>
  </cacheFields>
  <cacheHierarchies count="37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265.65901747685" backgroundQuery="1" createdVersion="8" refreshedVersion="8" minRefreshableVersion="3" recordCount="0" supportSubquery="1" supportAdvancedDrill="1" xr:uid="{43500E51-CEBE-48B0-881F-FF3439F00E5D}">
  <cacheSource type="external" connectionId="5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26" level="32767"/>
  </cacheFields>
  <cacheHierarchies count="37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10">
      <pivotArea collapsedLevelsAreSubtotals="1" fieldPosition="0">
        <references count="1">
          <reference field="3" count="0"/>
        </references>
      </pivotArea>
    </format>
    <format dxfId="9">
      <pivotArea dataOnly="0" labelOnly="1" fieldPosition="0">
        <references count="1">
          <reference field="3" count="0"/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89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90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91" applyNumberFormats="0" applyBorderFormats="0" applyFontFormats="0" applyPatternFormats="0" applyAlignmentFormats="0" applyWidthHeightFormats="1" dataCaption="Valores" tag="dcf589ae-5672-4650-a21a-b4d454948888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9" dataBound="0" tableColumnId="9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2" xr16:uid="{FB0EA81C-5CD9-440D-AE7E-ADADA22AF27C}" autoFormatId="16" applyNumberFormats="0" applyBorderFormats="0" applyFontFormats="0" applyPatternFormats="0" applyAlignmentFormats="0" applyWidthHeightFormats="0">
  <queryTableRefresh nextId="16">
    <queryTableFields count="15">
      <queryTableField id="1" name="TB_Vendas[Nº]" tableColumnId="1"/>
      <queryTableField id="2" name="TB_Vendas[Data]" tableColumnId="2"/>
      <queryTableField id="3" name="TB_Vendas[Código]" tableColumnId="3"/>
      <queryTableField id="4" name="TB_Vendas[Categoria]" tableColumnId="4"/>
      <queryTableField id="5" name="TB_Vendas[Qtd]" tableColumnId="5"/>
      <queryTableField id="6" name="TB_Vendas[Preço Unitário]" tableColumnId="6"/>
      <queryTableField id="7" name="TB_Vendas[Indice]" tableColumnId="7"/>
      <queryTableField id="8" name="TB_Vendas[Desconto  (Passo a Passo)]" tableColumnId="8"/>
      <queryTableField id="9" name="TB_Vendas[Desconto  (Diretão)]" tableColumnId="9"/>
      <queryTableField id="10" name="TB_Vendas[Desconto  (Vendedor)]" tableColumnId="10"/>
      <queryTableField id="11" name="TB_Vendas[Desconto Final]" tableColumnId="11"/>
      <queryTableField id="12" name="TB_Vendas[Total]" tableColumnId="12"/>
      <queryTableField id="13" name="TB_Vendas[Vendedor]" tableColumnId="13"/>
      <queryTableField id="14" name="TB_Vendas[Data (Mês)]" tableColumnId="14"/>
      <queryTableField id="15" name="TB_Vendas[Data (Índice de Mês)]" tableColumnId="15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4" xr16:uid="{4566A6B0-6A2D-4433-ABCF-A56565603D0C}" autoFormatId="16" applyNumberFormats="0" applyBorderFormats="0" applyFontFormats="0" applyPatternFormats="0" applyAlignmentFormats="0" applyWidthHeightFormats="0">
  <queryTableRefresh nextId="16">
    <queryTableFields count="15">
      <queryTableField id="1" name="TB_Vendas[Nº]" tableColumnId="1"/>
      <queryTableField id="2" name="TB_Vendas[Data]" tableColumnId="2"/>
      <queryTableField id="3" name="TB_Vendas[Código]" tableColumnId="3"/>
      <queryTableField id="4" name="TB_Vendas[Categoria]" tableColumnId="4"/>
      <queryTableField id="5" name="TB_Vendas[Qtd]" tableColumnId="5"/>
      <queryTableField id="6" name="TB_Vendas[Preço Unitário]" tableColumnId="6"/>
      <queryTableField id="7" name="TB_Vendas[Indice]" tableColumnId="7"/>
      <queryTableField id="8" name="TB_Vendas[Desconto  (Passo a Passo)]" tableColumnId="8"/>
      <queryTableField id="9" name="TB_Vendas[Desconto  (Diretão)]" tableColumnId="9"/>
      <queryTableField id="10" name="TB_Vendas[Desconto  (Vendedor)]" tableColumnId="10"/>
      <queryTableField id="11" name="TB_Vendas[Desconto Final]" tableColumnId="11"/>
      <queryTableField id="12" name="TB_Vendas[Total]" tableColumnId="12"/>
      <queryTableField id="13" name="TB_Vendas[Vendedor]" tableColumnId="13"/>
      <queryTableField id="14" name="TB_Vendas[Data (Mês)]" tableColumnId="14"/>
      <queryTableField id="15" name="TB_Vendas[Data (Índice de Mês)]" tableColumnId="15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53CC2536-A7AF-438B-B9E9-7F9DC673BD43}" autoFormatId="16" applyNumberFormats="0" applyBorderFormats="0" applyFontFormats="0" applyPatternFormats="0" applyAlignmentFormats="0" applyWidthHeightFormats="0">
  <queryTableRefresh nextId="16">
    <queryTableFields count="15">
      <queryTableField id="1" name="TB_Vendas[Nº]" tableColumnId="1"/>
      <queryTableField id="2" name="TB_Vendas[Data]" tableColumnId="2"/>
      <queryTableField id="3" name="TB_Vendas[Código]" tableColumnId="3"/>
      <queryTableField id="4" name="TB_Vendas[Categoria]" tableColumnId="4"/>
      <queryTableField id="5" name="TB_Vendas[Qtd]" tableColumnId="5"/>
      <queryTableField id="6" name="TB_Vendas[Preço Unitário]" tableColumnId="6"/>
      <queryTableField id="7" name="TB_Vendas[Indice]" tableColumnId="7"/>
      <queryTableField id="8" name="TB_Vendas[Desconto  (Passo a Passo)]" tableColumnId="8"/>
      <queryTableField id="9" name="TB_Vendas[Desconto  (Diretão)]" tableColumnId="9"/>
      <queryTableField id="10" name="TB_Vendas[Desconto  (Vendedor)]" tableColumnId="10"/>
      <queryTableField id="11" name="TB_Vendas[Desconto Final]" tableColumnId="11"/>
      <queryTableField id="12" name="TB_Vendas[Total]" tableColumnId="12"/>
      <queryTableField id="13" name="TB_Vendas[Vendedor]" tableColumnId="13"/>
      <queryTableField id="14" name="TB_Vendas[Data (Mês)]" tableColumnId="14"/>
      <queryTableField id="15" name="TB_Vendas[Data (Índice de Mês)]" tableColumnId="15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4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33"/>
    <tableColumn id="2" xr3:uid="{E100D4E2-C3A0-43FF-A1D9-90A4BC2A9918}" name="Produtos"/>
    <tableColumn id="3" xr3:uid="{2EF7FEE0-6B6F-4534-86A0-46B6555B7BEF}" name="Tamanho" dataDxfId="32"/>
    <tableColumn id="4" xr3:uid="{4435A4B8-E7F0-4D66-A4F8-6A9FEAA36D5A}" name="Categoria"/>
    <tableColumn id="6" xr3:uid="{15F9CACC-A558-4A20-80CF-C2ADA2603221}" name="Estoque" dataDxfId="31"/>
    <tableColumn id="5" xr3:uid="{CA8AD0DE-58EC-4839-85FB-1DD75DA28087}" name="Preço Unitário" dataDxfId="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Vendas" displayName="Vendas" ref="A1:I253" tableType="queryTable" totalsRowShown="0">
  <autoFilter ref="A1:I253" xr:uid="{04BC272A-6795-4A97-8888-DB78681264A5}"/>
  <tableColumns count="9">
    <tableColumn id="1" xr3:uid="{F51B9118-0A2E-490A-9F6A-B23D5A5DA636}" uniqueName="1" name="Data" queryTableFieldId="1" dataDxfId="29"/>
    <tableColumn id="9" xr3:uid="{6BB05763-A4F2-46F7-BCF6-713DF060458B}" uniqueName="9" name="MÊS" queryTableFieldId="9" dataDxfId="1">
      <calculatedColumnFormula>TEXT(A2,"MM")</calculatedColumnFormula>
    </tableColumn>
    <tableColumn id="2" xr3:uid="{8AEDD25B-97D5-4F29-9E05-99E0F581FFD0}" uniqueName="2" name="Código" queryTableFieldId="2" dataDxfId="28"/>
    <tableColumn id="3" xr3:uid="{709E2B07-FCC3-4092-AFD5-DD4C42111BA7}" uniqueName="3" name="Categoria" queryTableFieldId="3" dataDxfId="27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72896-6AF7-4623-9F50-A5199EE55C7C}" name="Tabela_DadosExternos_1" displayName="Tabela_DadosExternos_1" ref="A3:O17" tableType="queryTable" totalsRowShown="0">
  <autoFilter ref="A3:O17" xr:uid="{F5772896-6AF7-4623-9F50-A5199EE55C7C}"/>
  <tableColumns count="15">
    <tableColumn id="1" xr3:uid="{0C11B36F-B976-4C0C-8371-2C510857974B}" uniqueName="1" name="TB_Vendas[Nº]" queryTableFieldId="1"/>
    <tableColumn id="2" xr3:uid="{1D7F38E4-36E6-45AB-8A40-8020FE67A770}" uniqueName="2" name="TB_Vendas[Data]" queryTableFieldId="2" dataDxfId="4"/>
    <tableColumn id="3" xr3:uid="{1C412EF5-C70C-40FB-AFDD-C9E28FF86AF0}" uniqueName="3" name="TB_Vendas[Código]" queryTableFieldId="3"/>
    <tableColumn id="4" xr3:uid="{B79425B2-7BEE-4A9D-A7FB-D579BEFF9EF2}" uniqueName="4" name="TB_Vendas[Categoria]" queryTableFieldId="4"/>
    <tableColumn id="5" xr3:uid="{30F5B77C-4D17-4280-8E65-29B8B85C96B6}" uniqueName="5" name="TB_Vendas[Qtd]" queryTableFieldId="5"/>
    <tableColumn id="6" xr3:uid="{71823A4B-29E5-4AED-8551-D87B12633C17}" uniqueName="6" name="TB_Vendas[Preço Unitário]" queryTableFieldId="6"/>
    <tableColumn id="7" xr3:uid="{E699E4C7-807D-40BA-882B-FDF25E1F228C}" uniqueName="7" name="TB_Vendas[Indice]" queryTableFieldId="7"/>
    <tableColumn id="8" xr3:uid="{843F8A0E-1C57-4B40-8B0D-0B28CABE7EFE}" uniqueName="8" name="TB_Vendas[Desconto  (Passo a Passo)]" queryTableFieldId="8"/>
    <tableColumn id="9" xr3:uid="{CA343D83-D56B-46CA-BE6D-AE65ADA4CC98}" uniqueName="9" name="TB_Vendas[Desconto  (Diretão)]" queryTableFieldId="9"/>
    <tableColumn id="10" xr3:uid="{8D2700CA-FCA8-43E7-8271-3B32C33E49E1}" uniqueName="10" name="TB_Vendas[Desconto  (Vendedor)]" queryTableFieldId="10"/>
    <tableColumn id="11" xr3:uid="{51B34AB3-B16D-43C4-B25F-15E935EA5FAF}" uniqueName="11" name="TB_Vendas[Desconto Final]" queryTableFieldId="11"/>
    <tableColumn id="12" xr3:uid="{2AA36E0F-131F-491D-8BBB-955309A9D64C}" uniqueName="12" name="TB_Vendas[Total]" queryTableFieldId="12"/>
    <tableColumn id="13" xr3:uid="{253B47E9-9686-4550-BBEB-6AB95CEC208B}" uniqueName="13" name="TB_Vendas[Vendedor]" queryTableFieldId="13"/>
    <tableColumn id="14" xr3:uid="{0198AB87-3C4C-48DD-995A-76F248957D69}" uniqueName="14" name="TB_Vendas[Data (Mês)]" queryTableFieldId="14"/>
    <tableColumn id="15" xr3:uid="{28E19F20-4EE7-4DB6-901E-C6369A6086F9}" uniqueName="15" name="TB_Vendas[Data (Índice de Mês)]" queryTableField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ABC11B-704A-496F-9C7D-DCD07683DC6E}" name="Tabela_DadosExternos_17" displayName="Tabela_DadosExternos_17" ref="A3:O17" tableType="queryTable" totalsRowShown="0">
  <autoFilter ref="A3:O17" xr:uid="{35ABC11B-704A-496F-9C7D-DCD07683DC6E}"/>
  <tableColumns count="15">
    <tableColumn id="1" xr3:uid="{F91180B5-49CF-41EE-A560-457C2659C4DD}" uniqueName="1" name="TB_Vendas[Nº]" queryTableFieldId="1"/>
    <tableColumn id="2" xr3:uid="{BE54580F-EB94-41FD-A4D2-20E6710DCA9E}" uniqueName="2" name="TB_Vendas[Data]" queryTableFieldId="2" dataDxfId="3"/>
    <tableColumn id="3" xr3:uid="{5F6B83B9-1617-4586-9165-45A9F6C1B37F}" uniqueName="3" name="TB_Vendas[Código]" queryTableFieldId="3"/>
    <tableColumn id="4" xr3:uid="{E3D5453B-CDC1-4CC6-BC2D-52ABA59B3FE8}" uniqueName="4" name="TB_Vendas[Categoria]" queryTableFieldId="4"/>
    <tableColumn id="5" xr3:uid="{20EB5EDC-9878-4625-9D79-60141BF94983}" uniqueName="5" name="TB_Vendas[Qtd]" queryTableFieldId="5"/>
    <tableColumn id="6" xr3:uid="{3498994F-5BA3-4E50-929A-A9B1F26795B1}" uniqueName="6" name="TB_Vendas[Preço Unitário]" queryTableFieldId="6"/>
    <tableColumn id="7" xr3:uid="{C84160BC-1301-4F1B-BB0F-3C788BCB85C3}" uniqueName="7" name="TB_Vendas[Indice]" queryTableFieldId="7"/>
    <tableColumn id="8" xr3:uid="{51571B04-4E67-4799-9A26-1F31327FE206}" uniqueName="8" name="TB_Vendas[Desconto  (Passo a Passo)]" queryTableFieldId="8"/>
    <tableColumn id="9" xr3:uid="{8594667B-66BC-4DDF-AA7D-809E0CF758C7}" uniqueName="9" name="TB_Vendas[Desconto  (Diretão)]" queryTableFieldId="9"/>
    <tableColumn id="10" xr3:uid="{22A35BDD-4D50-4AC6-8AC0-148565DECC5B}" uniqueName="10" name="TB_Vendas[Desconto  (Vendedor)]" queryTableFieldId="10"/>
    <tableColumn id="11" xr3:uid="{E6AAA85B-259F-494D-8DEB-7AA78C6B2C0F}" uniqueName="11" name="TB_Vendas[Desconto Final]" queryTableFieldId="11"/>
    <tableColumn id="12" xr3:uid="{819840A4-F5DD-494C-9BB5-F44F96597146}" uniqueName="12" name="TB_Vendas[Total]" queryTableFieldId="12"/>
    <tableColumn id="13" xr3:uid="{D1C5D9D5-5B73-41BB-85B9-6C4CCC2EEDE9}" uniqueName="13" name="TB_Vendas[Vendedor]" queryTableFieldId="13"/>
    <tableColumn id="14" xr3:uid="{69CFFDDC-68EA-460A-AF71-C37FEFA11B57}" uniqueName="14" name="TB_Vendas[Data (Mês)]" queryTableFieldId="14"/>
    <tableColumn id="15" xr3:uid="{AAA26D14-6F69-4404-BD89-1E8140C55D55}" uniqueName="15" name="TB_Vendas[Data (Índice de Mês)]" queryTableField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EAFCF2-5E25-41B3-944B-54C5AB180D33}" name="Tabela_DadosExternos_16" displayName="Tabela_DadosExternos_16" ref="A3:O17" tableType="queryTable" totalsRowShown="0">
  <autoFilter ref="A3:O17" xr:uid="{31EAFCF2-5E25-41B3-944B-54C5AB180D33}"/>
  <tableColumns count="15">
    <tableColumn id="1" xr3:uid="{100E638A-382B-4F56-90F8-E1453044C616}" uniqueName="1" name="TB_Vendas[Nº]" queryTableFieldId="1"/>
    <tableColumn id="2" xr3:uid="{AA49256A-6413-42AF-B686-B75A1377EAFF}" uniqueName="2" name="TB_Vendas[Data]" queryTableFieldId="2" dataDxfId="2"/>
    <tableColumn id="3" xr3:uid="{4E769F39-9138-49AE-B01F-B74CB0F2D114}" uniqueName="3" name="TB_Vendas[Código]" queryTableFieldId="3"/>
    <tableColumn id="4" xr3:uid="{BE5D45B5-7E02-4D93-9CCF-B4776F2663D9}" uniqueName="4" name="TB_Vendas[Categoria]" queryTableFieldId="4"/>
    <tableColumn id="5" xr3:uid="{5CD4E5CD-BE55-4088-8DAB-8014E5FDCC5F}" uniqueName="5" name="TB_Vendas[Qtd]" queryTableFieldId="5"/>
    <tableColumn id="6" xr3:uid="{AF9B2920-3E1A-4FD6-863B-C1E3E35D0D5C}" uniqueName="6" name="TB_Vendas[Preço Unitário]" queryTableFieldId="6"/>
    <tableColumn id="7" xr3:uid="{A6656F25-B30F-4928-A22B-06C7DA7D702E}" uniqueName="7" name="TB_Vendas[Indice]" queryTableFieldId="7"/>
    <tableColumn id="8" xr3:uid="{39C1227C-97EE-4C4A-B4DB-E9731150A699}" uniqueName="8" name="TB_Vendas[Desconto  (Passo a Passo)]" queryTableFieldId="8"/>
    <tableColumn id="9" xr3:uid="{2D1160BA-E5ED-41DD-90FF-9E2A092A0817}" uniqueName="9" name="TB_Vendas[Desconto  (Diretão)]" queryTableFieldId="9"/>
    <tableColumn id="10" xr3:uid="{BBBB319B-E7BC-43E5-BB4E-89F268EB55BC}" uniqueName="10" name="TB_Vendas[Desconto  (Vendedor)]" queryTableFieldId="10"/>
    <tableColumn id="11" xr3:uid="{9C69C4B9-F9D2-4B2B-8BBA-667611FE6B94}" uniqueName="11" name="TB_Vendas[Desconto Final]" queryTableFieldId="11"/>
    <tableColumn id="12" xr3:uid="{EE71AEFE-67A6-4581-BEDB-25A674F41FB5}" uniqueName="12" name="TB_Vendas[Total]" queryTableFieldId="12"/>
    <tableColumn id="13" xr3:uid="{1CEB93AA-D7CA-46E9-A8BF-772180C872B3}" uniqueName="13" name="TB_Vendas[Vendedor]" queryTableFieldId="13"/>
    <tableColumn id="14" xr3:uid="{3E18FC40-D1FC-43E9-9DCF-7F37FE1AE804}" uniqueName="14" name="TB_Vendas[Data (Mês)]" queryTableFieldId="14"/>
    <tableColumn id="15" xr3:uid="{A452177A-4622-4E1C-ADFD-367030E544A5}" uniqueName="15" name="TB_Vendas[Data (Índice de Mês)]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30" activePane="bottomLeft" state="frozen"/>
      <selection pane="bottomLeft" activeCell="B7" sqref="B7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H12"/>
  <sheetViews>
    <sheetView topLeftCell="B1" zoomScale="44" workbookViewId="0">
      <pane ySplit="1" topLeftCell="A2" activePane="bottomLeft" state="frozen"/>
      <selection pane="bottomLeft" activeCell="H9" sqref="H9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  <col min="6" max="6" width="11.6640625" customWidth="1"/>
    <col min="7" max="7" width="14.21875" customWidth="1"/>
    <col min="8" max="8" width="25.88671875" customWidth="1"/>
  </cols>
  <sheetData>
    <row r="1" spans="1:8" s="13" customFormat="1" ht="40.200000000000003" customHeight="1">
      <c r="A1" s="16"/>
      <c r="B1" s="96" t="s">
        <v>82</v>
      </c>
      <c r="C1" s="96"/>
      <c r="D1" s="18"/>
      <c r="E1" s="18"/>
    </row>
    <row r="2" spans="1:8" s="14" customFormat="1" ht="4.5" customHeight="1">
      <c r="A2" s="17"/>
      <c r="B2" s="17"/>
    </row>
    <row r="3" spans="1:8" ht="4.5" customHeight="1" thickBot="1">
      <c r="A3" s="15"/>
      <c r="B3" s="15"/>
    </row>
    <row r="4" spans="1:8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8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8" ht="22.5" customHeight="1" thickBot="1">
      <c r="A6" s="37" t="s">
        <v>114</v>
      </c>
      <c r="B6" s="30" t="s">
        <v>73</v>
      </c>
      <c r="C6" s="30" t="s">
        <v>135</v>
      </c>
      <c r="D6" s="40">
        <v>0.15</v>
      </c>
    </row>
    <row r="7" spans="1:8" ht="22.5" customHeight="1">
      <c r="A7" s="37" t="s">
        <v>115</v>
      </c>
      <c r="B7" s="30" t="s">
        <v>70</v>
      </c>
      <c r="C7" s="30" t="s">
        <v>136</v>
      </c>
      <c r="D7" s="40">
        <v>0.1</v>
      </c>
      <c r="F7" s="25" t="s">
        <v>30</v>
      </c>
      <c r="G7" s="78" t="s">
        <v>182</v>
      </c>
      <c r="H7" s="78" t="s">
        <v>183</v>
      </c>
    </row>
    <row r="8" spans="1:8" ht="22.5" customHeight="1">
      <c r="A8" s="37" t="s">
        <v>116</v>
      </c>
      <c r="B8" s="30" t="s">
        <v>118</v>
      </c>
      <c r="C8" s="30" t="s">
        <v>137</v>
      </c>
      <c r="D8" s="40">
        <v>0.2</v>
      </c>
      <c r="F8" s="37" t="s">
        <v>113</v>
      </c>
      <c r="G8" s="30" t="s">
        <v>71</v>
      </c>
      <c r="H8" s="79">
        <f>SUMIF(TB_Vendas[Vendedor],Vendedores!F8,TB_Vendas[Total])</f>
        <v>8601.5999999999985</v>
      </c>
    </row>
    <row r="9" spans="1:8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  <c r="F9" s="37" t="s">
        <v>114</v>
      </c>
      <c r="G9" s="30" t="s">
        <v>73</v>
      </c>
      <c r="H9" s="79">
        <f>SUMIF(TB_Vendas[Vendedor],Vendedores!F9,TB_Vendas[Total])</f>
        <v>8079.7</v>
      </c>
    </row>
    <row r="10" spans="1:8" ht="18">
      <c r="F10" s="37" t="s">
        <v>115</v>
      </c>
      <c r="G10" s="30" t="s">
        <v>70</v>
      </c>
      <c r="H10" s="79">
        <f>SUMIF(TB_Vendas[Vendedor],Vendedores!F10,TB_Vendas[Total])</f>
        <v>3259.7000000000003</v>
      </c>
    </row>
    <row r="11" spans="1:8" ht="18">
      <c r="F11" s="37" t="s">
        <v>116</v>
      </c>
      <c r="G11" s="30" t="s">
        <v>118</v>
      </c>
      <c r="H11" s="79">
        <f>SUMIF(TB_Vendas[Vendedor],Vendedores!F11,TB_Vendas[Total])</f>
        <v>6811.2</v>
      </c>
    </row>
    <row r="12" spans="1:8" ht="18.600000000000001" thickBot="1">
      <c r="F12" s="38" t="s">
        <v>117</v>
      </c>
      <c r="G12" s="39" t="s">
        <v>119</v>
      </c>
      <c r="H12" s="79">
        <f>SUMIF(TB_Vendas[Vendedor],Vendedores!F12,TB_Vendas[Total])</f>
        <v>6552.6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I16" sqref="I16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 ht="115.2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77" t="s">
        <v>184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="70" zoomScaleNormal="70" workbookViewId="0">
      <selection activeCell="BV59" sqref="BV59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81" t="s">
        <v>76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  <c r="AQ2" s="81" t="s">
        <v>77</v>
      </c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3"/>
      <c r="BK2" s="81" t="s">
        <v>78</v>
      </c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3"/>
    </row>
    <row r="3" spans="3:80" ht="9.75" customHeight="1" thickBot="1">
      <c r="W3" s="84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  <c r="AQ3" s="84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6"/>
      <c r="BK3" s="84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6"/>
    </row>
    <row r="4" spans="3:80" ht="9.75" customHeight="1">
      <c r="W4" s="97">
        <f>GETPIVOTDATA("Produtos",DN_Produtos!$E$3)</f>
        <v>60</v>
      </c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9"/>
      <c r="AQ4" s="97">
        <f>GETPIVOTDATA("[Measures].[Soma de Qtd]",DN_Vendas!$A$3)</f>
        <v>250</v>
      </c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9"/>
      <c r="BK4" s="106">
        <f>GETPIVOTDATA("[Measures].[Soma de Total]",DN_Vendas!$A$3)</f>
        <v>33304.799999999988</v>
      </c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8"/>
    </row>
    <row r="5" spans="3:80" ht="9.75" customHeight="1">
      <c r="W5" s="100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Q5" s="100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2"/>
      <c r="BK5" s="109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1"/>
    </row>
    <row r="6" spans="3:80" ht="9.75" customHeight="1">
      <c r="W6" s="100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Q6" s="100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2"/>
      <c r="BK6" s="109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1"/>
    </row>
    <row r="7" spans="3:80" ht="9.75" customHeight="1" thickBot="1">
      <c r="W7" s="103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5"/>
      <c r="AQ7" s="103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5"/>
      <c r="BK7" s="112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4"/>
    </row>
    <row r="8" spans="3:80" ht="9.75" customHeight="1" thickBot="1"/>
    <row r="9" spans="3:80" ht="9.75" customHeight="1">
      <c r="C9" s="81" t="s">
        <v>79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3"/>
    </row>
    <row r="10" spans="3:80" ht="9.75" customHeight="1" thickBot="1"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6"/>
    </row>
    <row r="11" spans="3:80" ht="9.75" customHeight="1"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9"/>
    </row>
    <row r="12" spans="3:80" ht="9.75" customHeight="1">
      <c r="C12" s="90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2"/>
    </row>
    <row r="13" spans="3:80" ht="9.75" customHeight="1">
      <c r="C13" s="90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2"/>
    </row>
    <row r="14" spans="3:80" ht="9.75" customHeight="1">
      <c r="C14" s="90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2"/>
    </row>
    <row r="15" spans="3:80" ht="9.75" customHeight="1">
      <c r="C15" s="90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2"/>
    </row>
    <row r="16" spans="3:80" ht="9.75" customHeight="1">
      <c r="C16" s="90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2"/>
    </row>
    <row r="17" spans="3:80" ht="9.75" customHeight="1">
      <c r="C17" s="90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2"/>
    </row>
    <row r="18" spans="3:80" ht="9.75" customHeight="1">
      <c r="C18" s="90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2"/>
    </row>
    <row r="19" spans="3:80" ht="9.75" customHeight="1">
      <c r="C19" s="90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2"/>
    </row>
    <row r="20" spans="3:80" ht="9.75" customHeight="1"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2"/>
    </row>
    <row r="21" spans="3:80" ht="9.75" customHeight="1">
      <c r="C21" s="90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2"/>
    </row>
    <row r="22" spans="3:80" ht="9.75" customHeight="1">
      <c r="C22" s="90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2"/>
    </row>
    <row r="23" spans="3:80" ht="9.75" customHeight="1">
      <c r="C23" s="90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2"/>
    </row>
    <row r="24" spans="3:80" ht="9.75" customHeight="1" thickBot="1">
      <c r="C24" s="93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5"/>
    </row>
    <row r="25" spans="3:80" ht="9.75" customHeight="1" thickBot="1"/>
    <row r="26" spans="3:80" ht="9.75" customHeight="1">
      <c r="C26" s="81" t="s">
        <v>80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3"/>
      <c r="AO26" s="6"/>
      <c r="AP26" s="6"/>
      <c r="AQ26" s="81" t="s">
        <v>81</v>
      </c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3"/>
    </row>
    <row r="27" spans="3:80" ht="9.75" customHeight="1" thickBot="1"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6"/>
      <c r="AO27" s="6"/>
      <c r="AP27" s="6"/>
      <c r="AQ27" s="84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6"/>
    </row>
    <row r="28" spans="3:80" ht="9.75" customHeight="1">
      <c r="C28" s="87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9"/>
      <c r="AQ28" s="87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9"/>
    </row>
    <row r="29" spans="3:80" ht="9.75" customHeight="1">
      <c r="C29" s="90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2"/>
      <c r="AQ29" s="90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2"/>
    </row>
    <row r="30" spans="3:80" ht="9.75" customHeight="1">
      <c r="C30" s="90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2"/>
      <c r="AQ30" s="90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2"/>
    </row>
    <row r="31" spans="3:80" ht="9.75" customHeight="1">
      <c r="C31" s="90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2"/>
      <c r="AQ31" s="90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2"/>
    </row>
    <row r="32" spans="3:80" ht="9.75" customHeight="1">
      <c r="C32" s="90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2"/>
      <c r="AQ32" s="90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2"/>
    </row>
    <row r="33" spans="3:80" ht="9.75" customHeight="1">
      <c r="C33" s="90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2"/>
      <c r="AQ33" s="90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2"/>
    </row>
    <row r="34" spans="3:80" ht="9.75" customHeight="1">
      <c r="C34" s="90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2"/>
      <c r="AQ34" s="90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2"/>
    </row>
    <row r="35" spans="3:80" ht="9.75" customHeight="1">
      <c r="C35" s="90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2"/>
      <c r="AQ35" s="90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2"/>
    </row>
    <row r="36" spans="3:80" ht="9.75" customHeight="1"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2"/>
      <c r="AQ36" s="90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2"/>
    </row>
    <row r="37" spans="3:80" ht="9.75" customHeight="1">
      <c r="C37" s="90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2"/>
      <c r="AQ37" s="90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2"/>
    </row>
    <row r="38" spans="3:80" ht="9.75" customHeight="1">
      <c r="C38" s="90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2"/>
      <c r="AQ38" s="90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2"/>
    </row>
    <row r="39" spans="3:80" ht="9.75" customHeight="1">
      <c r="C39" s="90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2"/>
      <c r="AQ39" s="90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2"/>
    </row>
    <row r="40" spans="3:80" ht="9.75" customHeight="1">
      <c r="C40" s="90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2"/>
      <c r="AQ40" s="90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2"/>
    </row>
    <row r="41" spans="3:80" ht="9.75" customHeight="1">
      <c r="C41" s="90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2"/>
      <c r="AQ41" s="90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2"/>
    </row>
    <row r="42" spans="3:80" ht="9.75" customHeight="1">
      <c r="C42" s="90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2"/>
      <c r="AQ42" s="90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2"/>
    </row>
    <row r="43" spans="3:80" ht="9.75" customHeight="1">
      <c r="C43" s="90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2"/>
      <c r="AQ43" s="90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2"/>
    </row>
    <row r="44" spans="3:80" ht="9.75" customHeight="1">
      <c r="C44" s="90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2"/>
      <c r="AQ44" s="90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2"/>
    </row>
    <row r="45" spans="3:80" ht="9.75" customHeight="1">
      <c r="C45" s="90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2"/>
      <c r="AQ45" s="90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2"/>
    </row>
    <row r="46" spans="3:80" ht="9.75" customHeight="1" thickBot="1"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5"/>
      <c r="AQ46" s="93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5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46"/>
  <sheetViews>
    <sheetView showGridLines="0" showRowColHeaders="0" tabSelected="1" zoomScale="70" zoomScaleNormal="70" workbookViewId="0">
      <selection activeCell="CC49" sqref="CC49"/>
    </sheetView>
  </sheetViews>
  <sheetFormatPr defaultColWidth="2" defaultRowHeight="9.75" customHeight="1"/>
  <cols>
    <col min="1" max="16384" width="2" style="5"/>
  </cols>
  <sheetData>
    <row r="2" spans="3:80" ht="9.75" customHeight="1"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</row>
    <row r="3" spans="3:80" ht="9.75" customHeight="1"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</row>
    <row r="4" spans="3:80" ht="9.75" customHeight="1"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</row>
    <row r="5" spans="3:80" ht="9.75" customHeight="1"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</row>
    <row r="6" spans="3:80" ht="9.75" customHeight="1"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3:80" ht="9.75" customHeight="1"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</row>
    <row r="8" spans="3:80" ht="9.75" customHeight="1" thickBot="1"/>
    <row r="9" spans="3:80" ht="9.75" customHeight="1">
      <c r="C9" s="81" t="s">
        <v>79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3"/>
    </row>
    <row r="10" spans="3:80" ht="9.75" customHeight="1" thickBot="1"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6"/>
    </row>
    <row r="11" spans="3:80" ht="9.75" customHeight="1"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9"/>
    </row>
    <row r="12" spans="3:80" ht="9.75" customHeight="1">
      <c r="C12" s="90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2"/>
    </row>
    <row r="13" spans="3:80" ht="9.75" customHeight="1">
      <c r="C13" s="90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2"/>
    </row>
    <row r="14" spans="3:80" ht="9.75" customHeight="1">
      <c r="C14" s="90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2"/>
    </row>
    <row r="15" spans="3:80" ht="9.75" customHeight="1">
      <c r="C15" s="90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2"/>
    </row>
    <row r="16" spans="3:80" ht="9.75" customHeight="1">
      <c r="C16" s="90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2"/>
    </row>
    <row r="17" spans="3:80" ht="9.75" customHeight="1">
      <c r="C17" s="90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2"/>
    </row>
    <row r="18" spans="3:80" ht="9.75" customHeight="1">
      <c r="C18" s="90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2"/>
    </row>
    <row r="19" spans="3:80" ht="9.75" customHeight="1">
      <c r="C19" s="90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2"/>
    </row>
    <row r="20" spans="3:80" ht="9.75" customHeight="1"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2"/>
    </row>
    <row r="21" spans="3:80" ht="9.75" customHeight="1">
      <c r="C21" s="90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2"/>
    </row>
    <row r="22" spans="3:80" ht="9.75" customHeight="1">
      <c r="C22" s="90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2"/>
    </row>
    <row r="23" spans="3:80" ht="9.75" customHeight="1">
      <c r="C23" s="90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2"/>
    </row>
    <row r="24" spans="3:80" ht="9.75" customHeight="1" thickBot="1">
      <c r="C24" s="93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5"/>
    </row>
    <row r="25" spans="3:80" ht="9.75" customHeight="1" thickBot="1"/>
    <row r="26" spans="3:80" ht="9.75" customHeight="1">
      <c r="C26" s="81" t="s">
        <v>80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3"/>
      <c r="AO26" s="6"/>
      <c r="AP26" s="6"/>
      <c r="AQ26" s="81" t="s">
        <v>81</v>
      </c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3"/>
    </row>
    <row r="27" spans="3:80" ht="9.75" customHeight="1" thickBot="1"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6"/>
      <c r="AO27" s="6"/>
      <c r="AP27" s="6"/>
      <c r="AQ27" s="84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6"/>
    </row>
    <row r="28" spans="3:80" ht="9.75" customHeight="1">
      <c r="C28" s="87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9"/>
      <c r="AQ28" s="87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9"/>
    </row>
    <row r="29" spans="3:80" ht="9.75" customHeight="1">
      <c r="C29" s="90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2"/>
      <c r="AQ29" s="90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2"/>
    </row>
    <row r="30" spans="3:80" ht="9.75" customHeight="1">
      <c r="C30" s="90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2"/>
      <c r="AQ30" s="90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2"/>
    </row>
    <row r="31" spans="3:80" ht="9.75" customHeight="1">
      <c r="C31" s="90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2"/>
      <c r="AQ31" s="90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2"/>
    </row>
    <row r="32" spans="3:80" ht="9.75" customHeight="1">
      <c r="C32" s="90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2"/>
      <c r="AQ32" s="90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2"/>
    </row>
    <row r="33" spans="3:80" ht="9.75" customHeight="1">
      <c r="C33" s="90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2"/>
      <c r="AQ33" s="90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2"/>
    </row>
    <row r="34" spans="3:80" ht="9.75" customHeight="1">
      <c r="C34" s="90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2"/>
      <c r="AQ34" s="90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2"/>
    </row>
    <row r="35" spans="3:80" ht="9.75" customHeight="1">
      <c r="C35" s="90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2"/>
      <c r="AQ35" s="90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2"/>
    </row>
    <row r="36" spans="3:80" ht="9.75" customHeight="1"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2"/>
      <c r="AQ36" s="90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2"/>
    </row>
    <row r="37" spans="3:80" ht="9.75" customHeight="1">
      <c r="C37" s="90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2"/>
      <c r="AQ37" s="90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2"/>
    </row>
    <row r="38" spans="3:80" ht="9.75" customHeight="1">
      <c r="C38" s="90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2"/>
      <c r="AQ38" s="90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2"/>
    </row>
    <row r="39" spans="3:80" ht="9.75" customHeight="1">
      <c r="C39" s="90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2"/>
      <c r="AQ39" s="90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2"/>
    </row>
    <row r="40" spans="3:80" ht="9.75" customHeight="1">
      <c r="C40" s="90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2"/>
      <c r="AQ40" s="90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2"/>
    </row>
    <row r="41" spans="3:80" ht="9.75" customHeight="1">
      <c r="C41" s="90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2"/>
      <c r="AQ41" s="90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2"/>
    </row>
    <row r="42" spans="3:80" ht="9.75" customHeight="1">
      <c r="C42" s="90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2"/>
      <c r="AQ42" s="90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2"/>
    </row>
    <row r="43" spans="3:80" ht="9.75" customHeight="1">
      <c r="C43" s="90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2"/>
      <c r="AQ43" s="90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2"/>
    </row>
    <row r="44" spans="3:80" ht="9.75" customHeight="1">
      <c r="C44" s="90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2"/>
      <c r="AQ44" s="90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  <c r="BS44" s="91"/>
      <c r="BT44" s="91"/>
      <c r="BU44" s="91"/>
      <c r="BV44" s="91"/>
      <c r="BW44" s="91"/>
      <c r="BX44" s="91"/>
      <c r="BY44" s="91"/>
      <c r="BZ44" s="91"/>
      <c r="CA44" s="91"/>
      <c r="CB44" s="92"/>
    </row>
    <row r="45" spans="3:80" ht="9.75" customHeight="1">
      <c r="C45" s="90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2"/>
      <c r="AQ45" s="90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2"/>
    </row>
    <row r="46" spans="3:80" ht="9.75" customHeight="1" thickBot="1">
      <c r="C46" s="93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5"/>
      <c r="AQ46" s="93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5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O253"/>
  <sheetViews>
    <sheetView zoomScale="70" zoomScaleNormal="70" workbookViewId="0">
      <selection activeCell="O33" sqref="O33"/>
    </sheetView>
  </sheetViews>
  <sheetFormatPr defaultRowHeight="14.4"/>
  <cols>
    <col min="1" max="1" width="15.6640625" customWidth="1"/>
    <col min="2" max="2" width="11.109375" customWidth="1"/>
    <col min="3" max="3" width="16.6640625" customWidth="1"/>
    <col min="4" max="4" width="12.5546875" customWidth="1"/>
    <col min="5" max="5" width="19.109375" customWidth="1"/>
    <col min="6" max="6" width="15.5546875" customWidth="1"/>
    <col min="7" max="7" width="11" customWidth="1"/>
    <col min="8" max="8" width="13.77734375" customWidth="1"/>
    <col min="11" max="12" width="17.5546875" customWidth="1"/>
    <col min="13" max="13" width="39.44140625" customWidth="1"/>
    <col min="14" max="14" width="16.21875" customWidth="1"/>
    <col min="15" max="15" width="23.33203125" customWidth="1"/>
    <col min="16" max="16" width="15.44140625" customWidth="1"/>
    <col min="17" max="20" width="8.88671875" customWidth="1"/>
  </cols>
  <sheetData>
    <row r="1" spans="1:15">
      <c r="A1" t="s">
        <v>74</v>
      </c>
      <c r="B1" t="s">
        <v>214</v>
      </c>
      <c r="C1" t="s">
        <v>30</v>
      </c>
      <c r="D1" t="s">
        <v>10</v>
      </c>
      <c r="E1" t="s">
        <v>15</v>
      </c>
      <c r="F1" t="s">
        <v>11</v>
      </c>
      <c r="G1" t="s">
        <v>159</v>
      </c>
      <c r="H1" t="s">
        <v>16</v>
      </c>
      <c r="I1" t="s">
        <v>72</v>
      </c>
    </row>
    <row r="2" spans="1:15" ht="15.6">
      <c r="A2" s="72">
        <v>44566</v>
      </c>
      <c r="B2" s="72" t="str">
        <f t="shared" ref="B2:B65" si="0">TEXT(A2,"MM")</f>
        <v>01</v>
      </c>
      <c r="C2" t="s">
        <v>61</v>
      </c>
      <c r="D2" t="s">
        <v>14</v>
      </c>
      <c r="E2">
        <v>2</v>
      </c>
      <c r="F2">
        <v>245</v>
      </c>
      <c r="G2">
        <v>0.1</v>
      </c>
      <c r="H2">
        <v>490</v>
      </c>
      <c r="I2" t="s">
        <v>116</v>
      </c>
      <c r="L2" s="116"/>
      <c r="M2" s="124" t="s">
        <v>178</v>
      </c>
      <c r="N2" s="124" t="s">
        <v>215</v>
      </c>
      <c r="O2" s="124" t="s">
        <v>183</v>
      </c>
    </row>
    <row r="3" spans="1:15" ht="18">
      <c r="A3" s="72">
        <v>44567</v>
      </c>
      <c r="B3" s="72" t="str">
        <f t="shared" si="0"/>
        <v>01</v>
      </c>
      <c r="C3" t="s">
        <v>59</v>
      </c>
      <c r="D3" t="s">
        <v>14</v>
      </c>
      <c r="E3">
        <v>10</v>
      </c>
      <c r="F3">
        <v>255</v>
      </c>
      <c r="G3">
        <v>0.15</v>
      </c>
      <c r="H3">
        <v>2550</v>
      </c>
      <c r="I3" t="s">
        <v>117</v>
      </c>
      <c r="K3" s="116"/>
      <c r="L3" s="116"/>
      <c r="M3" s="37" t="s">
        <v>113</v>
      </c>
      <c r="N3" s="117" t="s">
        <v>71</v>
      </c>
      <c r="O3" s="118">
        <f>SUMIF(Vendas[Vendedor],M3,Vendas[Total])</f>
        <v>36468.600000000006</v>
      </c>
    </row>
    <row r="4" spans="1:15" ht="18">
      <c r="A4" s="72">
        <v>44568</v>
      </c>
      <c r="B4" s="72" t="str">
        <f t="shared" si="0"/>
        <v>01</v>
      </c>
      <c r="C4" t="s">
        <v>93</v>
      </c>
      <c r="D4" t="s">
        <v>12</v>
      </c>
      <c r="E4">
        <v>11</v>
      </c>
      <c r="F4">
        <v>289.89999999999998</v>
      </c>
      <c r="G4">
        <v>0.1</v>
      </c>
      <c r="H4">
        <v>3188.9</v>
      </c>
      <c r="I4" t="s">
        <v>115</v>
      </c>
      <c r="K4" s="116"/>
      <c r="L4" s="116"/>
      <c r="M4" s="37" t="s">
        <v>114</v>
      </c>
      <c r="N4" s="117" t="s">
        <v>73</v>
      </c>
      <c r="O4" s="118">
        <f>SUMIF(Vendas[Vendedor],M4,Vendas[Total])</f>
        <v>47690</v>
      </c>
    </row>
    <row r="5" spans="1:15" ht="18">
      <c r="A5" s="72">
        <v>44573</v>
      </c>
      <c r="B5" s="72" t="str">
        <f t="shared" si="0"/>
        <v>01</v>
      </c>
      <c r="C5" t="s">
        <v>106</v>
      </c>
      <c r="D5" t="s">
        <v>12</v>
      </c>
      <c r="E5">
        <v>11</v>
      </c>
      <c r="F5">
        <v>180</v>
      </c>
      <c r="G5">
        <v>0.2</v>
      </c>
      <c r="H5">
        <v>1980</v>
      </c>
      <c r="I5" t="s">
        <v>113</v>
      </c>
      <c r="K5" s="116"/>
      <c r="L5" s="116"/>
      <c r="M5" s="37" t="s">
        <v>115</v>
      </c>
      <c r="N5" s="117" t="s">
        <v>70</v>
      </c>
      <c r="O5" s="118">
        <f>SUMIF(Vendas[Vendedor],M5,Vendas[Total])</f>
        <v>36204.600000000013</v>
      </c>
    </row>
    <row r="6" spans="1:15" ht="18">
      <c r="A6" s="72">
        <v>44574</v>
      </c>
      <c r="B6" s="72" t="str">
        <f t="shared" si="0"/>
        <v>01</v>
      </c>
      <c r="C6" t="s">
        <v>110</v>
      </c>
      <c r="D6" t="s">
        <v>12</v>
      </c>
      <c r="E6">
        <v>10</v>
      </c>
      <c r="F6">
        <v>180</v>
      </c>
      <c r="G6">
        <v>0.1</v>
      </c>
      <c r="H6">
        <v>1800</v>
      </c>
      <c r="I6" t="s">
        <v>115</v>
      </c>
      <c r="K6" s="116"/>
      <c r="L6" s="116"/>
      <c r="M6" s="37" t="s">
        <v>116</v>
      </c>
      <c r="N6" s="117" t="s">
        <v>118</v>
      </c>
      <c r="O6" s="118">
        <f>SUMIF(Vendas[Vendedor],M6,Vendas[Total])</f>
        <v>37864.000000000007</v>
      </c>
    </row>
    <row r="7" spans="1:15" ht="18.600000000000001" thickBot="1">
      <c r="A7" s="72">
        <v>44578</v>
      </c>
      <c r="B7" s="72" t="str">
        <f t="shared" si="0"/>
        <v>01</v>
      </c>
      <c r="C7" t="s">
        <v>33</v>
      </c>
      <c r="D7" t="s">
        <v>12</v>
      </c>
      <c r="E7">
        <v>8</v>
      </c>
      <c r="F7">
        <v>70.900000000000006</v>
      </c>
      <c r="G7">
        <v>0.15</v>
      </c>
      <c r="H7">
        <v>567.20000000000005</v>
      </c>
      <c r="I7" t="s">
        <v>114</v>
      </c>
      <c r="K7" s="116"/>
      <c r="L7" s="116"/>
      <c r="M7" s="38" t="s">
        <v>117</v>
      </c>
      <c r="N7" s="119" t="s">
        <v>119</v>
      </c>
      <c r="O7" s="118">
        <f>SUMIF(Vendas[Vendedor],M7,Vendas[Total])</f>
        <v>49213.899999999994</v>
      </c>
    </row>
    <row r="8" spans="1:15" ht="15.6">
      <c r="A8" s="72">
        <v>44584</v>
      </c>
      <c r="B8" s="72" t="str">
        <f t="shared" si="0"/>
        <v>01</v>
      </c>
      <c r="C8" t="s">
        <v>59</v>
      </c>
      <c r="D8" t="s">
        <v>14</v>
      </c>
      <c r="E8">
        <v>2</v>
      </c>
      <c r="F8">
        <v>255</v>
      </c>
      <c r="G8">
        <v>0.1</v>
      </c>
      <c r="H8">
        <v>510</v>
      </c>
      <c r="I8" t="s">
        <v>116</v>
      </c>
      <c r="K8" s="116"/>
      <c r="L8" s="116"/>
      <c r="M8" s="116"/>
      <c r="N8" s="116"/>
      <c r="O8" s="116"/>
    </row>
    <row r="9" spans="1:15" ht="15.6">
      <c r="A9" s="72">
        <v>44587</v>
      </c>
      <c r="B9" s="72" t="str">
        <f t="shared" si="0"/>
        <v>01</v>
      </c>
      <c r="C9" t="s">
        <v>88</v>
      </c>
      <c r="D9" t="s">
        <v>12</v>
      </c>
      <c r="E9">
        <v>2</v>
      </c>
      <c r="F9">
        <v>72.5</v>
      </c>
      <c r="G9">
        <v>0.15</v>
      </c>
      <c r="H9">
        <v>145</v>
      </c>
      <c r="I9" t="s">
        <v>117</v>
      </c>
      <c r="K9" s="116"/>
      <c r="L9" s="116"/>
      <c r="M9" s="116"/>
      <c r="N9" s="116"/>
      <c r="O9" s="116"/>
    </row>
    <row r="10" spans="1:15" ht="15.6">
      <c r="A10" s="72">
        <v>44589</v>
      </c>
      <c r="B10" s="72" t="str">
        <f t="shared" si="0"/>
        <v>01</v>
      </c>
      <c r="C10" t="s">
        <v>90</v>
      </c>
      <c r="D10" t="s">
        <v>12</v>
      </c>
      <c r="E10">
        <v>12</v>
      </c>
      <c r="F10">
        <v>289.89999999999998</v>
      </c>
      <c r="G10">
        <v>0.2</v>
      </c>
      <c r="H10">
        <v>3478.8</v>
      </c>
      <c r="I10" t="s">
        <v>116</v>
      </c>
      <c r="K10" s="116"/>
      <c r="L10" s="116"/>
      <c r="M10" s="116"/>
      <c r="N10" s="116"/>
      <c r="O10" s="116"/>
    </row>
    <row r="11" spans="1:15" ht="15.6">
      <c r="A11" s="72">
        <v>44590</v>
      </c>
      <c r="B11" s="72" t="str">
        <f t="shared" si="0"/>
        <v>01</v>
      </c>
      <c r="C11" t="s">
        <v>90</v>
      </c>
      <c r="D11" t="s">
        <v>12</v>
      </c>
      <c r="E11">
        <v>1</v>
      </c>
      <c r="F11">
        <v>289.89999999999998</v>
      </c>
      <c r="G11">
        <v>0.1</v>
      </c>
      <c r="H11">
        <v>289.89999999999998</v>
      </c>
      <c r="I11" t="s">
        <v>117</v>
      </c>
      <c r="K11" s="116"/>
      <c r="L11" s="116"/>
      <c r="M11" s="120" t="s">
        <v>177</v>
      </c>
      <c r="N11" s="120" t="s">
        <v>183</v>
      </c>
      <c r="O11" s="116"/>
    </row>
    <row r="12" spans="1:15" ht="15.6">
      <c r="A12" s="72">
        <v>44591</v>
      </c>
      <c r="B12" s="72" t="str">
        <f t="shared" si="0"/>
        <v>01</v>
      </c>
      <c r="C12" t="s">
        <v>109</v>
      </c>
      <c r="D12" t="s">
        <v>12</v>
      </c>
      <c r="E12">
        <v>11</v>
      </c>
      <c r="F12">
        <v>180</v>
      </c>
      <c r="G12">
        <v>0.2</v>
      </c>
      <c r="H12">
        <v>1980</v>
      </c>
      <c r="I12" t="s">
        <v>113</v>
      </c>
      <c r="K12" s="116"/>
      <c r="L12" s="116"/>
      <c r="M12" s="121" t="s">
        <v>218</v>
      </c>
      <c r="N12" s="122">
        <f>SUMIF(Vendas[Categoria],M12,Vendas[Total])</f>
        <v>31476.500000000007</v>
      </c>
      <c r="O12" s="116"/>
    </row>
    <row r="13" spans="1:15" ht="15.6">
      <c r="A13" s="72">
        <v>44595</v>
      </c>
      <c r="B13" s="72" t="str">
        <f t="shared" si="0"/>
        <v>02</v>
      </c>
      <c r="C13" t="s">
        <v>33</v>
      </c>
      <c r="D13" t="s">
        <v>12</v>
      </c>
      <c r="E13">
        <v>2</v>
      </c>
      <c r="F13">
        <v>70.900000000000006</v>
      </c>
      <c r="G13">
        <v>0.15</v>
      </c>
      <c r="H13">
        <v>141.80000000000001</v>
      </c>
      <c r="I13" t="s">
        <v>113</v>
      </c>
      <c r="K13" s="116"/>
      <c r="L13" s="116"/>
      <c r="M13" s="121" t="s">
        <v>216</v>
      </c>
      <c r="N13" s="122">
        <f>SUMIF(Vendas[Categoria],M13,Vendas[Total])</f>
        <v>40859.400000000009</v>
      </c>
      <c r="O13" s="116"/>
    </row>
    <row r="14" spans="1:15" ht="15.6">
      <c r="A14" s="72">
        <v>44597</v>
      </c>
      <c r="B14" s="72" t="str">
        <f t="shared" si="0"/>
        <v>02</v>
      </c>
      <c r="C14" t="s">
        <v>57</v>
      </c>
      <c r="D14" t="s">
        <v>13</v>
      </c>
      <c r="E14">
        <v>7</v>
      </c>
      <c r="F14">
        <v>120</v>
      </c>
      <c r="G14">
        <v>0.2</v>
      </c>
      <c r="H14">
        <v>840</v>
      </c>
      <c r="I14" t="s">
        <v>116</v>
      </c>
      <c r="K14" s="116"/>
      <c r="L14" s="116"/>
      <c r="M14" s="121" t="s">
        <v>217</v>
      </c>
      <c r="N14" s="122">
        <f>SUMIF(Vendas[Categoria],M14,Vendas[Total])</f>
        <v>135105.20000000004</v>
      </c>
      <c r="O14" s="116"/>
    </row>
    <row r="15" spans="1:15" ht="15.6">
      <c r="A15" s="72">
        <v>44610</v>
      </c>
      <c r="B15" s="72" t="str">
        <f t="shared" si="0"/>
        <v>02</v>
      </c>
      <c r="C15" t="s">
        <v>53</v>
      </c>
      <c r="D15" t="s">
        <v>12</v>
      </c>
      <c r="E15">
        <v>4</v>
      </c>
      <c r="F15">
        <v>249.9</v>
      </c>
      <c r="G15">
        <v>0.2</v>
      </c>
      <c r="H15">
        <v>999.6</v>
      </c>
      <c r="I15" t="s">
        <v>113</v>
      </c>
      <c r="K15" s="116"/>
      <c r="L15" s="116"/>
      <c r="M15" s="116"/>
      <c r="N15" s="116"/>
      <c r="O15" s="116"/>
    </row>
    <row r="16" spans="1:15" ht="15.6">
      <c r="A16" s="72">
        <v>44613</v>
      </c>
      <c r="B16" s="72" t="str">
        <f t="shared" si="0"/>
        <v>02</v>
      </c>
      <c r="C16" t="s">
        <v>44</v>
      </c>
      <c r="D16" t="s">
        <v>12</v>
      </c>
      <c r="E16">
        <v>4</v>
      </c>
      <c r="F16">
        <v>39.9</v>
      </c>
      <c r="G16">
        <v>0.1</v>
      </c>
      <c r="H16">
        <v>159.6</v>
      </c>
      <c r="I16" t="s">
        <v>115</v>
      </c>
      <c r="K16" s="116"/>
      <c r="L16" s="116"/>
      <c r="M16" s="116"/>
      <c r="N16" s="116"/>
      <c r="O16" s="116"/>
    </row>
    <row r="17" spans="1:15" ht="15.6">
      <c r="A17" s="72">
        <v>44616</v>
      </c>
      <c r="B17" s="72" t="str">
        <f t="shared" si="0"/>
        <v>02</v>
      </c>
      <c r="C17" t="s">
        <v>83</v>
      </c>
      <c r="D17" t="s">
        <v>12</v>
      </c>
      <c r="E17">
        <v>10</v>
      </c>
      <c r="F17">
        <v>70</v>
      </c>
      <c r="G17">
        <v>0.15</v>
      </c>
      <c r="H17">
        <v>700</v>
      </c>
      <c r="I17" t="s">
        <v>117</v>
      </c>
      <c r="K17" s="116"/>
      <c r="L17" s="116"/>
      <c r="M17" s="120" t="s">
        <v>214</v>
      </c>
      <c r="N17" s="120" t="s">
        <v>219</v>
      </c>
      <c r="O17" s="120" t="s">
        <v>183</v>
      </c>
    </row>
    <row r="18" spans="1:15" ht="15.6">
      <c r="A18" s="72">
        <v>44617</v>
      </c>
      <c r="B18" s="72" t="str">
        <f t="shared" si="0"/>
        <v>02</v>
      </c>
      <c r="C18" t="s">
        <v>39</v>
      </c>
      <c r="D18" t="s">
        <v>12</v>
      </c>
      <c r="E18">
        <v>5</v>
      </c>
      <c r="F18">
        <v>92.9</v>
      </c>
      <c r="G18">
        <v>0.15</v>
      </c>
      <c r="H18">
        <v>464.5</v>
      </c>
      <c r="I18" t="s">
        <v>117</v>
      </c>
      <c r="K18" s="116"/>
      <c r="L18" s="116"/>
      <c r="M18" s="121">
        <v>1</v>
      </c>
      <c r="N18" s="121" t="s">
        <v>202</v>
      </c>
      <c r="O18" s="121">
        <f>COUNTIFS(Vendas[MÊS], 1)</f>
        <v>22</v>
      </c>
    </row>
    <row r="19" spans="1:15" ht="15.6">
      <c r="A19" s="72">
        <v>44618</v>
      </c>
      <c r="B19" s="72" t="str">
        <f t="shared" si="0"/>
        <v>02</v>
      </c>
      <c r="C19" t="s">
        <v>52</v>
      </c>
      <c r="D19" t="s">
        <v>12</v>
      </c>
      <c r="E19">
        <v>2</v>
      </c>
      <c r="F19">
        <v>300</v>
      </c>
      <c r="G19">
        <v>0.15</v>
      </c>
      <c r="H19">
        <v>600</v>
      </c>
      <c r="I19" t="s">
        <v>113</v>
      </c>
      <c r="K19" s="116"/>
      <c r="L19" s="116"/>
      <c r="M19" s="121">
        <v>2</v>
      </c>
      <c r="N19" s="121" t="s">
        <v>203</v>
      </c>
      <c r="O19" s="121">
        <f>COUNTIFS(Vendas[MÊS],2)</f>
        <v>14</v>
      </c>
    </row>
    <row r="20" spans="1:15" ht="15.6">
      <c r="A20" s="72">
        <v>44621</v>
      </c>
      <c r="B20" s="72" t="str">
        <f t="shared" si="0"/>
        <v>03</v>
      </c>
      <c r="C20" t="s">
        <v>31</v>
      </c>
      <c r="D20" t="s">
        <v>12</v>
      </c>
      <c r="E20">
        <v>5</v>
      </c>
      <c r="F20">
        <v>65.900000000000006</v>
      </c>
      <c r="G20">
        <v>0.2</v>
      </c>
      <c r="H20">
        <v>329.5</v>
      </c>
      <c r="I20" t="s">
        <v>113</v>
      </c>
      <c r="K20" s="116"/>
      <c r="L20" s="116"/>
      <c r="M20" s="121">
        <v>3</v>
      </c>
      <c r="N20" s="121" t="s">
        <v>204</v>
      </c>
      <c r="O20" s="121">
        <f>COUNTIFS(Vendas[MÊS],3)</f>
        <v>20</v>
      </c>
    </row>
    <row r="21" spans="1:15" ht="15.6">
      <c r="A21" s="72">
        <v>44621</v>
      </c>
      <c r="B21" s="72" t="str">
        <f t="shared" si="0"/>
        <v>03</v>
      </c>
      <c r="C21" t="s">
        <v>43</v>
      </c>
      <c r="D21" t="s">
        <v>12</v>
      </c>
      <c r="E21">
        <v>3</v>
      </c>
      <c r="F21">
        <v>39.9</v>
      </c>
      <c r="G21">
        <v>0.2</v>
      </c>
      <c r="H21">
        <v>119.7</v>
      </c>
      <c r="I21" t="s">
        <v>116</v>
      </c>
      <c r="K21" s="116"/>
      <c r="L21" s="116"/>
      <c r="M21" s="121">
        <v>4</v>
      </c>
      <c r="N21" s="121" t="s">
        <v>205</v>
      </c>
      <c r="O21" s="121">
        <f>COUNTIFS(Vendas[MÊS],4)</f>
        <v>22</v>
      </c>
    </row>
    <row r="22" spans="1:15" ht="15.6">
      <c r="A22" s="72">
        <v>44622</v>
      </c>
      <c r="B22" s="72" t="str">
        <f t="shared" si="0"/>
        <v>03</v>
      </c>
      <c r="C22" t="s">
        <v>43</v>
      </c>
      <c r="D22" t="s">
        <v>12</v>
      </c>
      <c r="E22">
        <v>1</v>
      </c>
      <c r="F22">
        <v>39.9</v>
      </c>
      <c r="G22">
        <v>0.1</v>
      </c>
      <c r="H22">
        <v>39.9</v>
      </c>
      <c r="I22" t="s">
        <v>116</v>
      </c>
      <c r="K22" s="116"/>
      <c r="L22" s="116"/>
      <c r="M22" s="121">
        <v>5</v>
      </c>
      <c r="N22" s="121" t="s">
        <v>206</v>
      </c>
      <c r="O22" s="121">
        <f>COUNTIFS(Vendas[MÊS],5)</f>
        <v>14</v>
      </c>
    </row>
    <row r="23" spans="1:15" ht="15.6">
      <c r="A23" s="72">
        <v>44623</v>
      </c>
      <c r="B23" s="72" t="str">
        <f t="shared" si="0"/>
        <v>03</v>
      </c>
      <c r="C23" t="s">
        <v>37</v>
      </c>
      <c r="D23" t="s">
        <v>12</v>
      </c>
      <c r="E23">
        <v>12</v>
      </c>
      <c r="F23">
        <v>85.9</v>
      </c>
      <c r="G23">
        <v>0.15</v>
      </c>
      <c r="H23">
        <v>1030.8</v>
      </c>
      <c r="I23" t="s">
        <v>114</v>
      </c>
      <c r="K23" s="116"/>
      <c r="L23" s="116"/>
      <c r="M23" s="121">
        <v>6</v>
      </c>
      <c r="N23" s="121" t="s">
        <v>207</v>
      </c>
      <c r="O23" s="121">
        <f>COUNTIFS(Vendas[MÊS],6)</f>
        <v>28</v>
      </c>
    </row>
    <row r="24" spans="1:15" ht="15.6">
      <c r="A24" s="72">
        <v>44624</v>
      </c>
      <c r="B24" s="72" t="str">
        <f t="shared" si="0"/>
        <v>03</v>
      </c>
      <c r="C24" t="s">
        <v>97</v>
      </c>
      <c r="D24" t="s">
        <v>12</v>
      </c>
      <c r="E24">
        <v>5</v>
      </c>
      <c r="F24">
        <v>32.9</v>
      </c>
      <c r="G24">
        <v>0.2</v>
      </c>
      <c r="H24">
        <v>164.5</v>
      </c>
      <c r="I24" t="s">
        <v>113</v>
      </c>
      <c r="K24" s="116"/>
      <c r="L24" s="116"/>
      <c r="M24" s="121">
        <v>7</v>
      </c>
      <c r="N24" s="121" t="s">
        <v>208</v>
      </c>
      <c r="O24" s="121">
        <f>COUNTIFS(Vendas[MÊS], 7)</f>
        <v>22</v>
      </c>
    </row>
    <row r="25" spans="1:15" ht="15.6">
      <c r="A25" s="72">
        <v>44629</v>
      </c>
      <c r="B25" s="72" t="str">
        <f t="shared" si="0"/>
        <v>03</v>
      </c>
      <c r="C25" t="s">
        <v>84</v>
      </c>
      <c r="D25" t="s">
        <v>12</v>
      </c>
      <c r="E25">
        <v>11</v>
      </c>
      <c r="F25">
        <v>54.9</v>
      </c>
      <c r="G25">
        <v>0.2</v>
      </c>
      <c r="H25">
        <v>603.9</v>
      </c>
      <c r="I25" t="s">
        <v>113</v>
      </c>
      <c r="L25" s="116"/>
      <c r="M25" s="123">
        <v>8</v>
      </c>
      <c r="N25" s="121" t="s">
        <v>209</v>
      </c>
      <c r="O25" s="121">
        <f>COUNTIFS(Vendas[MÊS],8)</f>
        <v>22</v>
      </c>
    </row>
    <row r="26" spans="1:15" ht="15.6">
      <c r="A26" s="72">
        <v>44634</v>
      </c>
      <c r="B26" s="72" t="str">
        <f t="shared" si="0"/>
        <v>03</v>
      </c>
      <c r="C26" t="s">
        <v>45</v>
      </c>
      <c r="D26" t="s">
        <v>12</v>
      </c>
      <c r="E26">
        <v>3</v>
      </c>
      <c r="F26">
        <v>42.5</v>
      </c>
      <c r="G26">
        <v>0.2</v>
      </c>
      <c r="H26">
        <v>127.5</v>
      </c>
      <c r="I26" t="s">
        <v>113</v>
      </c>
      <c r="M26" s="125">
        <v>9</v>
      </c>
      <c r="N26" s="121" t="s">
        <v>210</v>
      </c>
      <c r="O26" s="74">
        <f>COUNTIFS(Vendas[MÊS],9)</f>
        <v>22</v>
      </c>
    </row>
    <row r="27" spans="1:15" ht="15.6">
      <c r="A27" s="72">
        <v>44639</v>
      </c>
      <c r="B27" s="72" t="str">
        <f t="shared" si="0"/>
        <v>03</v>
      </c>
      <c r="C27" t="s">
        <v>64</v>
      </c>
      <c r="D27" t="s">
        <v>12</v>
      </c>
      <c r="E27">
        <v>8</v>
      </c>
      <c r="F27">
        <v>89.9</v>
      </c>
      <c r="G27">
        <v>0.2</v>
      </c>
      <c r="H27">
        <v>719.2</v>
      </c>
      <c r="I27" t="s">
        <v>116</v>
      </c>
      <c r="L27" s="116"/>
      <c r="M27" s="123">
        <v>10</v>
      </c>
      <c r="N27" s="125" t="s">
        <v>211</v>
      </c>
      <c r="O27" s="121">
        <f>COUNTIFS(Vendas[MÊS],10)</f>
        <v>22</v>
      </c>
    </row>
    <row r="28" spans="1:15" ht="15.6">
      <c r="A28" s="72">
        <v>44641</v>
      </c>
      <c r="B28" s="72" t="str">
        <f t="shared" si="0"/>
        <v>03</v>
      </c>
      <c r="C28" t="s">
        <v>63</v>
      </c>
      <c r="D28" t="s">
        <v>14</v>
      </c>
      <c r="E28">
        <v>1</v>
      </c>
      <c r="F28">
        <v>259.89999999999998</v>
      </c>
      <c r="G28">
        <v>0</v>
      </c>
      <c r="H28">
        <v>259.89999999999998</v>
      </c>
      <c r="I28" t="s">
        <v>116</v>
      </c>
      <c r="L28" s="116"/>
      <c r="M28" s="123">
        <v>11</v>
      </c>
      <c r="N28" s="121" t="s">
        <v>212</v>
      </c>
      <c r="O28" s="121">
        <f>COUNTIFS(Vendas[MÊS],11)</f>
        <v>22</v>
      </c>
    </row>
    <row r="29" spans="1:15" ht="15.6">
      <c r="A29" s="72">
        <v>44645</v>
      </c>
      <c r="B29" s="72" t="str">
        <f t="shared" si="0"/>
        <v>03</v>
      </c>
      <c r="C29" t="s">
        <v>48</v>
      </c>
      <c r="D29" t="s">
        <v>12</v>
      </c>
      <c r="E29">
        <v>11</v>
      </c>
      <c r="F29">
        <v>32.9</v>
      </c>
      <c r="G29">
        <v>0.15</v>
      </c>
      <c r="H29">
        <v>361.9</v>
      </c>
      <c r="I29" t="s">
        <v>117</v>
      </c>
      <c r="M29" s="123">
        <v>12</v>
      </c>
      <c r="N29" s="123" t="s">
        <v>213</v>
      </c>
      <c r="O29" s="74">
        <f>COUNTIFS(Vendas[MÊS],12)</f>
        <v>22</v>
      </c>
    </row>
    <row r="30" spans="1:15">
      <c r="A30" s="72">
        <v>44653</v>
      </c>
      <c r="B30" s="72" t="str">
        <f t="shared" si="0"/>
        <v>04</v>
      </c>
      <c r="C30" t="s">
        <v>49</v>
      </c>
      <c r="D30" t="s">
        <v>13</v>
      </c>
      <c r="E30">
        <v>8</v>
      </c>
      <c r="F30">
        <v>49.9</v>
      </c>
      <c r="G30">
        <v>0.15</v>
      </c>
      <c r="H30">
        <v>399.2</v>
      </c>
      <c r="I30" t="s">
        <v>114</v>
      </c>
    </row>
    <row r="31" spans="1:15">
      <c r="A31" s="72">
        <v>44655</v>
      </c>
      <c r="B31" s="72" t="str">
        <f t="shared" si="0"/>
        <v>04</v>
      </c>
      <c r="C31" t="s">
        <v>35</v>
      </c>
      <c r="D31" t="s">
        <v>13</v>
      </c>
      <c r="E31">
        <v>4</v>
      </c>
      <c r="F31">
        <v>259.89999999999998</v>
      </c>
      <c r="G31">
        <v>0.1</v>
      </c>
      <c r="H31">
        <v>1039.5999999999999</v>
      </c>
      <c r="I31" t="s">
        <v>115</v>
      </c>
    </row>
    <row r="32" spans="1:15">
      <c r="A32" s="72">
        <v>44659</v>
      </c>
      <c r="B32" s="72" t="str">
        <f t="shared" si="0"/>
        <v>04</v>
      </c>
      <c r="C32" t="s">
        <v>56</v>
      </c>
      <c r="D32" t="s">
        <v>13</v>
      </c>
      <c r="E32">
        <v>1</v>
      </c>
      <c r="F32">
        <v>349.9</v>
      </c>
      <c r="G32">
        <v>0</v>
      </c>
      <c r="H32">
        <v>349.9</v>
      </c>
      <c r="I32" t="s">
        <v>114</v>
      </c>
    </row>
    <row r="33" spans="1:9">
      <c r="A33" s="72">
        <v>44662</v>
      </c>
      <c r="B33" s="72" t="str">
        <f t="shared" si="0"/>
        <v>04</v>
      </c>
      <c r="C33" t="s">
        <v>101</v>
      </c>
      <c r="D33" t="s">
        <v>12</v>
      </c>
      <c r="E33">
        <v>7</v>
      </c>
      <c r="F33">
        <v>49.9</v>
      </c>
      <c r="G33">
        <v>0.2</v>
      </c>
      <c r="H33">
        <v>349.3</v>
      </c>
      <c r="I33" t="s">
        <v>116</v>
      </c>
    </row>
    <row r="34" spans="1:9">
      <c r="A34" s="72">
        <v>44663</v>
      </c>
      <c r="B34" s="72" t="str">
        <f t="shared" si="0"/>
        <v>04</v>
      </c>
      <c r="C34" t="s">
        <v>83</v>
      </c>
      <c r="D34" t="s">
        <v>12</v>
      </c>
      <c r="E34">
        <v>11</v>
      </c>
      <c r="F34">
        <v>70</v>
      </c>
      <c r="G34">
        <v>0.2</v>
      </c>
      <c r="H34">
        <v>770</v>
      </c>
      <c r="I34" t="s">
        <v>116</v>
      </c>
    </row>
    <row r="35" spans="1:9">
      <c r="A35" s="72">
        <v>44664</v>
      </c>
      <c r="B35" s="72" t="str">
        <f t="shared" si="0"/>
        <v>04</v>
      </c>
      <c r="C35" t="s">
        <v>69</v>
      </c>
      <c r="D35" t="s">
        <v>12</v>
      </c>
      <c r="E35">
        <v>3</v>
      </c>
      <c r="F35">
        <v>146</v>
      </c>
      <c r="G35">
        <v>0.15</v>
      </c>
      <c r="H35">
        <v>438</v>
      </c>
      <c r="I35" t="s">
        <v>117</v>
      </c>
    </row>
    <row r="36" spans="1:9">
      <c r="A36" s="72">
        <v>44666</v>
      </c>
      <c r="B36" s="72" t="str">
        <f t="shared" si="0"/>
        <v>04</v>
      </c>
      <c r="C36" t="s">
        <v>102</v>
      </c>
      <c r="D36" t="s">
        <v>14</v>
      </c>
      <c r="E36">
        <v>8</v>
      </c>
      <c r="F36">
        <v>89.9</v>
      </c>
      <c r="G36">
        <v>0.15</v>
      </c>
      <c r="H36">
        <v>719.2</v>
      </c>
      <c r="I36" t="s">
        <v>117</v>
      </c>
    </row>
    <row r="37" spans="1:9">
      <c r="A37" s="72">
        <v>44673</v>
      </c>
      <c r="B37" s="72" t="str">
        <f t="shared" si="0"/>
        <v>04</v>
      </c>
      <c r="C37" t="s">
        <v>57</v>
      </c>
      <c r="D37" t="s">
        <v>13</v>
      </c>
      <c r="E37">
        <v>9</v>
      </c>
      <c r="F37">
        <v>120</v>
      </c>
      <c r="G37">
        <v>0.15</v>
      </c>
      <c r="H37">
        <v>1080</v>
      </c>
      <c r="I37" t="s">
        <v>114</v>
      </c>
    </row>
    <row r="38" spans="1:9">
      <c r="A38" s="72">
        <v>44674</v>
      </c>
      <c r="B38" s="72" t="str">
        <f t="shared" si="0"/>
        <v>04</v>
      </c>
      <c r="C38" t="s">
        <v>60</v>
      </c>
      <c r="D38" t="s">
        <v>14</v>
      </c>
      <c r="E38">
        <v>3</v>
      </c>
      <c r="F38">
        <v>259.89999999999998</v>
      </c>
      <c r="G38">
        <v>0.1</v>
      </c>
      <c r="H38">
        <v>779.7</v>
      </c>
      <c r="I38" t="s">
        <v>115</v>
      </c>
    </row>
    <row r="39" spans="1:9">
      <c r="A39" s="72">
        <v>44677</v>
      </c>
      <c r="B39" s="72" t="str">
        <f t="shared" si="0"/>
        <v>04</v>
      </c>
      <c r="C39" t="s">
        <v>50</v>
      </c>
      <c r="D39" t="s">
        <v>12</v>
      </c>
      <c r="E39">
        <v>6</v>
      </c>
      <c r="F39">
        <v>299.89999999999998</v>
      </c>
      <c r="G39">
        <v>0.1</v>
      </c>
      <c r="H39">
        <v>1799.4</v>
      </c>
      <c r="I39" t="s">
        <v>115</v>
      </c>
    </row>
    <row r="40" spans="1:9">
      <c r="A40" s="72">
        <v>44678</v>
      </c>
      <c r="B40" s="72" t="str">
        <f t="shared" si="0"/>
        <v>04</v>
      </c>
      <c r="C40" t="s">
        <v>109</v>
      </c>
      <c r="D40" t="s">
        <v>12</v>
      </c>
      <c r="E40">
        <v>11</v>
      </c>
      <c r="F40">
        <v>180</v>
      </c>
      <c r="G40">
        <v>0.15</v>
      </c>
      <c r="H40">
        <v>1980</v>
      </c>
      <c r="I40" t="s">
        <v>117</v>
      </c>
    </row>
    <row r="41" spans="1:9">
      <c r="A41" s="72">
        <v>44689</v>
      </c>
      <c r="B41" s="72" t="str">
        <f t="shared" si="0"/>
        <v>05</v>
      </c>
      <c r="C41" t="s">
        <v>55</v>
      </c>
      <c r="D41" t="s">
        <v>12</v>
      </c>
      <c r="E41">
        <v>10</v>
      </c>
      <c r="F41">
        <v>299.89999999999998</v>
      </c>
      <c r="G41">
        <v>0.15</v>
      </c>
      <c r="H41">
        <v>2999</v>
      </c>
      <c r="I41" t="s">
        <v>114</v>
      </c>
    </row>
    <row r="42" spans="1:9">
      <c r="A42" s="72">
        <v>44690</v>
      </c>
      <c r="B42" s="72" t="str">
        <f t="shared" si="0"/>
        <v>05</v>
      </c>
      <c r="C42" t="s">
        <v>106</v>
      </c>
      <c r="D42" t="s">
        <v>12</v>
      </c>
      <c r="E42">
        <v>8</v>
      </c>
      <c r="F42">
        <v>180</v>
      </c>
      <c r="G42">
        <v>0.15</v>
      </c>
      <c r="H42">
        <v>1440</v>
      </c>
      <c r="I42" t="s">
        <v>114</v>
      </c>
    </row>
    <row r="43" spans="1:9">
      <c r="A43" s="72">
        <v>44691</v>
      </c>
      <c r="B43" s="72" t="str">
        <f t="shared" si="0"/>
        <v>05</v>
      </c>
      <c r="C43" t="s">
        <v>57</v>
      </c>
      <c r="D43" t="s">
        <v>13</v>
      </c>
      <c r="E43">
        <v>5</v>
      </c>
      <c r="F43">
        <v>120</v>
      </c>
      <c r="G43">
        <v>0.15</v>
      </c>
      <c r="H43">
        <v>600</v>
      </c>
      <c r="I43" t="s">
        <v>117</v>
      </c>
    </row>
    <row r="44" spans="1:9">
      <c r="A44" s="72">
        <v>44692</v>
      </c>
      <c r="B44" s="72" t="str">
        <f t="shared" si="0"/>
        <v>05</v>
      </c>
      <c r="C44" t="s">
        <v>55</v>
      </c>
      <c r="D44" t="s">
        <v>12</v>
      </c>
      <c r="E44">
        <v>12</v>
      </c>
      <c r="F44">
        <v>299.89999999999998</v>
      </c>
      <c r="G44">
        <v>0.15</v>
      </c>
      <c r="H44">
        <v>3598.8</v>
      </c>
      <c r="I44" t="s">
        <v>114</v>
      </c>
    </row>
    <row r="45" spans="1:9">
      <c r="A45" s="72">
        <v>44693</v>
      </c>
      <c r="B45" s="72" t="str">
        <f t="shared" si="0"/>
        <v>05</v>
      </c>
      <c r="C45" t="s">
        <v>66</v>
      </c>
      <c r="D45" t="s">
        <v>12</v>
      </c>
      <c r="E45">
        <v>10</v>
      </c>
      <c r="F45">
        <v>93.5</v>
      </c>
      <c r="G45">
        <v>0.1</v>
      </c>
      <c r="H45">
        <v>935</v>
      </c>
      <c r="I45" t="s">
        <v>115</v>
      </c>
    </row>
    <row r="46" spans="1:9">
      <c r="A46" s="72">
        <v>44696</v>
      </c>
      <c r="B46" s="72" t="str">
        <f t="shared" si="0"/>
        <v>05</v>
      </c>
      <c r="C46" t="s">
        <v>93</v>
      </c>
      <c r="D46" t="s">
        <v>12</v>
      </c>
      <c r="E46">
        <v>1</v>
      </c>
      <c r="F46">
        <v>289.89999999999998</v>
      </c>
      <c r="G46">
        <v>0.1</v>
      </c>
      <c r="H46">
        <v>289.89999999999998</v>
      </c>
      <c r="I46" t="s">
        <v>113</v>
      </c>
    </row>
    <row r="47" spans="1:9">
      <c r="A47" s="72">
        <v>44699</v>
      </c>
      <c r="B47" s="72" t="str">
        <f t="shared" si="0"/>
        <v>05</v>
      </c>
      <c r="C47" t="s">
        <v>32</v>
      </c>
      <c r="D47" t="s">
        <v>12</v>
      </c>
      <c r="E47">
        <v>10</v>
      </c>
      <c r="F47">
        <v>69.900000000000006</v>
      </c>
      <c r="G47">
        <v>0.1</v>
      </c>
      <c r="H47">
        <v>699</v>
      </c>
      <c r="I47" t="s">
        <v>115</v>
      </c>
    </row>
    <row r="48" spans="1:9">
      <c r="A48" s="72">
        <v>44719</v>
      </c>
      <c r="B48" s="72" t="str">
        <f t="shared" si="0"/>
        <v>06</v>
      </c>
      <c r="C48" t="s">
        <v>65</v>
      </c>
      <c r="D48" t="s">
        <v>12</v>
      </c>
      <c r="E48">
        <v>10</v>
      </c>
      <c r="F48">
        <v>91.4</v>
      </c>
      <c r="G48">
        <v>0.15</v>
      </c>
      <c r="H48">
        <v>914</v>
      </c>
      <c r="I48" t="s">
        <v>117</v>
      </c>
    </row>
    <row r="49" spans="1:9">
      <c r="A49" s="72">
        <v>44719</v>
      </c>
      <c r="B49" s="72" t="str">
        <f t="shared" si="0"/>
        <v>06</v>
      </c>
      <c r="C49" t="s">
        <v>88</v>
      </c>
      <c r="D49" t="s">
        <v>12</v>
      </c>
      <c r="E49">
        <v>4</v>
      </c>
      <c r="F49">
        <v>72.5</v>
      </c>
      <c r="G49">
        <v>0.15</v>
      </c>
      <c r="H49">
        <v>290</v>
      </c>
      <c r="I49" t="s">
        <v>117</v>
      </c>
    </row>
    <row r="50" spans="1:9">
      <c r="A50" s="72">
        <v>44721</v>
      </c>
      <c r="B50" s="72" t="str">
        <f t="shared" si="0"/>
        <v>06</v>
      </c>
      <c r="C50" t="s">
        <v>100</v>
      </c>
      <c r="D50" t="s">
        <v>12</v>
      </c>
      <c r="E50">
        <v>9</v>
      </c>
      <c r="F50">
        <v>49.9</v>
      </c>
      <c r="G50">
        <v>0.2</v>
      </c>
      <c r="H50">
        <v>449.1</v>
      </c>
      <c r="I50" t="s">
        <v>113</v>
      </c>
    </row>
    <row r="51" spans="1:9">
      <c r="A51" s="72">
        <v>44721</v>
      </c>
      <c r="B51" s="72" t="str">
        <f t="shared" si="0"/>
        <v>06</v>
      </c>
      <c r="C51" t="s">
        <v>34</v>
      </c>
      <c r="D51" t="s">
        <v>13</v>
      </c>
      <c r="E51">
        <v>10</v>
      </c>
      <c r="F51">
        <v>145</v>
      </c>
      <c r="G51">
        <v>0.2</v>
      </c>
      <c r="H51">
        <v>1450</v>
      </c>
      <c r="I51" t="s">
        <v>113</v>
      </c>
    </row>
    <row r="52" spans="1:9">
      <c r="A52" s="72">
        <v>44723</v>
      </c>
      <c r="B52" s="72" t="str">
        <f t="shared" si="0"/>
        <v>06</v>
      </c>
      <c r="C52" t="s">
        <v>41</v>
      </c>
      <c r="D52" t="s">
        <v>12</v>
      </c>
      <c r="E52">
        <v>6</v>
      </c>
      <c r="F52">
        <v>46.9</v>
      </c>
      <c r="G52">
        <v>0.1</v>
      </c>
      <c r="H52">
        <v>281.39999999999998</v>
      </c>
      <c r="I52" t="s">
        <v>115</v>
      </c>
    </row>
    <row r="53" spans="1:9">
      <c r="A53" s="72">
        <v>44725</v>
      </c>
      <c r="B53" s="72" t="str">
        <f t="shared" si="0"/>
        <v>06</v>
      </c>
      <c r="C53" t="s">
        <v>56</v>
      </c>
      <c r="D53" t="s">
        <v>13</v>
      </c>
      <c r="E53">
        <v>4</v>
      </c>
      <c r="F53">
        <v>349.9</v>
      </c>
      <c r="G53">
        <v>0.15</v>
      </c>
      <c r="H53">
        <v>1399.6</v>
      </c>
      <c r="I53" t="s">
        <v>117</v>
      </c>
    </row>
    <row r="54" spans="1:9">
      <c r="A54" s="72">
        <v>44728</v>
      </c>
      <c r="B54" s="72" t="str">
        <f t="shared" si="0"/>
        <v>06</v>
      </c>
      <c r="C54" t="s">
        <v>46</v>
      </c>
      <c r="D54" t="s">
        <v>12</v>
      </c>
      <c r="E54">
        <v>6</v>
      </c>
      <c r="F54">
        <v>25.9</v>
      </c>
      <c r="G54">
        <v>0.2</v>
      </c>
      <c r="H54">
        <v>155.4</v>
      </c>
      <c r="I54" t="s">
        <v>116</v>
      </c>
    </row>
    <row r="55" spans="1:9">
      <c r="A55" s="72">
        <v>44728</v>
      </c>
      <c r="B55" s="72" t="str">
        <f t="shared" si="0"/>
        <v>06</v>
      </c>
      <c r="C55" t="s">
        <v>110</v>
      </c>
      <c r="D55" t="s">
        <v>12</v>
      </c>
      <c r="E55">
        <v>5</v>
      </c>
      <c r="F55">
        <v>180</v>
      </c>
      <c r="G55">
        <v>0.15</v>
      </c>
      <c r="H55">
        <v>900</v>
      </c>
      <c r="I55" t="s">
        <v>117</v>
      </c>
    </row>
    <row r="56" spans="1:9">
      <c r="A56" s="72">
        <v>44729</v>
      </c>
      <c r="B56" s="72" t="str">
        <f t="shared" si="0"/>
        <v>06</v>
      </c>
      <c r="C56" t="s">
        <v>60</v>
      </c>
      <c r="D56" t="s">
        <v>14</v>
      </c>
      <c r="E56">
        <v>5</v>
      </c>
      <c r="F56">
        <v>259.89999999999998</v>
      </c>
      <c r="G56">
        <v>0.1</v>
      </c>
      <c r="H56">
        <v>1299.5</v>
      </c>
      <c r="I56" t="s">
        <v>115</v>
      </c>
    </row>
    <row r="57" spans="1:9">
      <c r="A57" s="72">
        <v>44732</v>
      </c>
      <c r="B57" s="72" t="str">
        <f t="shared" si="0"/>
        <v>06</v>
      </c>
      <c r="C57" t="s">
        <v>67</v>
      </c>
      <c r="D57" t="s">
        <v>12</v>
      </c>
      <c r="E57">
        <v>9</v>
      </c>
      <c r="F57">
        <v>140</v>
      </c>
      <c r="G57">
        <v>0.2</v>
      </c>
      <c r="H57">
        <v>1260</v>
      </c>
      <c r="I57" t="s">
        <v>116</v>
      </c>
    </row>
    <row r="58" spans="1:9">
      <c r="A58" s="72">
        <v>44740</v>
      </c>
      <c r="B58" s="72" t="str">
        <f t="shared" si="0"/>
        <v>06</v>
      </c>
      <c r="C58" t="s">
        <v>34</v>
      </c>
      <c r="D58" t="s">
        <v>13</v>
      </c>
      <c r="E58">
        <v>10</v>
      </c>
      <c r="F58">
        <v>145</v>
      </c>
      <c r="G58">
        <v>0.2</v>
      </c>
      <c r="H58">
        <v>1450</v>
      </c>
      <c r="I58" t="s">
        <v>116</v>
      </c>
    </row>
    <row r="59" spans="1:9">
      <c r="A59" s="72">
        <v>44740</v>
      </c>
      <c r="B59" s="72" t="str">
        <f t="shared" si="0"/>
        <v>06</v>
      </c>
      <c r="C59" t="s">
        <v>59</v>
      </c>
      <c r="D59" t="s">
        <v>14</v>
      </c>
      <c r="E59">
        <v>1</v>
      </c>
      <c r="F59">
        <v>255</v>
      </c>
      <c r="G59">
        <v>0</v>
      </c>
      <c r="H59">
        <v>255</v>
      </c>
      <c r="I59" t="s">
        <v>116</v>
      </c>
    </row>
    <row r="60" spans="1:9">
      <c r="A60" s="72">
        <v>44741</v>
      </c>
      <c r="B60" s="72" t="str">
        <f t="shared" si="0"/>
        <v>06</v>
      </c>
      <c r="C60" t="s">
        <v>63</v>
      </c>
      <c r="D60" t="s">
        <v>14</v>
      </c>
      <c r="E60">
        <v>11</v>
      </c>
      <c r="F60">
        <v>259.89999999999998</v>
      </c>
      <c r="G60">
        <v>0.1</v>
      </c>
      <c r="H60">
        <v>2858.9</v>
      </c>
      <c r="I60" t="s">
        <v>115</v>
      </c>
    </row>
    <row r="61" spans="1:9">
      <c r="A61" s="72">
        <v>44742</v>
      </c>
      <c r="B61" s="72" t="str">
        <f t="shared" si="0"/>
        <v>06</v>
      </c>
      <c r="C61" t="s">
        <v>96</v>
      </c>
      <c r="D61" t="s">
        <v>12</v>
      </c>
      <c r="E61">
        <v>5</v>
      </c>
      <c r="F61">
        <v>32.9</v>
      </c>
      <c r="G61">
        <v>0.2</v>
      </c>
      <c r="H61">
        <v>164.5</v>
      </c>
      <c r="I61" t="s">
        <v>116</v>
      </c>
    </row>
    <row r="62" spans="1:9">
      <c r="A62" s="72">
        <v>44747</v>
      </c>
      <c r="B62" s="72" t="str">
        <f t="shared" si="0"/>
        <v>07</v>
      </c>
      <c r="C62" t="s">
        <v>39</v>
      </c>
      <c r="D62" t="s">
        <v>12</v>
      </c>
      <c r="E62">
        <v>3</v>
      </c>
      <c r="F62">
        <v>92.9</v>
      </c>
      <c r="G62">
        <v>0.1</v>
      </c>
      <c r="H62">
        <v>278.7</v>
      </c>
      <c r="I62" t="s">
        <v>115</v>
      </c>
    </row>
    <row r="63" spans="1:9">
      <c r="A63" s="72">
        <v>44748</v>
      </c>
      <c r="B63" s="72" t="str">
        <f t="shared" si="0"/>
        <v>07</v>
      </c>
      <c r="C63" t="s">
        <v>56</v>
      </c>
      <c r="D63" t="s">
        <v>13</v>
      </c>
      <c r="E63">
        <v>5</v>
      </c>
      <c r="F63">
        <v>349.9</v>
      </c>
      <c r="G63">
        <v>0.2</v>
      </c>
      <c r="H63">
        <v>1749.5</v>
      </c>
      <c r="I63" t="s">
        <v>113</v>
      </c>
    </row>
    <row r="64" spans="1:9">
      <c r="A64" s="72">
        <v>44749</v>
      </c>
      <c r="B64" s="72" t="str">
        <f t="shared" si="0"/>
        <v>07</v>
      </c>
      <c r="C64" t="s">
        <v>44</v>
      </c>
      <c r="D64" t="s">
        <v>12</v>
      </c>
      <c r="E64">
        <v>3</v>
      </c>
      <c r="F64">
        <v>39.9</v>
      </c>
      <c r="G64">
        <v>0.2</v>
      </c>
      <c r="H64">
        <v>119.7</v>
      </c>
      <c r="I64" t="s">
        <v>113</v>
      </c>
    </row>
    <row r="65" spans="1:9">
      <c r="A65" s="72">
        <v>44754</v>
      </c>
      <c r="B65" s="72" t="str">
        <f t="shared" si="0"/>
        <v>07</v>
      </c>
      <c r="C65" t="s">
        <v>40</v>
      </c>
      <c r="D65" t="s">
        <v>12</v>
      </c>
      <c r="E65">
        <v>6</v>
      </c>
      <c r="F65">
        <v>44.9</v>
      </c>
      <c r="G65">
        <v>0.15</v>
      </c>
      <c r="H65">
        <v>269.39999999999998</v>
      </c>
      <c r="I65" t="s">
        <v>117</v>
      </c>
    </row>
    <row r="66" spans="1:9">
      <c r="A66" s="72">
        <v>44755</v>
      </c>
      <c r="B66" s="72" t="str">
        <f t="shared" ref="B66:B129" si="1">TEXT(A66,"MM")</f>
        <v>07</v>
      </c>
      <c r="C66" t="s">
        <v>62</v>
      </c>
      <c r="D66" t="s">
        <v>14</v>
      </c>
      <c r="E66">
        <v>11</v>
      </c>
      <c r="F66">
        <v>250</v>
      </c>
      <c r="G66">
        <v>0.15</v>
      </c>
      <c r="H66">
        <v>2750</v>
      </c>
      <c r="I66" t="s">
        <v>114</v>
      </c>
    </row>
    <row r="67" spans="1:9">
      <c r="A67" s="72">
        <v>44759</v>
      </c>
      <c r="B67" s="72" t="str">
        <f t="shared" si="1"/>
        <v>07</v>
      </c>
      <c r="C67" t="s">
        <v>69</v>
      </c>
      <c r="D67" t="s">
        <v>12</v>
      </c>
      <c r="E67">
        <v>8</v>
      </c>
      <c r="F67">
        <v>146</v>
      </c>
      <c r="G67">
        <v>0.15</v>
      </c>
      <c r="H67">
        <v>1168</v>
      </c>
      <c r="I67" t="s">
        <v>114</v>
      </c>
    </row>
    <row r="68" spans="1:9">
      <c r="A68" s="72">
        <v>44765</v>
      </c>
      <c r="B68" s="72" t="str">
        <f t="shared" si="1"/>
        <v>07</v>
      </c>
      <c r="C68" t="s">
        <v>55</v>
      </c>
      <c r="D68" t="s">
        <v>12</v>
      </c>
      <c r="E68">
        <v>11</v>
      </c>
      <c r="F68">
        <v>299.89999999999998</v>
      </c>
      <c r="G68">
        <v>0.2</v>
      </c>
      <c r="H68">
        <v>3298.9</v>
      </c>
      <c r="I68" t="s">
        <v>113</v>
      </c>
    </row>
    <row r="69" spans="1:9">
      <c r="A69" s="72">
        <v>44768</v>
      </c>
      <c r="B69" s="72" t="str">
        <f t="shared" si="1"/>
        <v>07</v>
      </c>
      <c r="C69" t="s">
        <v>97</v>
      </c>
      <c r="D69" t="s">
        <v>12</v>
      </c>
      <c r="E69">
        <v>1</v>
      </c>
      <c r="F69">
        <v>32.9</v>
      </c>
      <c r="G69">
        <v>0.1</v>
      </c>
      <c r="H69">
        <v>32.9</v>
      </c>
      <c r="I69" t="s">
        <v>113</v>
      </c>
    </row>
    <row r="70" spans="1:9">
      <c r="A70" s="72">
        <v>44770</v>
      </c>
      <c r="B70" s="72" t="str">
        <f t="shared" si="1"/>
        <v>07</v>
      </c>
      <c r="C70" t="s">
        <v>100</v>
      </c>
      <c r="D70" t="s">
        <v>12</v>
      </c>
      <c r="E70">
        <v>2</v>
      </c>
      <c r="F70">
        <v>49.9</v>
      </c>
      <c r="G70">
        <v>0.15</v>
      </c>
      <c r="H70">
        <v>99.8</v>
      </c>
      <c r="I70" t="s">
        <v>113</v>
      </c>
    </row>
    <row r="71" spans="1:9">
      <c r="A71" s="72">
        <v>44771</v>
      </c>
      <c r="B71" s="72" t="str">
        <f t="shared" si="1"/>
        <v>07</v>
      </c>
      <c r="C71" t="s">
        <v>88</v>
      </c>
      <c r="D71" t="s">
        <v>12</v>
      </c>
      <c r="E71">
        <v>12</v>
      </c>
      <c r="F71">
        <v>72.5</v>
      </c>
      <c r="G71">
        <v>0.2</v>
      </c>
      <c r="H71">
        <v>870</v>
      </c>
      <c r="I71" t="s">
        <v>116</v>
      </c>
    </row>
    <row r="72" spans="1:9">
      <c r="A72" s="72">
        <v>44772</v>
      </c>
      <c r="B72" s="72" t="str">
        <f t="shared" si="1"/>
        <v>07</v>
      </c>
      <c r="C72" t="s">
        <v>67</v>
      </c>
      <c r="D72" t="s">
        <v>12</v>
      </c>
      <c r="E72">
        <v>4</v>
      </c>
      <c r="F72">
        <v>140</v>
      </c>
      <c r="G72">
        <v>0.2</v>
      </c>
      <c r="H72">
        <v>560</v>
      </c>
      <c r="I72" t="s">
        <v>116</v>
      </c>
    </row>
    <row r="73" spans="1:9">
      <c r="A73" s="72">
        <v>44778</v>
      </c>
      <c r="B73" s="72" t="str">
        <f t="shared" si="1"/>
        <v>08</v>
      </c>
      <c r="C73" t="s">
        <v>63</v>
      </c>
      <c r="D73" t="s">
        <v>14</v>
      </c>
      <c r="E73">
        <v>4</v>
      </c>
      <c r="F73">
        <v>259.89999999999998</v>
      </c>
      <c r="G73">
        <v>0.15</v>
      </c>
      <c r="H73">
        <v>1039.5999999999999</v>
      </c>
      <c r="I73" t="s">
        <v>114</v>
      </c>
    </row>
    <row r="74" spans="1:9">
      <c r="A74" s="72">
        <v>44779</v>
      </c>
      <c r="B74" s="72" t="str">
        <f t="shared" si="1"/>
        <v>08</v>
      </c>
      <c r="C74" t="s">
        <v>33</v>
      </c>
      <c r="D74" t="s">
        <v>12</v>
      </c>
      <c r="E74">
        <v>9</v>
      </c>
      <c r="F74">
        <v>70.900000000000006</v>
      </c>
      <c r="G74">
        <v>0.1</v>
      </c>
      <c r="H74">
        <v>638.1</v>
      </c>
      <c r="I74" t="s">
        <v>115</v>
      </c>
    </row>
    <row r="75" spans="1:9">
      <c r="A75" s="72">
        <v>44780</v>
      </c>
      <c r="B75" s="72" t="str">
        <f t="shared" si="1"/>
        <v>08</v>
      </c>
      <c r="C75" t="s">
        <v>106</v>
      </c>
      <c r="D75" t="s">
        <v>12</v>
      </c>
      <c r="E75">
        <v>5</v>
      </c>
      <c r="F75">
        <v>180</v>
      </c>
      <c r="G75">
        <v>0.2</v>
      </c>
      <c r="H75">
        <v>900</v>
      </c>
      <c r="I75" t="s">
        <v>116</v>
      </c>
    </row>
    <row r="76" spans="1:9">
      <c r="A76" s="72">
        <v>44781</v>
      </c>
      <c r="B76" s="72" t="str">
        <f t="shared" si="1"/>
        <v>08</v>
      </c>
      <c r="C76" t="s">
        <v>97</v>
      </c>
      <c r="D76" t="s">
        <v>12</v>
      </c>
      <c r="E76">
        <v>7</v>
      </c>
      <c r="F76">
        <v>32.9</v>
      </c>
      <c r="G76">
        <v>0.15</v>
      </c>
      <c r="H76">
        <v>230.3</v>
      </c>
      <c r="I76" t="s">
        <v>117</v>
      </c>
    </row>
    <row r="77" spans="1:9">
      <c r="A77" s="72">
        <v>44782</v>
      </c>
      <c r="B77" s="72" t="str">
        <f t="shared" si="1"/>
        <v>08</v>
      </c>
      <c r="C77" t="s">
        <v>88</v>
      </c>
      <c r="D77" t="s">
        <v>12</v>
      </c>
      <c r="E77">
        <v>2</v>
      </c>
      <c r="F77">
        <v>72.5</v>
      </c>
      <c r="G77">
        <v>0.15</v>
      </c>
      <c r="H77">
        <v>145</v>
      </c>
      <c r="I77" t="s">
        <v>117</v>
      </c>
    </row>
    <row r="78" spans="1:9">
      <c r="A78" s="72">
        <v>44783</v>
      </c>
      <c r="B78" s="72" t="str">
        <f t="shared" si="1"/>
        <v>08</v>
      </c>
      <c r="C78" t="s">
        <v>49</v>
      </c>
      <c r="D78" t="s">
        <v>13</v>
      </c>
      <c r="E78">
        <v>6</v>
      </c>
      <c r="F78">
        <v>49.9</v>
      </c>
      <c r="G78">
        <v>0.15</v>
      </c>
      <c r="H78">
        <v>299.39999999999998</v>
      </c>
      <c r="I78" t="s">
        <v>117</v>
      </c>
    </row>
    <row r="79" spans="1:9">
      <c r="A79" s="72">
        <v>44784</v>
      </c>
      <c r="B79" s="72" t="str">
        <f t="shared" si="1"/>
        <v>08</v>
      </c>
      <c r="C79" t="s">
        <v>66</v>
      </c>
      <c r="D79" t="s">
        <v>12</v>
      </c>
      <c r="E79">
        <v>1</v>
      </c>
      <c r="F79">
        <v>93.5</v>
      </c>
      <c r="G79">
        <v>0.1</v>
      </c>
      <c r="H79">
        <v>93.5</v>
      </c>
      <c r="I79" t="s">
        <v>115</v>
      </c>
    </row>
    <row r="80" spans="1:9">
      <c r="A80" s="72">
        <v>44785</v>
      </c>
      <c r="B80" s="72" t="str">
        <f t="shared" si="1"/>
        <v>08</v>
      </c>
      <c r="C80" t="s">
        <v>59</v>
      </c>
      <c r="D80" t="s">
        <v>14</v>
      </c>
      <c r="E80">
        <v>7</v>
      </c>
      <c r="F80">
        <v>255</v>
      </c>
      <c r="G80">
        <v>0.15</v>
      </c>
      <c r="H80">
        <v>1785</v>
      </c>
      <c r="I80" t="s">
        <v>114</v>
      </c>
    </row>
    <row r="81" spans="1:9">
      <c r="A81" s="72">
        <v>44786</v>
      </c>
      <c r="B81" s="72" t="str">
        <f t="shared" si="1"/>
        <v>08</v>
      </c>
      <c r="C81" t="s">
        <v>56</v>
      </c>
      <c r="D81" t="s">
        <v>13</v>
      </c>
      <c r="E81">
        <v>10</v>
      </c>
      <c r="F81">
        <v>349.9</v>
      </c>
      <c r="G81">
        <v>0.15</v>
      </c>
      <c r="H81">
        <v>3499</v>
      </c>
      <c r="I81" t="s">
        <v>117</v>
      </c>
    </row>
    <row r="82" spans="1:9">
      <c r="A82" s="72">
        <v>44787</v>
      </c>
      <c r="B82" s="72" t="str">
        <f t="shared" si="1"/>
        <v>08</v>
      </c>
      <c r="C82" t="s">
        <v>85</v>
      </c>
      <c r="D82" t="s">
        <v>12</v>
      </c>
      <c r="E82">
        <v>8</v>
      </c>
      <c r="F82">
        <v>54.9</v>
      </c>
      <c r="G82">
        <v>0.2</v>
      </c>
      <c r="H82">
        <v>439.2</v>
      </c>
      <c r="I82" t="s">
        <v>116</v>
      </c>
    </row>
    <row r="83" spans="1:9">
      <c r="A83" s="72">
        <v>44788</v>
      </c>
      <c r="B83" s="72" t="str">
        <f t="shared" si="1"/>
        <v>08</v>
      </c>
      <c r="C83" t="s">
        <v>41</v>
      </c>
      <c r="D83" t="s">
        <v>12</v>
      </c>
      <c r="E83">
        <v>11</v>
      </c>
      <c r="F83">
        <v>46.9</v>
      </c>
      <c r="G83">
        <v>0.2</v>
      </c>
      <c r="H83">
        <v>515.9</v>
      </c>
      <c r="I83" t="s">
        <v>116</v>
      </c>
    </row>
    <row r="84" spans="1:9">
      <c r="A84" s="72">
        <v>44809</v>
      </c>
      <c r="B84" s="72" t="str">
        <f t="shared" si="1"/>
        <v>09</v>
      </c>
      <c r="C84" t="s">
        <v>97</v>
      </c>
      <c r="D84" t="s">
        <v>12</v>
      </c>
      <c r="E84">
        <v>7</v>
      </c>
      <c r="F84">
        <v>32.9</v>
      </c>
      <c r="G84">
        <v>0.15</v>
      </c>
      <c r="H84">
        <v>230.3</v>
      </c>
      <c r="I84" t="s">
        <v>117</v>
      </c>
    </row>
    <row r="85" spans="1:9">
      <c r="A85" s="72">
        <v>44810</v>
      </c>
      <c r="B85" s="72" t="str">
        <f t="shared" si="1"/>
        <v>09</v>
      </c>
      <c r="C85" t="s">
        <v>41</v>
      </c>
      <c r="D85" t="s">
        <v>12</v>
      </c>
      <c r="E85">
        <v>12</v>
      </c>
      <c r="F85">
        <v>46.9</v>
      </c>
      <c r="G85">
        <v>0.2</v>
      </c>
      <c r="H85">
        <v>562.79999999999995</v>
      </c>
      <c r="I85" t="s">
        <v>113</v>
      </c>
    </row>
    <row r="86" spans="1:9">
      <c r="A86" s="72">
        <v>44811</v>
      </c>
      <c r="B86" s="72" t="str">
        <f t="shared" si="1"/>
        <v>09</v>
      </c>
      <c r="C86" t="s">
        <v>50</v>
      </c>
      <c r="D86" t="s">
        <v>12</v>
      </c>
      <c r="E86">
        <v>9</v>
      </c>
      <c r="F86">
        <v>299.89999999999998</v>
      </c>
      <c r="G86">
        <v>0.15</v>
      </c>
      <c r="H86">
        <v>2699.1</v>
      </c>
      <c r="I86" t="s">
        <v>114</v>
      </c>
    </row>
    <row r="87" spans="1:9">
      <c r="A87" s="72">
        <v>44812</v>
      </c>
      <c r="B87" s="72" t="str">
        <f t="shared" si="1"/>
        <v>09</v>
      </c>
      <c r="C87" t="s">
        <v>90</v>
      </c>
      <c r="D87" t="s">
        <v>12</v>
      </c>
      <c r="E87">
        <v>6</v>
      </c>
      <c r="F87">
        <v>289.89999999999998</v>
      </c>
      <c r="G87">
        <v>0.1</v>
      </c>
      <c r="H87">
        <v>1739.4</v>
      </c>
      <c r="I87" t="s">
        <v>115</v>
      </c>
    </row>
    <row r="88" spans="1:9">
      <c r="A88" s="72">
        <v>44813</v>
      </c>
      <c r="B88" s="72" t="str">
        <f t="shared" si="1"/>
        <v>09</v>
      </c>
      <c r="C88" t="s">
        <v>52</v>
      </c>
      <c r="D88" t="s">
        <v>12</v>
      </c>
      <c r="E88">
        <v>2</v>
      </c>
      <c r="F88">
        <v>300</v>
      </c>
      <c r="G88">
        <v>0.15</v>
      </c>
      <c r="H88">
        <v>600</v>
      </c>
      <c r="I88" t="s">
        <v>117</v>
      </c>
    </row>
    <row r="89" spans="1:9">
      <c r="A89" s="72">
        <v>44814</v>
      </c>
      <c r="B89" s="72" t="str">
        <f t="shared" si="1"/>
        <v>09</v>
      </c>
      <c r="C89" t="s">
        <v>63</v>
      </c>
      <c r="D89" t="s">
        <v>14</v>
      </c>
      <c r="E89">
        <v>3</v>
      </c>
      <c r="F89">
        <v>259.89999999999998</v>
      </c>
      <c r="G89">
        <v>0.1</v>
      </c>
      <c r="H89">
        <v>779.7</v>
      </c>
      <c r="I89" t="s">
        <v>115</v>
      </c>
    </row>
    <row r="90" spans="1:9">
      <c r="A90" s="72">
        <v>44815</v>
      </c>
      <c r="B90" s="72" t="str">
        <f t="shared" si="1"/>
        <v>09</v>
      </c>
      <c r="C90" t="s">
        <v>37</v>
      </c>
      <c r="D90" t="s">
        <v>12</v>
      </c>
      <c r="E90">
        <v>9</v>
      </c>
      <c r="F90">
        <v>85.9</v>
      </c>
      <c r="G90">
        <v>0.2</v>
      </c>
      <c r="H90">
        <v>773.1</v>
      </c>
      <c r="I90" t="s">
        <v>116</v>
      </c>
    </row>
    <row r="91" spans="1:9">
      <c r="A91" s="72">
        <v>44816</v>
      </c>
      <c r="B91" s="72" t="str">
        <f t="shared" si="1"/>
        <v>09</v>
      </c>
      <c r="C91" t="s">
        <v>89</v>
      </c>
      <c r="D91" t="s">
        <v>12</v>
      </c>
      <c r="E91">
        <v>4</v>
      </c>
      <c r="F91">
        <v>72.5</v>
      </c>
      <c r="G91">
        <v>0.2</v>
      </c>
      <c r="H91">
        <v>290</v>
      </c>
      <c r="I91" t="s">
        <v>113</v>
      </c>
    </row>
    <row r="92" spans="1:9">
      <c r="A92" s="72">
        <v>44817</v>
      </c>
      <c r="B92" s="72" t="str">
        <f t="shared" si="1"/>
        <v>09</v>
      </c>
      <c r="C92" t="s">
        <v>105</v>
      </c>
      <c r="D92" t="s">
        <v>14</v>
      </c>
      <c r="E92">
        <v>1</v>
      </c>
      <c r="F92">
        <v>89.9</v>
      </c>
      <c r="G92">
        <v>0</v>
      </c>
      <c r="H92">
        <v>89.9</v>
      </c>
      <c r="I92" t="s">
        <v>116</v>
      </c>
    </row>
    <row r="93" spans="1:9">
      <c r="A93" s="72">
        <v>44818</v>
      </c>
      <c r="B93" s="72" t="str">
        <f t="shared" si="1"/>
        <v>09</v>
      </c>
      <c r="C93" t="s">
        <v>51</v>
      </c>
      <c r="D93" t="s">
        <v>12</v>
      </c>
      <c r="E93">
        <v>11</v>
      </c>
      <c r="F93">
        <v>302.89999999999998</v>
      </c>
      <c r="G93">
        <v>0.15</v>
      </c>
      <c r="H93">
        <v>3331.9</v>
      </c>
      <c r="I93" t="s">
        <v>117</v>
      </c>
    </row>
    <row r="94" spans="1:9">
      <c r="A94" s="72">
        <v>44819</v>
      </c>
      <c r="B94" s="72" t="str">
        <f t="shared" si="1"/>
        <v>09</v>
      </c>
      <c r="C94" t="s">
        <v>48</v>
      </c>
      <c r="D94" t="s">
        <v>12</v>
      </c>
      <c r="E94">
        <v>6</v>
      </c>
      <c r="F94">
        <v>32.9</v>
      </c>
      <c r="G94">
        <v>0.2</v>
      </c>
      <c r="H94">
        <v>197.4</v>
      </c>
      <c r="I94" t="s">
        <v>113</v>
      </c>
    </row>
    <row r="95" spans="1:9">
      <c r="A95" s="72">
        <v>44839</v>
      </c>
      <c r="B95" s="72" t="str">
        <f t="shared" si="1"/>
        <v>10</v>
      </c>
      <c r="C95" t="s">
        <v>83</v>
      </c>
      <c r="D95" t="s">
        <v>12</v>
      </c>
      <c r="E95">
        <v>5</v>
      </c>
      <c r="F95">
        <v>70</v>
      </c>
      <c r="G95">
        <v>0.15</v>
      </c>
      <c r="H95">
        <v>350</v>
      </c>
      <c r="I95" t="s">
        <v>117</v>
      </c>
    </row>
    <row r="96" spans="1:9">
      <c r="A96" s="72">
        <v>44840</v>
      </c>
      <c r="B96" s="72" t="str">
        <f t="shared" si="1"/>
        <v>10</v>
      </c>
      <c r="C96" t="s">
        <v>43</v>
      </c>
      <c r="D96" t="s">
        <v>12</v>
      </c>
      <c r="E96">
        <v>10</v>
      </c>
      <c r="F96">
        <v>39.9</v>
      </c>
      <c r="G96">
        <v>0.2</v>
      </c>
      <c r="H96">
        <v>399</v>
      </c>
      <c r="I96" t="s">
        <v>113</v>
      </c>
    </row>
    <row r="97" spans="1:9">
      <c r="A97" s="72">
        <v>44841</v>
      </c>
      <c r="B97" s="72" t="str">
        <f t="shared" si="1"/>
        <v>10</v>
      </c>
      <c r="C97" t="s">
        <v>33</v>
      </c>
      <c r="D97" t="s">
        <v>12</v>
      </c>
      <c r="E97">
        <v>8</v>
      </c>
      <c r="F97">
        <v>70.900000000000006</v>
      </c>
      <c r="G97">
        <v>0.15</v>
      </c>
      <c r="H97">
        <v>567.20000000000005</v>
      </c>
      <c r="I97" t="s">
        <v>114</v>
      </c>
    </row>
    <row r="98" spans="1:9">
      <c r="A98" s="72">
        <v>44842</v>
      </c>
      <c r="B98" s="72" t="str">
        <f t="shared" si="1"/>
        <v>10</v>
      </c>
      <c r="C98" t="s">
        <v>35</v>
      </c>
      <c r="D98" t="s">
        <v>13</v>
      </c>
      <c r="E98">
        <v>11</v>
      </c>
      <c r="F98">
        <v>259.89999999999998</v>
      </c>
      <c r="G98">
        <v>0.2</v>
      </c>
      <c r="H98">
        <v>2858.9</v>
      </c>
      <c r="I98" t="s">
        <v>116</v>
      </c>
    </row>
    <row r="99" spans="1:9">
      <c r="A99" s="72">
        <v>44843</v>
      </c>
      <c r="B99" s="72" t="str">
        <f t="shared" si="1"/>
        <v>10</v>
      </c>
      <c r="C99" t="s">
        <v>92</v>
      </c>
      <c r="D99" t="s">
        <v>12</v>
      </c>
      <c r="E99">
        <v>4</v>
      </c>
      <c r="F99">
        <v>289.89999999999998</v>
      </c>
      <c r="G99">
        <v>0.2</v>
      </c>
      <c r="H99">
        <v>1159.5999999999999</v>
      </c>
      <c r="I99" t="s">
        <v>116</v>
      </c>
    </row>
    <row r="100" spans="1:9">
      <c r="A100" s="72">
        <v>44844</v>
      </c>
      <c r="B100" s="72" t="str">
        <f t="shared" si="1"/>
        <v>10</v>
      </c>
      <c r="C100" t="s">
        <v>56</v>
      </c>
      <c r="D100" t="s">
        <v>13</v>
      </c>
      <c r="E100">
        <v>2</v>
      </c>
      <c r="F100">
        <v>349.9</v>
      </c>
      <c r="G100">
        <v>0.05</v>
      </c>
      <c r="H100">
        <v>699.8</v>
      </c>
      <c r="I100" t="s">
        <v>113</v>
      </c>
    </row>
    <row r="101" spans="1:9">
      <c r="A101" s="72">
        <v>44845</v>
      </c>
      <c r="B101" s="72" t="str">
        <f t="shared" si="1"/>
        <v>10</v>
      </c>
      <c r="C101" t="s">
        <v>98</v>
      </c>
      <c r="D101" t="s">
        <v>12</v>
      </c>
      <c r="E101">
        <v>11</v>
      </c>
      <c r="F101">
        <v>49.9</v>
      </c>
      <c r="G101">
        <v>0.1</v>
      </c>
      <c r="H101">
        <v>548.9</v>
      </c>
      <c r="I101" t="s">
        <v>115</v>
      </c>
    </row>
    <row r="102" spans="1:9">
      <c r="A102" s="72">
        <v>44846</v>
      </c>
      <c r="B102" s="72" t="str">
        <f t="shared" si="1"/>
        <v>10</v>
      </c>
      <c r="C102" t="s">
        <v>45</v>
      </c>
      <c r="D102" t="s">
        <v>12</v>
      </c>
      <c r="E102">
        <v>8</v>
      </c>
      <c r="F102">
        <v>42.5</v>
      </c>
      <c r="G102">
        <v>0.2</v>
      </c>
      <c r="H102">
        <v>340</v>
      </c>
      <c r="I102" t="s">
        <v>116</v>
      </c>
    </row>
    <row r="103" spans="1:9">
      <c r="A103" s="72">
        <v>44847</v>
      </c>
      <c r="B103" s="72" t="str">
        <f t="shared" si="1"/>
        <v>10</v>
      </c>
      <c r="C103" t="s">
        <v>96</v>
      </c>
      <c r="D103" t="s">
        <v>12</v>
      </c>
      <c r="E103">
        <v>12</v>
      </c>
      <c r="F103">
        <v>32.9</v>
      </c>
      <c r="G103">
        <v>0.15</v>
      </c>
      <c r="H103">
        <v>394.8</v>
      </c>
      <c r="I103" t="s">
        <v>117</v>
      </c>
    </row>
    <row r="104" spans="1:9">
      <c r="A104" s="72">
        <v>44848</v>
      </c>
      <c r="B104" s="72" t="str">
        <f t="shared" si="1"/>
        <v>10</v>
      </c>
      <c r="C104" t="s">
        <v>89</v>
      </c>
      <c r="D104" t="s">
        <v>12</v>
      </c>
      <c r="E104">
        <v>7</v>
      </c>
      <c r="F104">
        <v>72.5</v>
      </c>
      <c r="G104">
        <v>0.15</v>
      </c>
      <c r="H104">
        <v>507.5</v>
      </c>
      <c r="I104" t="s">
        <v>117</v>
      </c>
    </row>
    <row r="105" spans="1:9">
      <c r="A105" s="72">
        <v>44849</v>
      </c>
      <c r="B105" s="72" t="str">
        <f t="shared" si="1"/>
        <v>10</v>
      </c>
      <c r="C105" t="s">
        <v>62</v>
      </c>
      <c r="D105" t="s">
        <v>14</v>
      </c>
      <c r="E105">
        <v>6</v>
      </c>
      <c r="F105">
        <v>250</v>
      </c>
      <c r="G105">
        <v>0.15</v>
      </c>
      <c r="H105">
        <v>1500</v>
      </c>
      <c r="I105" t="s">
        <v>114</v>
      </c>
    </row>
    <row r="106" spans="1:9">
      <c r="A106" s="72">
        <v>44870</v>
      </c>
      <c r="B106" s="72" t="str">
        <f t="shared" si="1"/>
        <v>11</v>
      </c>
      <c r="C106" t="s">
        <v>69</v>
      </c>
      <c r="D106" t="s">
        <v>12</v>
      </c>
      <c r="E106">
        <v>4</v>
      </c>
      <c r="F106">
        <v>146</v>
      </c>
      <c r="G106">
        <v>0.15</v>
      </c>
      <c r="H106">
        <v>584</v>
      </c>
      <c r="I106" t="s">
        <v>114</v>
      </c>
    </row>
    <row r="107" spans="1:9">
      <c r="A107" s="72">
        <v>44871</v>
      </c>
      <c r="B107" s="72" t="str">
        <f t="shared" si="1"/>
        <v>11</v>
      </c>
      <c r="C107" t="s">
        <v>47</v>
      </c>
      <c r="D107" t="s">
        <v>12</v>
      </c>
      <c r="E107">
        <v>7</v>
      </c>
      <c r="F107">
        <v>29.9</v>
      </c>
      <c r="G107">
        <v>0.15</v>
      </c>
      <c r="H107">
        <v>209.3</v>
      </c>
      <c r="I107" t="s">
        <v>117</v>
      </c>
    </row>
    <row r="108" spans="1:9">
      <c r="A108" s="72">
        <v>44872</v>
      </c>
      <c r="B108" s="72" t="str">
        <f t="shared" si="1"/>
        <v>11</v>
      </c>
      <c r="C108" t="s">
        <v>46</v>
      </c>
      <c r="D108" t="s">
        <v>12</v>
      </c>
      <c r="E108">
        <v>1</v>
      </c>
      <c r="F108">
        <v>25.9</v>
      </c>
      <c r="G108">
        <v>0.1</v>
      </c>
      <c r="H108">
        <v>25.9</v>
      </c>
      <c r="I108" t="s">
        <v>115</v>
      </c>
    </row>
    <row r="109" spans="1:9">
      <c r="A109" s="72">
        <v>44873</v>
      </c>
      <c r="B109" s="72" t="str">
        <f t="shared" si="1"/>
        <v>11</v>
      </c>
      <c r="C109" t="s">
        <v>88</v>
      </c>
      <c r="D109" t="s">
        <v>12</v>
      </c>
      <c r="E109">
        <v>10</v>
      </c>
      <c r="F109">
        <v>72.5</v>
      </c>
      <c r="G109">
        <v>0.15</v>
      </c>
      <c r="H109">
        <v>725</v>
      </c>
      <c r="I109" t="s">
        <v>114</v>
      </c>
    </row>
    <row r="110" spans="1:9">
      <c r="A110" s="72">
        <v>44874</v>
      </c>
      <c r="B110" s="72" t="str">
        <f t="shared" si="1"/>
        <v>11</v>
      </c>
      <c r="C110" t="s">
        <v>102</v>
      </c>
      <c r="D110" t="s">
        <v>14</v>
      </c>
      <c r="E110">
        <v>8</v>
      </c>
      <c r="F110">
        <v>89.9</v>
      </c>
      <c r="G110">
        <v>0.1</v>
      </c>
      <c r="H110">
        <v>719.2</v>
      </c>
      <c r="I110" t="s">
        <v>115</v>
      </c>
    </row>
    <row r="111" spans="1:9">
      <c r="A111" s="72">
        <v>44875</v>
      </c>
      <c r="B111" s="72" t="str">
        <f t="shared" si="1"/>
        <v>11</v>
      </c>
      <c r="C111" t="s">
        <v>69</v>
      </c>
      <c r="D111" t="s">
        <v>12</v>
      </c>
      <c r="E111">
        <v>9</v>
      </c>
      <c r="F111">
        <v>146</v>
      </c>
      <c r="G111">
        <v>0.1</v>
      </c>
      <c r="H111">
        <v>1314</v>
      </c>
      <c r="I111" t="s">
        <v>115</v>
      </c>
    </row>
    <row r="112" spans="1:9">
      <c r="A112" s="72">
        <v>44876</v>
      </c>
      <c r="B112" s="72" t="str">
        <f t="shared" si="1"/>
        <v>11</v>
      </c>
      <c r="C112" t="s">
        <v>103</v>
      </c>
      <c r="D112" t="s">
        <v>14</v>
      </c>
      <c r="E112">
        <v>3</v>
      </c>
      <c r="F112">
        <v>89.9</v>
      </c>
      <c r="G112">
        <v>0.15</v>
      </c>
      <c r="H112">
        <v>269.7</v>
      </c>
      <c r="I112" t="s">
        <v>116</v>
      </c>
    </row>
    <row r="113" spans="1:9">
      <c r="A113" s="72">
        <v>44877</v>
      </c>
      <c r="B113" s="72" t="str">
        <f t="shared" si="1"/>
        <v>11</v>
      </c>
      <c r="C113" t="s">
        <v>49</v>
      </c>
      <c r="D113" t="s">
        <v>13</v>
      </c>
      <c r="E113">
        <v>3</v>
      </c>
      <c r="F113">
        <v>49.9</v>
      </c>
      <c r="G113">
        <v>0.15</v>
      </c>
      <c r="H113">
        <v>149.69999999999999</v>
      </c>
      <c r="I113" t="s">
        <v>116</v>
      </c>
    </row>
    <row r="114" spans="1:9">
      <c r="A114" s="72">
        <v>44878</v>
      </c>
      <c r="B114" s="72" t="str">
        <f t="shared" si="1"/>
        <v>11</v>
      </c>
      <c r="C114" t="s">
        <v>58</v>
      </c>
      <c r="D114" t="s">
        <v>14</v>
      </c>
      <c r="E114">
        <v>3</v>
      </c>
      <c r="F114">
        <v>249.9</v>
      </c>
      <c r="G114">
        <v>0.1</v>
      </c>
      <c r="H114">
        <v>749.7</v>
      </c>
      <c r="I114" t="s">
        <v>115</v>
      </c>
    </row>
    <row r="115" spans="1:9">
      <c r="A115" s="72">
        <v>44879</v>
      </c>
      <c r="B115" s="72" t="str">
        <f t="shared" si="1"/>
        <v>11</v>
      </c>
      <c r="C115" t="s">
        <v>44</v>
      </c>
      <c r="D115" t="s">
        <v>12</v>
      </c>
      <c r="E115">
        <v>2</v>
      </c>
      <c r="F115">
        <v>39.9</v>
      </c>
      <c r="G115">
        <v>0.15</v>
      </c>
      <c r="H115">
        <v>79.8</v>
      </c>
      <c r="I115" t="s">
        <v>114</v>
      </c>
    </row>
    <row r="116" spans="1:9">
      <c r="A116" s="72">
        <v>44880</v>
      </c>
      <c r="B116" s="72" t="str">
        <f t="shared" si="1"/>
        <v>11</v>
      </c>
      <c r="C116" t="s">
        <v>100</v>
      </c>
      <c r="D116" t="s">
        <v>12</v>
      </c>
      <c r="E116">
        <v>2</v>
      </c>
      <c r="F116">
        <v>49.9</v>
      </c>
      <c r="G116">
        <v>0.15</v>
      </c>
      <c r="H116">
        <v>99.8</v>
      </c>
      <c r="I116" t="s">
        <v>114</v>
      </c>
    </row>
    <row r="117" spans="1:9">
      <c r="A117" s="72">
        <v>44900</v>
      </c>
      <c r="B117" s="72" t="str">
        <f t="shared" si="1"/>
        <v>12</v>
      </c>
      <c r="C117" t="s">
        <v>89</v>
      </c>
      <c r="D117" t="s">
        <v>12</v>
      </c>
      <c r="E117">
        <v>7</v>
      </c>
      <c r="F117">
        <v>72.5</v>
      </c>
      <c r="G117">
        <v>0.2</v>
      </c>
      <c r="H117">
        <v>507.5</v>
      </c>
      <c r="I117" t="s">
        <v>116</v>
      </c>
    </row>
    <row r="118" spans="1:9">
      <c r="A118" s="72">
        <v>44901</v>
      </c>
      <c r="B118" s="72" t="str">
        <f t="shared" si="1"/>
        <v>12</v>
      </c>
      <c r="C118" t="s">
        <v>46</v>
      </c>
      <c r="D118" t="s">
        <v>12</v>
      </c>
      <c r="E118">
        <v>5</v>
      </c>
      <c r="F118">
        <v>25.9</v>
      </c>
      <c r="G118">
        <v>0.1</v>
      </c>
      <c r="H118">
        <v>129.5</v>
      </c>
      <c r="I118" t="s">
        <v>115</v>
      </c>
    </row>
    <row r="119" spans="1:9">
      <c r="A119" s="72">
        <v>44902</v>
      </c>
      <c r="B119" s="72" t="str">
        <f t="shared" si="1"/>
        <v>12</v>
      </c>
      <c r="C119" t="s">
        <v>62</v>
      </c>
      <c r="D119" t="s">
        <v>14</v>
      </c>
      <c r="E119">
        <v>6</v>
      </c>
      <c r="F119">
        <v>250</v>
      </c>
      <c r="G119">
        <v>0.15</v>
      </c>
      <c r="H119">
        <v>1500</v>
      </c>
      <c r="I119" t="s">
        <v>114</v>
      </c>
    </row>
    <row r="120" spans="1:9">
      <c r="A120" s="72">
        <v>44903</v>
      </c>
      <c r="B120" s="72" t="str">
        <f t="shared" si="1"/>
        <v>12</v>
      </c>
      <c r="C120" t="s">
        <v>35</v>
      </c>
      <c r="D120" t="s">
        <v>13</v>
      </c>
      <c r="E120">
        <v>10</v>
      </c>
      <c r="F120">
        <v>259.89999999999998</v>
      </c>
      <c r="G120">
        <v>0.15</v>
      </c>
      <c r="H120">
        <v>2599</v>
      </c>
      <c r="I120" t="s">
        <v>117</v>
      </c>
    </row>
    <row r="121" spans="1:9">
      <c r="A121" s="72">
        <v>44904</v>
      </c>
      <c r="B121" s="72" t="str">
        <f t="shared" si="1"/>
        <v>12</v>
      </c>
      <c r="C121" t="s">
        <v>90</v>
      </c>
      <c r="D121" t="s">
        <v>12</v>
      </c>
      <c r="E121">
        <v>3</v>
      </c>
      <c r="F121">
        <v>289.89999999999998</v>
      </c>
      <c r="G121">
        <v>0.2</v>
      </c>
      <c r="H121">
        <v>869.7</v>
      </c>
      <c r="I121" t="s">
        <v>113</v>
      </c>
    </row>
    <row r="122" spans="1:9">
      <c r="A122" s="72">
        <v>44905</v>
      </c>
      <c r="B122" s="72" t="str">
        <f t="shared" si="1"/>
        <v>12</v>
      </c>
      <c r="C122" t="s">
        <v>51</v>
      </c>
      <c r="D122" t="s">
        <v>12</v>
      </c>
      <c r="E122">
        <v>4</v>
      </c>
      <c r="F122">
        <v>302.89999999999998</v>
      </c>
      <c r="G122">
        <v>0.15</v>
      </c>
      <c r="H122">
        <v>1211.5999999999999</v>
      </c>
      <c r="I122" t="s">
        <v>117</v>
      </c>
    </row>
    <row r="123" spans="1:9">
      <c r="A123" s="72">
        <v>44906</v>
      </c>
      <c r="B123" s="72" t="str">
        <f t="shared" si="1"/>
        <v>12</v>
      </c>
      <c r="C123" t="s">
        <v>109</v>
      </c>
      <c r="D123" t="s">
        <v>12</v>
      </c>
      <c r="E123">
        <v>9</v>
      </c>
      <c r="F123">
        <v>180</v>
      </c>
      <c r="G123">
        <v>0.15</v>
      </c>
      <c r="H123">
        <v>1620</v>
      </c>
      <c r="I123" t="s">
        <v>117</v>
      </c>
    </row>
    <row r="124" spans="1:9">
      <c r="A124" s="72">
        <v>44907</v>
      </c>
      <c r="B124" s="72" t="str">
        <f t="shared" si="1"/>
        <v>12</v>
      </c>
      <c r="C124" t="s">
        <v>31</v>
      </c>
      <c r="D124" t="s">
        <v>12</v>
      </c>
      <c r="E124">
        <v>5</v>
      </c>
      <c r="F124">
        <v>65.900000000000006</v>
      </c>
      <c r="G124">
        <v>0.15</v>
      </c>
      <c r="H124">
        <v>329.5</v>
      </c>
      <c r="I124" t="s">
        <v>114</v>
      </c>
    </row>
    <row r="125" spans="1:9">
      <c r="A125" s="72">
        <v>44908</v>
      </c>
      <c r="B125" s="72" t="str">
        <f t="shared" si="1"/>
        <v>12</v>
      </c>
      <c r="C125" t="s">
        <v>42</v>
      </c>
      <c r="D125" t="s">
        <v>12</v>
      </c>
      <c r="E125">
        <v>10</v>
      </c>
      <c r="F125">
        <v>48.9</v>
      </c>
      <c r="G125">
        <v>0.1</v>
      </c>
      <c r="H125">
        <v>489</v>
      </c>
      <c r="I125" t="s">
        <v>115</v>
      </c>
    </row>
    <row r="126" spans="1:9">
      <c r="A126" s="72">
        <v>44909</v>
      </c>
      <c r="B126" s="72" t="str">
        <f t="shared" si="1"/>
        <v>12</v>
      </c>
      <c r="C126" t="s">
        <v>90</v>
      </c>
      <c r="D126" t="s">
        <v>12</v>
      </c>
      <c r="E126">
        <v>2</v>
      </c>
      <c r="F126">
        <v>289.89999999999998</v>
      </c>
      <c r="G126">
        <v>0.15</v>
      </c>
      <c r="H126">
        <v>579.79999999999995</v>
      </c>
      <c r="I126" t="s">
        <v>114</v>
      </c>
    </row>
    <row r="127" spans="1:9">
      <c r="A127" s="72">
        <v>44910</v>
      </c>
      <c r="B127" s="72" t="str">
        <f t="shared" si="1"/>
        <v>12</v>
      </c>
      <c r="C127" t="s">
        <v>64</v>
      </c>
      <c r="D127" t="s">
        <v>12</v>
      </c>
      <c r="E127">
        <v>2</v>
      </c>
      <c r="F127">
        <v>89.9</v>
      </c>
      <c r="G127">
        <v>0.15</v>
      </c>
      <c r="H127">
        <v>179.8</v>
      </c>
      <c r="I127" t="s">
        <v>116</v>
      </c>
    </row>
    <row r="128" spans="1:9">
      <c r="A128" s="72">
        <v>44201</v>
      </c>
      <c r="B128" s="72" t="str">
        <f t="shared" si="1"/>
        <v>01</v>
      </c>
      <c r="C128" t="s">
        <v>106</v>
      </c>
      <c r="D128" t="s">
        <v>12</v>
      </c>
      <c r="E128">
        <v>11</v>
      </c>
      <c r="F128">
        <v>180</v>
      </c>
      <c r="G128">
        <v>0.2</v>
      </c>
      <c r="H128">
        <v>1980</v>
      </c>
      <c r="I128" t="s">
        <v>113</v>
      </c>
    </row>
    <row r="129" spans="1:9">
      <c r="A129" s="72">
        <v>44202</v>
      </c>
      <c r="B129" s="72" t="str">
        <f t="shared" si="1"/>
        <v>01</v>
      </c>
      <c r="C129" t="s">
        <v>84</v>
      </c>
      <c r="D129" t="s">
        <v>12</v>
      </c>
      <c r="E129">
        <v>3</v>
      </c>
      <c r="F129">
        <v>54.9</v>
      </c>
      <c r="G129">
        <v>0.2</v>
      </c>
      <c r="H129">
        <v>164.7</v>
      </c>
      <c r="I129" t="s">
        <v>113</v>
      </c>
    </row>
    <row r="130" spans="1:9">
      <c r="A130" s="72">
        <v>44203</v>
      </c>
      <c r="B130" s="72" t="str">
        <f t="shared" ref="B130:B193" si="2">TEXT(A130,"MM")</f>
        <v>01</v>
      </c>
      <c r="C130" t="s">
        <v>65</v>
      </c>
      <c r="D130" t="s">
        <v>12</v>
      </c>
      <c r="E130">
        <v>5</v>
      </c>
      <c r="F130">
        <v>91.4</v>
      </c>
      <c r="G130">
        <v>0.15</v>
      </c>
      <c r="H130">
        <v>457</v>
      </c>
      <c r="I130" t="s">
        <v>117</v>
      </c>
    </row>
    <row r="131" spans="1:9">
      <c r="A131" s="72">
        <v>44208</v>
      </c>
      <c r="B131" s="72" t="str">
        <f t="shared" si="2"/>
        <v>01</v>
      </c>
      <c r="C131" t="s">
        <v>92</v>
      </c>
      <c r="D131" t="s">
        <v>12</v>
      </c>
      <c r="E131">
        <v>7</v>
      </c>
      <c r="F131">
        <v>289.89999999999998</v>
      </c>
      <c r="G131">
        <v>0.1</v>
      </c>
      <c r="H131">
        <v>2029.3</v>
      </c>
      <c r="I131" t="s">
        <v>115</v>
      </c>
    </row>
    <row r="132" spans="1:9">
      <c r="A132" s="72">
        <v>44209</v>
      </c>
      <c r="B132" s="72" t="str">
        <f t="shared" si="2"/>
        <v>01</v>
      </c>
      <c r="C132" t="s">
        <v>42</v>
      </c>
      <c r="D132" t="s">
        <v>12</v>
      </c>
      <c r="E132">
        <v>5</v>
      </c>
      <c r="F132">
        <v>48.9</v>
      </c>
      <c r="G132">
        <v>0.2</v>
      </c>
      <c r="H132">
        <v>244.5</v>
      </c>
      <c r="I132" t="s">
        <v>116</v>
      </c>
    </row>
    <row r="133" spans="1:9">
      <c r="A133" s="72">
        <v>44213</v>
      </c>
      <c r="B133" s="72" t="str">
        <f t="shared" si="2"/>
        <v>01</v>
      </c>
      <c r="C133" t="s">
        <v>35</v>
      </c>
      <c r="D133" t="s">
        <v>13</v>
      </c>
      <c r="E133">
        <v>11</v>
      </c>
      <c r="F133">
        <v>259.89999999999998</v>
      </c>
      <c r="G133">
        <v>0.2</v>
      </c>
      <c r="H133">
        <v>2858.9</v>
      </c>
      <c r="I133" t="s">
        <v>113</v>
      </c>
    </row>
    <row r="134" spans="1:9">
      <c r="A134" s="72">
        <v>44219</v>
      </c>
      <c r="B134" s="72" t="str">
        <f t="shared" si="2"/>
        <v>01</v>
      </c>
      <c r="C134" t="s">
        <v>65</v>
      </c>
      <c r="D134" t="s">
        <v>12</v>
      </c>
      <c r="E134">
        <v>3</v>
      </c>
      <c r="F134">
        <v>91.4</v>
      </c>
      <c r="G134">
        <v>0.1</v>
      </c>
      <c r="H134">
        <v>274.2</v>
      </c>
      <c r="I134" t="s">
        <v>115</v>
      </c>
    </row>
    <row r="135" spans="1:9">
      <c r="A135" s="72">
        <v>44222</v>
      </c>
      <c r="B135" s="72" t="str">
        <f t="shared" si="2"/>
        <v>01</v>
      </c>
      <c r="C135" t="s">
        <v>103</v>
      </c>
      <c r="D135" t="s">
        <v>14</v>
      </c>
      <c r="E135">
        <v>3</v>
      </c>
      <c r="F135">
        <v>89.9</v>
      </c>
      <c r="G135">
        <v>0.1</v>
      </c>
      <c r="H135">
        <v>269.7</v>
      </c>
      <c r="I135" t="s">
        <v>115</v>
      </c>
    </row>
    <row r="136" spans="1:9">
      <c r="A136" s="72">
        <v>44224</v>
      </c>
      <c r="B136" s="72" t="str">
        <f t="shared" si="2"/>
        <v>01</v>
      </c>
      <c r="C136" t="s">
        <v>36</v>
      </c>
      <c r="D136" t="s">
        <v>13</v>
      </c>
      <c r="E136">
        <v>12</v>
      </c>
      <c r="F136">
        <v>39.9</v>
      </c>
      <c r="G136">
        <v>0.15</v>
      </c>
      <c r="H136">
        <v>478.8</v>
      </c>
      <c r="I136" t="s">
        <v>114</v>
      </c>
    </row>
    <row r="137" spans="1:9">
      <c r="A137" s="72">
        <v>44225</v>
      </c>
      <c r="B137" s="72" t="str">
        <f t="shared" si="2"/>
        <v>01</v>
      </c>
      <c r="C137" t="s">
        <v>49</v>
      </c>
      <c r="D137" t="s">
        <v>13</v>
      </c>
      <c r="E137">
        <v>11</v>
      </c>
      <c r="F137">
        <v>49.9</v>
      </c>
      <c r="G137">
        <v>0.15</v>
      </c>
      <c r="H137">
        <v>548.9</v>
      </c>
      <c r="I137" t="s">
        <v>117</v>
      </c>
    </row>
    <row r="138" spans="1:9">
      <c r="A138" s="72">
        <v>44226</v>
      </c>
      <c r="B138" s="72" t="str">
        <f t="shared" si="2"/>
        <v>01</v>
      </c>
      <c r="C138" t="s">
        <v>54</v>
      </c>
      <c r="D138" t="s">
        <v>12</v>
      </c>
      <c r="E138">
        <v>3</v>
      </c>
      <c r="F138">
        <v>259.89999999999998</v>
      </c>
      <c r="G138">
        <v>0.2</v>
      </c>
      <c r="H138">
        <v>779.7</v>
      </c>
      <c r="I138" t="s">
        <v>116</v>
      </c>
    </row>
    <row r="139" spans="1:9">
      <c r="A139" s="72">
        <v>44230</v>
      </c>
      <c r="B139" s="72" t="str">
        <f t="shared" si="2"/>
        <v>02</v>
      </c>
      <c r="C139" t="s">
        <v>44</v>
      </c>
      <c r="D139" t="s">
        <v>12</v>
      </c>
      <c r="E139">
        <v>10</v>
      </c>
      <c r="F139">
        <v>39.9</v>
      </c>
      <c r="G139">
        <v>0.15</v>
      </c>
      <c r="H139">
        <v>399</v>
      </c>
      <c r="I139" t="s">
        <v>114</v>
      </c>
    </row>
    <row r="140" spans="1:9">
      <c r="A140" s="72">
        <v>44232</v>
      </c>
      <c r="B140" s="72" t="str">
        <f t="shared" si="2"/>
        <v>02</v>
      </c>
      <c r="C140" t="s">
        <v>53</v>
      </c>
      <c r="D140" t="s">
        <v>12</v>
      </c>
      <c r="E140">
        <v>1</v>
      </c>
      <c r="F140">
        <v>249.9</v>
      </c>
      <c r="G140">
        <v>0.1</v>
      </c>
      <c r="H140">
        <v>249.9</v>
      </c>
      <c r="I140" t="s">
        <v>116</v>
      </c>
    </row>
    <row r="141" spans="1:9">
      <c r="A141" s="72">
        <v>44245</v>
      </c>
      <c r="B141" s="72" t="str">
        <f t="shared" si="2"/>
        <v>02</v>
      </c>
      <c r="C141" t="s">
        <v>42</v>
      </c>
      <c r="D141" t="s">
        <v>12</v>
      </c>
      <c r="E141">
        <v>6</v>
      </c>
      <c r="F141">
        <v>48.9</v>
      </c>
      <c r="G141">
        <v>0.15</v>
      </c>
      <c r="H141">
        <v>293.39999999999998</v>
      </c>
      <c r="I141" t="s">
        <v>117</v>
      </c>
    </row>
    <row r="142" spans="1:9">
      <c r="A142" s="72">
        <v>44248</v>
      </c>
      <c r="B142" s="72" t="str">
        <f t="shared" si="2"/>
        <v>02</v>
      </c>
      <c r="C142" t="s">
        <v>50</v>
      </c>
      <c r="D142" t="s">
        <v>12</v>
      </c>
      <c r="E142">
        <v>6</v>
      </c>
      <c r="F142">
        <v>299.89999999999998</v>
      </c>
      <c r="G142">
        <v>0.2</v>
      </c>
      <c r="H142">
        <v>1799.4</v>
      </c>
      <c r="I142" t="s">
        <v>116</v>
      </c>
    </row>
    <row r="143" spans="1:9">
      <c r="A143" s="72">
        <v>44251</v>
      </c>
      <c r="B143" s="72" t="str">
        <f t="shared" si="2"/>
        <v>02</v>
      </c>
      <c r="C143" t="s">
        <v>46</v>
      </c>
      <c r="D143" t="s">
        <v>12</v>
      </c>
      <c r="E143">
        <v>9</v>
      </c>
      <c r="F143">
        <v>25.9</v>
      </c>
      <c r="G143">
        <v>0.2</v>
      </c>
      <c r="H143">
        <v>233.1</v>
      </c>
      <c r="I143" t="s">
        <v>116</v>
      </c>
    </row>
    <row r="144" spans="1:9">
      <c r="A144" s="72">
        <v>44252</v>
      </c>
      <c r="B144" s="72" t="str">
        <f t="shared" si="2"/>
        <v>02</v>
      </c>
      <c r="C144" t="s">
        <v>97</v>
      </c>
      <c r="D144" t="s">
        <v>12</v>
      </c>
      <c r="E144">
        <v>8</v>
      </c>
      <c r="F144">
        <v>32.9</v>
      </c>
      <c r="G144">
        <v>0.2</v>
      </c>
      <c r="H144">
        <v>263.2</v>
      </c>
      <c r="I144" t="s">
        <v>116</v>
      </c>
    </row>
    <row r="145" spans="1:9">
      <c r="A145" s="72">
        <v>44253</v>
      </c>
      <c r="B145" s="72" t="str">
        <f t="shared" si="2"/>
        <v>02</v>
      </c>
      <c r="C145" t="s">
        <v>43</v>
      </c>
      <c r="D145" t="s">
        <v>12</v>
      </c>
      <c r="E145">
        <v>9</v>
      </c>
      <c r="F145">
        <v>39.9</v>
      </c>
      <c r="G145">
        <v>0.15</v>
      </c>
      <c r="H145">
        <v>359.1</v>
      </c>
      <c r="I145" t="s">
        <v>117</v>
      </c>
    </row>
    <row r="146" spans="1:9">
      <c r="A146" s="72">
        <v>44256</v>
      </c>
      <c r="B146" s="72" t="str">
        <f t="shared" si="2"/>
        <v>03</v>
      </c>
      <c r="C146" t="s">
        <v>32</v>
      </c>
      <c r="D146" t="s">
        <v>12</v>
      </c>
      <c r="E146">
        <v>9</v>
      </c>
      <c r="F146">
        <v>69.900000000000006</v>
      </c>
      <c r="G146">
        <v>0.15</v>
      </c>
      <c r="H146">
        <v>629.1</v>
      </c>
      <c r="I146" t="s">
        <v>114</v>
      </c>
    </row>
    <row r="147" spans="1:9">
      <c r="A147" s="72">
        <v>44256</v>
      </c>
      <c r="B147" s="72" t="str">
        <f t="shared" si="2"/>
        <v>03</v>
      </c>
      <c r="C147" t="s">
        <v>35</v>
      </c>
      <c r="D147" t="s">
        <v>13</v>
      </c>
      <c r="E147">
        <v>1</v>
      </c>
      <c r="F147">
        <v>259.89999999999998</v>
      </c>
      <c r="G147">
        <v>0</v>
      </c>
      <c r="H147">
        <v>259.89999999999998</v>
      </c>
      <c r="I147" t="s">
        <v>116</v>
      </c>
    </row>
    <row r="148" spans="1:9">
      <c r="A148" s="72">
        <v>44257</v>
      </c>
      <c r="B148" s="72" t="str">
        <f t="shared" si="2"/>
        <v>03</v>
      </c>
      <c r="C148" t="s">
        <v>37</v>
      </c>
      <c r="D148" t="s">
        <v>12</v>
      </c>
      <c r="E148">
        <v>1</v>
      </c>
      <c r="F148">
        <v>85.9</v>
      </c>
      <c r="G148">
        <v>0.1</v>
      </c>
      <c r="H148">
        <v>85.9</v>
      </c>
      <c r="I148" t="s">
        <v>115</v>
      </c>
    </row>
    <row r="149" spans="1:9">
      <c r="A149" s="72">
        <v>44258</v>
      </c>
      <c r="B149" s="72" t="str">
        <f t="shared" si="2"/>
        <v>03</v>
      </c>
      <c r="C149" t="s">
        <v>100</v>
      </c>
      <c r="D149" t="s">
        <v>12</v>
      </c>
      <c r="E149">
        <v>7</v>
      </c>
      <c r="F149">
        <v>49.9</v>
      </c>
      <c r="G149">
        <v>0.2</v>
      </c>
      <c r="H149">
        <v>349.3</v>
      </c>
      <c r="I149" t="s">
        <v>113</v>
      </c>
    </row>
    <row r="150" spans="1:9">
      <c r="A150" s="72">
        <v>44259</v>
      </c>
      <c r="B150" s="72" t="str">
        <f t="shared" si="2"/>
        <v>03</v>
      </c>
      <c r="C150" t="s">
        <v>43</v>
      </c>
      <c r="D150" t="s">
        <v>12</v>
      </c>
      <c r="E150">
        <v>4</v>
      </c>
      <c r="F150">
        <v>39.9</v>
      </c>
      <c r="G150">
        <v>0.1</v>
      </c>
      <c r="H150">
        <v>159.6</v>
      </c>
      <c r="I150" t="s">
        <v>115</v>
      </c>
    </row>
    <row r="151" spans="1:9">
      <c r="A151" s="72">
        <v>44264</v>
      </c>
      <c r="B151" s="72" t="str">
        <f t="shared" si="2"/>
        <v>03</v>
      </c>
      <c r="C151" t="s">
        <v>97</v>
      </c>
      <c r="D151" t="s">
        <v>12</v>
      </c>
      <c r="E151">
        <v>5</v>
      </c>
      <c r="F151">
        <v>32.9</v>
      </c>
      <c r="G151">
        <v>0.2</v>
      </c>
      <c r="H151">
        <v>164.5</v>
      </c>
      <c r="I151" t="s">
        <v>113</v>
      </c>
    </row>
    <row r="152" spans="1:9">
      <c r="A152" s="72">
        <v>44269</v>
      </c>
      <c r="B152" s="72" t="str">
        <f t="shared" si="2"/>
        <v>03</v>
      </c>
      <c r="C152" t="s">
        <v>39</v>
      </c>
      <c r="D152" t="s">
        <v>12</v>
      </c>
      <c r="E152">
        <v>8</v>
      </c>
      <c r="F152">
        <v>92.9</v>
      </c>
      <c r="G152">
        <v>0.2</v>
      </c>
      <c r="H152">
        <v>743.2</v>
      </c>
      <c r="I152" t="s">
        <v>113</v>
      </c>
    </row>
    <row r="153" spans="1:9">
      <c r="A153" s="72">
        <v>44274</v>
      </c>
      <c r="B153" s="72" t="str">
        <f t="shared" si="2"/>
        <v>03</v>
      </c>
      <c r="C153" t="s">
        <v>43</v>
      </c>
      <c r="D153" t="s">
        <v>12</v>
      </c>
      <c r="E153">
        <v>9</v>
      </c>
      <c r="F153">
        <v>39.9</v>
      </c>
      <c r="G153">
        <v>0.2</v>
      </c>
      <c r="H153">
        <v>359.1</v>
      </c>
      <c r="I153" t="s">
        <v>116</v>
      </c>
    </row>
    <row r="154" spans="1:9">
      <c r="A154" s="72">
        <v>44276</v>
      </c>
      <c r="B154" s="72" t="str">
        <f t="shared" si="2"/>
        <v>03</v>
      </c>
      <c r="C154" t="s">
        <v>42</v>
      </c>
      <c r="D154" t="s">
        <v>12</v>
      </c>
      <c r="E154">
        <v>9</v>
      </c>
      <c r="F154">
        <v>48.9</v>
      </c>
      <c r="G154">
        <v>0.1</v>
      </c>
      <c r="H154">
        <v>440.1</v>
      </c>
      <c r="I154" t="s">
        <v>115</v>
      </c>
    </row>
    <row r="155" spans="1:9">
      <c r="A155" s="72">
        <v>44280</v>
      </c>
      <c r="B155" s="72" t="str">
        <f t="shared" si="2"/>
        <v>03</v>
      </c>
      <c r="C155" t="s">
        <v>53</v>
      </c>
      <c r="D155" t="s">
        <v>12</v>
      </c>
      <c r="E155">
        <v>1</v>
      </c>
      <c r="F155">
        <v>249.9</v>
      </c>
      <c r="G155">
        <v>0.1</v>
      </c>
      <c r="H155">
        <v>249.9</v>
      </c>
      <c r="I155" t="s">
        <v>117</v>
      </c>
    </row>
    <row r="156" spans="1:9">
      <c r="A156" s="72">
        <v>44288</v>
      </c>
      <c r="B156" s="72" t="str">
        <f t="shared" si="2"/>
        <v>04</v>
      </c>
      <c r="C156" t="s">
        <v>53</v>
      </c>
      <c r="D156" t="s">
        <v>12</v>
      </c>
      <c r="E156">
        <v>10</v>
      </c>
      <c r="F156">
        <v>249.9</v>
      </c>
      <c r="G156">
        <v>0.15</v>
      </c>
      <c r="H156">
        <v>2499</v>
      </c>
      <c r="I156" t="s">
        <v>114</v>
      </c>
    </row>
    <row r="157" spans="1:9">
      <c r="A157" s="72">
        <v>44290</v>
      </c>
      <c r="B157" s="72" t="str">
        <f t="shared" si="2"/>
        <v>04</v>
      </c>
      <c r="C157" t="s">
        <v>47</v>
      </c>
      <c r="D157" t="s">
        <v>12</v>
      </c>
      <c r="E157">
        <v>4</v>
      </c>
      <c r="F157">
        <v>29.9</v>
      </c>
      <c r="G157">
        <v>0.15</v>
      </c>
      <c r="H157">
        <v>119.6</v>
      </c>
      <c r="I157" t="s">
        <v>117</v>
      </c>
    </row>
    <row r="158" spans="1:9">
      <c r="A158" s="72">
        <v>44294</v>
      </c>
      <c r="B158" s="72" t="str">
        <f t="shared" si="2"/>
        <v>04</v>
      </c>
      <c r="C158" t="s">
        <v>86</v>
      </c>
      <c r="D158" t="s">
        <v>12</v>
      </c>
      <c r="E158">
        <v>1</v>
      </c>
      <c r="F158">
        <v>72.5</v>
      </c>
      <c r="G158">
        <v>0.1</v>
      </c>
      <c r="H158">
        <v>72.5</v>
      </c>
      <c r="I158" t="s">
        <v>114</v>
      </c>
    </row>
    <row r="159" spans="1:9">
      <c r="A159" s="72">
        <v>44297</v>
      </c>
      <c r="B159" s="72" t="str">
        <f t="shared" si="2"/>
        <v>04</v>
      </c>
      <c r="C159" t="s">
        <v>69</v>
      </c>
      <c r="D159" t="s">
        <v>12</v>
      </c>
      <c r="E159">
        <v>10</v>
      </c>
      <c r="F159">
        <v>146</v>
      </c>
      <c r="G159">
        <v>0.15</v>
      </c>
      <c r="H159">
        <v>1460</v>
      </c>
      <c r="I159" t="s">
        <v>117</v>
      </c>
    </row>
    <row r="160" spans="1:9">
      <c r="A160" s="72">
        <v>44298</v>
      </c>
      <c r="B160" s="72" t="str">
        <f t="shared" si="2"/>
        <v>04</v>
      </c>
      <c r="C160" t="s">
        <v>33</v>
      </c>
      <c r="D160" t="s">
        <v>12</v>
      </c>
      <c r="E160">
        <v>5</v>
      </c>
      <c r="F160">
        <v>70.900000000000006</v>
      </c>
      <c r="G160">
        <v>0.15</v>
      </c>
      <c r="H160">
        <v>354.5</v>
      </c>
      <c r="I160" t="s">
        <v>114</v>
      </c>
    </row>
    <row r="161" spans="1:9">
      <c r="A161" s="72">
        <v>44299</v>
      </c>
      <c r="B161" s="72" t="str">
        <f t="shared" si="2"/>
        <v>04</v>
      </c>
      <c r="C161" t="s">
        <v>102</v>
      </c>
      <c r="D161" t="s">
        <v>14</v>
      </c>
      <c r="E161">
        <v>11</v>
      </c>
      <c r="F161">
        <v>89.9</v>
      </c>
      <c r="G161">
        <v>0.2</v>
      </c>
      <c r="H161">
        <v>988.9</v>
      </c>
      <c r="I161" t="s">
        <v>113</v>
      </c>
    </row>
    <row r="162" spans="1:9">
      <c r="A162" s="72">
        <v>44301</v>
      </c>
      <c r="B162" s="72" t="str">
        <f t="shared" si="2"/>
        <v>04</v>
      </c>
      <c r="C162" t="s">
        <v>37</v>
      </c>
      <c r="D162" t="s">
        <v>12</v>
      </c>
      <c r="E162">
        <v>6</v>
      </c>
      <c r="F162">
        <v>85.9</v>
      </c>
      <c r="G162">
        <v>0.15</v>
      </c>
      <c r="H162">
        <v>515.4</v>
      </c>
      <c r="I162" t="s">
        <v>117</v>
      </c>
    </row>
    <row r="163" spans="1:9">
      <c r="A163" s="72">
        <v>44308</v>
      </c>
      <c r="B163" s="72" t="str">
        <f t="shared" si="2"/>
        <v>04</v>
      </c>
      <c r="C163" t="s">
        <v>67</v>
      </c>
      <c r="D163" t="s">
        <v>12</v>
      </c>
      <c r="E163">
        <v>2</v>
      </c>
      <c r="F163">
        <v>140</v>
      </c>
      <c r="G163">
        <v>0.1</v>
      </c>
      <c r="H163">
        <v>280</v>
      </c>
      <c r="I163" t="s">
        <v>115</v>
      </c>
    </row>
    <row r="164" spans="1:9">
      <c r="A164" s="72">
        <v>44309</v>
      </c>
      <c r="B164" s="72" t="str">
        <f t="shared" si="2"/>
        <v>04</v>
      </c>
      <c r="C164" t="s">
        <v>88</v>
      </c>
      <c r="D164" t="s">
        <v>12</v>
      </c>
      <c r="E164">
        <v>7</v>
      </c>
      <c r="F164">
        <v>72.5</v>
      </c>
      <c r="G164">
        <v>0.15</v>
      </c>
      <c r="H164">
        <v>507.5</v>
      </c>
      <c r="I164" t="s">
        <v>114</v>
      </c>
    </row>
    <row r="165" spans="1:9">
      <c r="A165" s="72">
        <v>44312</v>
      </c>
      <c r="B165" s="72" t="str">
        <f t="shared" si="2"/>
        <v>04</v>
      </c>
      <c r="C165" t="s">
        <v>100</v>
      </c>
      <c r="D165" t="s">
        <v>12</v>
      </c>
      <c r="E165">
        <v>12</v>
      </c>
      <c r="F165">
        <v>49.9</v>
      </c>
      <c r="G165">
        <v>0.15</v>
      </c>
      <c r="H165">
        <v>598.79999999999995</v>
      </c>
      <c r="I165" t="s">
        <v>114</v>
      </c>
    </row>
    <row r="166" spans="1:9">
      <c r="A166" s="72">
        <v>44313</v>
      </c>
      <c r="B166" s="72" t="str">
        <f t="shared" si="2"/>
        <v>04</v>
      </c>
      <c r="C166" t="s">
        <v>43</v>
      </c>
      <c r="D166" t="s">
        <v>12</v>
      </c>
      <c r="E166">
        <v>7</v>
      </c>
      <c r="F166">
        <v>39.9</v>
      </c>
      <c r="G166">
        <v>0.15</v>
      </c>
      <c r="H166">
        <v>279.3</v>
      </c>
      <c r="I166" t="s">
        <v>117</v>
      </c>
    </row>
    <row r="167" spans="1:9">
      <c r="A167" s="72">
        <v>44324</v>
      </c>
      <c r="B167" s="72" t="str">
        <f t="shared" si="2"/>
        <v>05</v>
      </c>
      <c r="C167" t="s">
        <v>101</v>
      </c>
      <c r="D167" t="s">
        <v>12</v>
      </c>
      <c r="E167">
        <v>6</v>
      </c>
      <c r="F167">
        <v>49.9</v>
      </c>
      <c r="G167">
        <v>0.15</v>
      </c>
      <c r="H167">
        <v>299.39999999999998</v>
      </c>
      <c r="I167" t="s">
        <v>114</v>
      </c>
    </row>
    <row r="168" spans="1:9">
      <c r="A168" s="72">
        <v>44325</v>
      </c>
      <c r="B168" s="72" t="str">
        <f t="shared" si="2"/>
        <v>05</v>
      </c>
      <c r="C168" t="s">
        <v>65</v>
      </c>
      <c r="D168" t="s">
        <v>12</v>
      </c>
      <c r="E168">
        <v>11</v>
      </c>
      <c r="F168">
        <v>91.4</v>
      </c>
      <c r="G168">
        <v>0.2</v>
      </c>
      <c r="H168">
        <v>1005.4</v>
      </c>
      <c r="I168" t="s">
        <v>116</v>
      </c>
    </row>
    <row r="169" spans="1:9">
      <c r="A169" s="72">
        <v>44326</v>
      </c>
      <c r="B169" s="72" t="str">
        <f t="shared" si="2"/>
        <v>05</v>
      </c>
      <c r="C169" t="s">
        <v>35</v>
      </c>
      <c r="D169" t="s">
        <v>13</v>
      </c>
      <c r="E169">
        <v>11</v>
      </c>
      <c r="F169">
        <v>259.89999999999998</v>
      </c>
      <c r="G169">
        <v>0.2</v>
      </c>
      <c r="H169">
        <v>2858.9</v>
      </c>
      <c r="I169" t="s">
        <v>116</v>
      </c>
    </row>
    <row r="170" spans="1:9">
      <c r="A170" s="72">
        <v>44327</v>
      </c>
      <c r="B170" s="72" t="str">
        <f t="shared" si="2"/>
        <v>05</v>
      </c>
      <c r="C170" t="s">
        <v>69</v>
      </c>
      <c r="D170" t="s">
        <v>12</v>
      </c>
      <c r="E170">
        <v>3</v>
      </c>
      <c r="F170">
        <v>146</v>
      </c>
      <c r="G170">
        <v>0.15</v>
      </c>
      <c r="H170">
        <v>438</v>
      </c>
      <c r="I170" t="s">
        <v>117</v>
      </c>
    </row>
    <row r="171" spans="1:9">
      <c r="A171" s="72">
        <v>44328</v>
      </c>
      <c r="B171" s="72" t="str">
        <f t="shared" si="2"/>
        <v>05</v>
      </c>
      <c r="C171" t="s">
        <v>94</v>
      </c>
      <c r="D171" t="s">
        <v>12</v>
      </c>
      <c r="E171">
        <v>8</v>
      </c>
      <c r="F171">
        <v>32.9</v>
      </c>
      <c r="G171">
        <v>0.15</v>
      </c>
      <c r="H171">
        <v>263.2</v>
      </c>
      <c r="I171" t="s">
        <v>117</v>
      </c>
    </row>
    <row r="172" spans="1:9">
      <c r="A172" s="72">
        <v>44331</v>
      </c>
      <c r="B172" s="72" t="str">
        <f t="shared" si="2"/>
        <v>05</v>
      </c>
      <c r="C172" t="s">
        <v>55</v>
      </c>
      <c r="D172" t="s">
        <v>12</v>
      </c>
      <c r="E172">
        <v>11</v>
      </c>
      <c r="F172">
        <v>299.89999999999998</v>
      </c>
      <c r="G172">
        <v>0.15</v>
      </c>
      <c r="H172">
        <v>3298.9</v>
      </c>
      <c r="I172" t="s">
        <v>114</v>
      </c>
    </row>
    <row r="173" spans="1:9">
      <c r="A173" s="72">
        <v>44334</v>
      </c>
      <c r="B173" s="72" t="str">
        <f t="shared" si="2"/>
        <v>05</v>
      </c>
      <c r="C173" t="s">
        <v>61</v>
      </c>
      <c r="D173" t="s">
        <v>14</v>
      </c>
      <c r="E173">
        <v>8</v>
      </c>
      <c r="F173">
        <v>245</v>
      </c>
      <c r="G173">
        <v>0.2</v>
      </c>
      <c r="H173">
        <v>1960</v>
      </c>
      <c r="I173" t="s">
        <v>116</v>
      </c>
    </row>
    <row r="174" spans="1:9">
      <c r="A174" s="72">
        <v>44354</v>
      </c>
      <c r="B174" s="72" t="str">
        <f t="shared" si="2"/>
        <v>06</v>
      </c>
      <c r="C174" t="s">
        <v>62</v>
      </c>
      <c r="D174" t="s">
        <v>14</v>
      </c>
      <c r="E174">
        <v>6</v>
      </c>
      <c r="F174">
        <v>250</v>
      </c>
      <c r="G174">
        <v>0.15</v>
      </c>
      <c r="H174">
        <v>1500</v>
      </c>
      <c r="I174" t="s">
        <v>114</v>
      </c>
    </row>
    <row r="175" spans="1:9">
      <c r="A175" s="72">
        <v>44354</v>
      </c>
      <c r="B175" s="72" t="str">
        <f t="shared" si="2"/>
        <v>06</v>
      </c>
      <c r="C175" t="s">
        <v>41</v>
      </c>
      <c r="D175" t="s">
        <v>12</v>
      </c>
      <c r="E175">
        <v>2</v>
      </c>
      <c r="F175">
        <v>46.9</v>
      </c>
      <c r="G175">
        <v>0.15</v>
      </c>
      <c r="H175">
        <v>93.8</v>
      </c>
      <c r="I175" t="s">
        <v>113</v>
      </c>
    </row>
    <row r="176" spans="1:9">
      <c r="A176" s="72">
        <v>44356</v>
      </c>
      <c r="B176" s="72" t="str">
        <f t="shared" si="2"/>
        <v>06</v>
      </c>
      <c r="C176" t="s">
        <v>67</v>
      </c>
      <c r="D176" t="s">
        <v>12</v>
      </c>
      <c r="E176">
        <v>1</v>
      </c>
      <c r="F176">
        <v>140</v>
      </c>
      <c r="G176">
        <v>0.1</v>
      </c>
      <c r="H176">
        <v>140</v>
      </c>
      <c r="I176" t="s">
        <v>116</v>
      </c>
    </row>
    <row r="177" spans="1:9">
      <c r="A177" s="72">
        <v>44356</v>
      </c>
      <c r="B177" s="72" t="str">
        <f t="shared" si="2"/>
        <v>06</v>
      </c>
      <c r="C177" t="s">
        <v>101</v>
      </c>
      <c r="D177" t="s">
        <v>12</v>
      </c>
      <c r="E177">
        <v>1</v>
      </c>
      <c r="F177">
        <v>49.9</v>
      </c>
      <c r="G177">
        <v>0.1</v>
      </c>
      <c r="H177">
        <v>49.9</v>
      </c>
      <c r="I177" t="s">
        <v>116</v>
      </c>
    </row>
    <row r="178" spans="1:9">
      <c r="A178" s="72">
        <v>44358</v>
      </c>
      <c r="B178" s="72" t="str">
        <f t="shared" si="2"/>
        <v>06</v>
      </c>
      <c r="C178" t="s">
        <v>103</v>
      </c>
      <c r="D178" t="s">
        <v>14</v>
      </c>
      <c r="E178">
        <v>5</v>
      </c>
      <c r="F178">
        <v>89.9</v>
      </c>
      <c r="G178">
        <v>0.15</v>
      </c>
      <c r="H178">
        <v>449.5</v>
      </c>
      <c r="I178" t="s">
        <v>114</v>
      </c>
    </row>
    <row r="179" spans="1:9">
      <c r="A179" s="72">
        <v>44360</v>
      </c>
      <c r="B179" s="72" t="str">
        <f t="shared" si="2"/>
        <v>06</v>
      </c>
      <c r="C179" t="s">
        <v>65</v>
      </c>
      <c r="D179" t="s">
        <v>12</v>
      </c>
      <c r="E179">
        <v>11</v>
      </c>
      <c r="F179">
        <v>91.4</v>
      </c>
      <c r="G179">
        <v>0.15</v>
      </c>
      <c r="H179">
        <v>1005.4</v>
      </c>
      <c r="I179" t="s">
        <v>114</v>
      </c>
    </row>
    <row r="180" spans="1:9">
      <c r="A180" s="72">
        <v>44363</v>
      </c>
      <c r="B180" s="72" t="str">
        <f t="shared" si="2"/>
        <v>06</v>
      </c>
      <c r="C180" t="s">
        <v>47</v>
      </c>
      <c r="D180" t="s">
        <v>12</v>
      </c>
      <c r="E180">
        <v>11</v>
      </c>
      <c r="F180">
        <v>29.9</v>
      </c>
      <c r="G180">
        <v>0.2</v>
      </c>
      <c r="H180">
        <v>328.9</v>
      </c>
      <c r="I180" t="s">
        <v>116</v>
      </c>
    </row>
    <row r="181" spans="1:9">
      <c r="A181" s="72">
        <v>44363</v>
      </c>
      <c r="B181" s="72" t="str">
        <f t="shared" si="2"/>
        <v>06</v>
      </c>
      <c r="C181" t="s">
        <v>98</v>
      </c>
      <c r="D181" t="s">
        <v>12</v>
      </c>
      <c r="E181">
        <v>12</v>
      </c>
      <c r="F181">
        <v>49.9</v>
      </c>
      <c r="G181">
        <v>0.15</v>
      </c>
      <c r="H181">
        <v>598.79999999999995</v>
      </c>
      <c r="I181" t="s">
        <v>114</v>
      </c>
    </row>
    <row r="182" spans="1:9">
      <c r="A182" s="72">
        <v>44364</v>
      </c>
      <c r="B182" s="72" t="str">
        <f t="shared" si="2"/>
        <v>06</v>
      </c>
      <c r="C182" t="s">
        <v>56</v>
      </c>
      <c r="D182" t="s">
        <v>13</v>
      </c>
      <c r="E182">
        <v>9</v>
      </c>
      <c r="F182">
        <v>349.9</v>
      </c>
      <c r="G182">
        <v>0.2</v>
      </c>
      <c r="H182">
        <v>3149.1</v>
      </c>
      <c r="I182" t="s">
        <v>113</v>
      </c>
    </row>
    <row r="183" spans="1:9">
      <c r="A183" s="72">
        <v>44367</v>
      </c>
      <c r="B183" s="72" t="str">
        <f t="shared" si="2"/>
        <v>06</v>
      </c>
      <c r="C183" t="s">
        <v>100</v>
      </c>
      <c r="D183" t="s">
        <v>12</v>
      </c>
      <c r="E183">
        <v>4</v>
      </c>
      <c r="F183">
        <v>49.9</v>
      </c>
      <c r="G183">
        <v>0.15</v>
      </c>
      <c r="H183">
        <v>199.6</v>
      </c>
      <c r="I183" t="s">
        <v>114</v>
      </c>
    </row>
    <row r="184" spans="1:9">
      <c r="A184" s="72">
        <v>44375</v>
      </c>
      <c r="B184" s="72" t="str">
        <f t="shared" si="2"/>
        <v>06</v>
      </c>
      <c r="C184" t="s">
        <v>110</v>
      </c>
      <c r="D184" t="s">
        <v>12</v>
      </c>
      <c r="E184">
        <v>6</v>
      </c>
      <c r="F184">
        <v>180</v>
      </c>
      <c r="G184">
        <v>0.2</v>
      </c>
      <c r="H184">
        <v>1080</v>
      </c>
      <c r="I184" t="s">
        <v>113</v>
      </c>
    </row>
    <row r="185" spans="1:9">
      <c r="A185" s="72">
        <v>44375</v>
      </c>
      <c r="B185" s="72" t="str">
        <f t="shared" si="2"/>
        <v>06</v>
      </c>
      <c r="C185" t="s">
        <v>47</v>
      </c>
      <c r="D185" t="s">
        <v>12</v>
      </c>
      <c r="E185">
        <v>12</v>
      </c>
      <c r="F185">
        <v>29.9</v>
      </c>
      <c r="G185">
        <v>0.2</v>
      </c>
      <c r="H185">
        <v>358.8</v>
      </c>
      <c r="I185" t="s">
        <v>113</v>
      </c>
    </row>
    <row r="186" spans="1:9">
      <c r="A186" s="72">
        <v>44376</v>
      </c>
      <c r="B186" s="72" t="str">
        <f t="shared" si="2"/>
        <v>06</v>
      </c>
      <c r="C186" t="s">
        <v>36</v>
      </c>
      <c r="D186" t="s">
        <v>13</v>
      </c>
      <c r="E186">
        <v>9</v>
      </c>
      <c r="F186">
        <v>39.9</v>
      </c>
      <c r="G186">
        <v>0.2</v>
      </c>
      <c r="H186">
        <v>359.1</v>
      </c>
      <c r="I186" t="s">
        <v>116</v>
      </c>
    </row>
    <row r="187" spans="1:9">
      <c r="A187" s="72">
        <v>44377</v>
      </c>
      <c r="B187" s="72" t="str">
        <f t="shared" si="2"/>
        <v>06</v>
      </c>
      <c r="C187" t="s">
        <v>69</v>
      </c>
      <c r="D187" t="s">
        <v>12</v>
      </c>
      <c r="E187">
        <v>1</v>
      </c>
      <c r="F187">
        <v>146</v>
      </c>
      <c r="G187">
        <v>0.1</v>
      </c>
      <c r="H187">
        <v>146</v>
      </c>
      <c r="I187" t="s">
        <v>117</v>
      </c>
    </row>
    <row r="188" spans="1:9">
      <c r="A188" s="72">
        <v>44382</v>
      </c>
      <c r="B188" s="72" t="str">
        <f t="shared" si="2"/>
        <v>07</v>
      </c>
      <c r="C188" t="s">
        <v>92</v>
      </c>
      <c r="D188" t="s">
        <v>12</v>
      </c>
      <c r="E188">
        <v>1</v>
      </c>
      <c r="F188">
        <v>289.89999999999998</v>
      </c>
      <c r="G188">
        <v>0.1</v>
      </c>
      <c r="H188">
        <v>289.89999999999998</v>
      </c>
      <c r="I188" t="s">
        <v>113</v>
      </c>
    </row>
    <row r="189" spans="1:9">
      <c r="A189" s="72">
        <v>44383</v>
      </c>
      <c r="B189" s="72" t="str">
        <f t="shared" si="2"/>
        <v>07</v>
      </c>
      <c r="C189" t="s">
        <v>36</v>
      </c>
      <c r="D189" t="s">
        <v>13</v>
      </c>
      <c r="E189">
        <v>6</v>
      </c>
      <c r="F189">
        <v>39.9</v>
      </c>
      <c r="G189">
        <v>0.15</v>
      </c>
      <c r="H189">
        <v>239.4</v>
      </c>
      <c r="I189" t="s">
        <v>114</v>
      </c>
    </row>
    <row r="190" spans="1:9">
      <c r="A190" s="72">
        <v>44384</v>
      </c>
      <c r="B190" s="72" t="str">
        <f t="shared" si="2"/>
        <v>07</v>
      </c>
      <c r="C190" t="s">
        <v>65</v>
      </c>
      <c r="D190" t="s">
        <v>12</v>
      </c>
      <c r="E190">
        <v>9</v>
      </c>
      <c r="F190">
        <v>91.4</v>
      </c>
      <c r="G190">
        <v>0.1</v>
      </c>
      <c r="H190">
        <v>822.6</v>
      </c>
      <c r="I190" t="s">
        <v>115</v>
      </c>
    </row>
    <row r="191" spans="1:9">
      <c r="A191" s="72">
        <v>44389</v>
      </c>
      <c r="B191" s="72" t="str">
        <f t="shared" si="2"/>
        <v>07</v>
      </c>
      <c r="C191" t="s">
        <v>86</v>
      </c>
      <c r="D191" t="s">
        <v>12</v>
      </c>
      <c r="E191">
        <v>8</v>
      </c>
      <c r="F191">
        <v>72.5</v>
      </c>
      <c r="G191">
        <v>0.15</v>
      </c>
      <c r="H191">
        <v>580</v>
      </c>
      <c r="I191" t="s">
        <v>117</v>
      </c>
    </row>
    <row r="192" spans="1:9">
      <c r="A192" s="72">
        <v>44390</v>
      </c>
      <c r="B192" s="72" t="str">
        <f t="shared" si="2"/>
        <v>07</v>
      </c>
      <c r="C192" t="s">
        <v>69</v>
      </c>
      <c r="D192" t="s">
        <v>12</v>
      </c>
      <c r="E192">
        <v>5</v>
      </c>
      <c r="F192">
        <v>146</v>
      </c>
      <c r="G192">
        <v>0.15</v>
      </c>
      <c r="H192">
        <v>730</v>
      </c>
      <c r="I192" t="s">
        <v>117</v>
      </c>
    </row>
    <row r="193" spans="1:9">
      <c r="A193" s="72">
        <v>44394</v>
      </c>
      <c r="B193" s="72" t="str">
        <f t="shared" si="2"/>
        <v>07</v>
      </c>
      <c r="C193" t="s">
        <v>62</v>
      </c>
      <c r="D193" t="s">
        <v>14</v>
      </c>
      <c r="E193">
        <v>3</v>
      </c>
      <c r="F193">
        <v>250</v>
      </c>
      <c r="G193">
        <v>0.15</v>
      </c>
      <c r="H193">
        <v>750</v>
      </c>
      <c r="I193" t="s">
        <v>114</v>
      </c>
    </row>
    <row r="194" spans="1:9">
      <c r="A194" s="72">
        <v>44400</v>
      </c>
      <c r="B194" s="72" t="str">
        <f t="shared" ref="B194:B253" si="3">TEXT(A194,"MM")</f>
        <v>07</v>
      </c>
      <c r="C194" t="s">
        <v>54</v>
      </c>
      <c r="D194" t="s">
        <v>12</v>
      </c>
      <c r="E194">
        <v>3</v>
      </c>
      <c r="F194">
        <v>259.89999999999998</v>
      </c>
      <c r="G194">
        <v>0.1</v>
      </c>
      <c r="H194">
        <v>779.7</v>
      </c>
      <c r="I194" t="s">
        <v>115</v>
      </c>
    </row>
    <row r="195" spans="1:9">
      <c r="A195" s="72">
        <v>44403</v>
      </c>
      <c r="B195" s="72" t="str">
        <f t="shared" si="3"/>
        <v>07</v>
      </c>
      <c r="C195" t="s">
        <v>96</v>
      </c>
      <c r="D195" t="s">
        <v>12</v>
      </c>
      <c r="E195">
        <v>8</v>
      </c>
      <c r="F195">
        <v>32.9</v>
      </c>
      <c r="G195">
        <v>0.15</v>
      </c>
      <c r="H195">
        <v>263.2</v>
      </c>
      <c r="I195" t="s">
        <v>117</v>
      </c>
    </row>
    <row r="196" spans="1:9">
      <c r="A196" s="72">
        <v>44405</v>
      </c>
      <c r="B196" s="72" t="str">
        <f t="shared" si="3"/>
        <v>07</v>
      </c>
      <c r="C196" t="s">
        <v>102</v>
      </c>
      <c r="D196" t="s">
        <v>14</v>
      </c>
      <c r="E196">
        <v>7</v>
      </c>
      <c r="F196">
        <v>89.9</v>
      </c>
      <c r="G196">
        <v>0.2</v>
      </c>
      <c r="H196">
        <v>629.29999999999995</v>
      </c>
      <c r="I196" t="s">
        <v>113</v>
      </c>
    </row>
    <row r="197" spans="1:9">
      <c r="A197" s="72">
        <v>44406</v>
      </c>
      <c r="B197" s="72" t="str">
        <f t="shared" si="3"/>
        <v>07</v>
      </c>
      <c r="C197" t="s">
        <v>62</v>
      </c>
      <c r="D197" t="s">
        <v>14</v>
      </c>
      <c r="E197">
        <v>8</v>
      </c>
      <c r="F197">
        <v>250</v>
      </c>
      <c r="G197">
        <v>0.1</v>
      </c>
      <c r="H197">
        <v>2000</v>
      </c>
      <c r="I197" t="s">
        <v>115</v>
      </c>
    </row>
    <row r="198" spans="1:9">
      <c r="A198" s="72">
        <v>44407</v>
      </c>
      <c r="B198" s="72" t="str">
        <f t="shared" si="3"/>
        <v>07</v>
      </c>
      <c r="C198" t="s">
        <v>100</v>
      </c>
      <c r="D198" t="s">
        <v>12</v>
      </c>
      <c r="E198">
        <v>9</v>
      </c>
      <c r="F198">
        <v>49.9</v>
      </c>
      <c r="G198">
        <v>0.15</v>
      </c>
      <c r="H198">
        <v>449.1</v>
      </c>
      <c r="I198" t="s">
        <v>114</v>
      </c>
    </row>
    <row r="199" spans="1:9">
      <c r="A199" s="72">
        <v>44413</v>
      </c>
      <c r="B199" s="72" t="str">
        <f t="shared" si="3"/>
        <v>08</v>
      </c>
      <c r="C199" t="s">
        <v>65</v>
      </c>
      <c r="D199" t="s">
        <v>12</v>
      </c>
      <c r="E199">
        <v>3</v>
      </c>
      <c r="F199">
        <v>91.4</v>
      </c>
      <c r="G199">
        <v>0.1</v>
      </c>
      <c r="H199">
        <v>274.2</v>
      </c>
      <c r="I199" t="s">
        <v>115</v>
      </c>
    </row>
    <row r="200" spans="1:9">
      <c r="A200" s="72">
        <v>44414</v>
      </c>
      <c r="B200" s="72" t="str">
        <f t="shared" si="3"/>
        <v>08</v>
      </c>
      <c r="C200" t="s">
        <v>92</v>
      </c>
      <c r="D200" t="s">
        <v>12</v>
      </c>
      <c r="E200">
        <v>12</v>
      </c>
      <c r="F200">
        <v>289.89999999999998</v>
      </c>
      <c r="G200">
        <v>0.15</v>
      </c>
      <c r="H200">
        <v>3478.8</v>
      </c>
      <c r="I200" t="s">
        <v>114</v>
      </c>
    </row>
    <row r="201" spans="1:9">
      <c r="A201" s="72">
        <v>44415</v>
      </c>
      <c r="B201" s="72" t="str">
        <f t="shared" si="3"/>
        <v>08</v>
      </c>
      <c r="C201" t="s">
        <v>58</v>
      </c>
      <c r="D201" t="s">
        <v>14</v>
      </c>
      <c r="E201">
        <v>1</v>
      </c>
      <c r="F201">
        <v>249.9</v>
      </c>
      <c r="G201">
        <v>0</v>
      </c>
      <c r="H201">
        <v>249.9</v>
      </c>
      <c r="I201" t="s">
        <v>117</v>
      </c>
    </row>
    <row r="202" spans="1:9">
      <c r="A202" s="72">
        <v>44416</v>
      </c>
      <c r="B202" s="72" t="str">
        <f t="shared" si="3"/>
        <v>08</v>
      </c>
      <c r="C202" t="s">
        <v>109</v>
      </c>
      <c r="D202" t="s">
        <v>12</v>
      </c>
      <c r="E202">
        <v>3</v>
      </c>
      <c r="F202">
        <v>180</v>
      </c>
      <c r="G202">
        <v>0.15</v>
      </c>
      <c r="H202">
        <v>540</v>
      </c>
      <c r="I202" t="s">
        <v>117</v>
      </c>
    </row>
    <row r="203" spans="1:9">
      <c r="A203" s="72">
        <v>44417</v>
      </c>
      <c r="B203" s="72" t="str">
        <f t="shared" si="3"/>
        <v>08</v>
      </c>
      <c r="C203" t="s">
        <v>43</v>
      </c>
      <c r="D203" t="s">
        <v>12</v>
      </c>
      <c r="E203">
        <v>7</v>
      </c>
      <c r="F203">
        <v>39.9</v>
      </c>
      <c r="G203">
        <v>0.2</v>
      </c>
      <c r="H203">
        <v>279.3</v>
      </c>
      <c r="I203" t="s">
        <v>113</v>
      </c>
    </row>
    <row r="204" spans="1:9">
      <c r="A204" s="72">
        <v>44418</v>
      </c>
      <c r="B204" s="72" t="str">
        <f t="shared" si="3"/>
        <v>08</v>
      </c>
      <c r="C204" t="s">
        <v>92</v>
      </c>
      <c r="D204" t="s">
        <v>12</v>
      </c>
      <c r="E204">
        <v>7</v>
      </c>
      <c r="F204">
        <v>289.89999999999998</v>
      </c>
      <c r="G204">
        <v>0.1</v>
      </c>
      <c r="H204">
        <v>2029.3</v>
      </c>
      <c r="I204" t="s">
        <v>115</v>
      </c>
    </row>
    <row r="205" spans="1:9">
      <c r="A205" s="72">
        <v>44419</v>
      </c>
      <c r="B205" s="72" t="str">
        <f t="shared" si="3"/>
        <v>08</v>
      </c>
      <c r="C205" t="s">
        <v>65</v>
      </c>
      <c r="D205" t="s">
        <v>12</v>
      </c>
      <c r="E205">
        <v>11</v>
      </c>
      <c r="F205">
        <v>91.4</v>
      </c>
      <c r="G205">
        <v>0.15</v>
      </c>
      <c r="H205">
        <v>1005.4</v>
      </c>
      <c r="I205" t="s">
        <v>114</v>
      </c>
    </row>
    <row r="206" spans="1:9">
      <c r="A206" s="72">
        <v>44420</v>
      </c>
      <c r="B206" s="72" t="str">
        <f t="shared" si="3"/>
        <v>08</v>
      </c>
      <c r="C206" t="s">
        <v>103</v>
      </c>
      <c r="D206" t="s">
        <v>14</v>
      </c>
      <c r="E206">
        <v>6</v>
      </c>
      <c r="F206">
        <v>89.9</v>
      </c>
      <c r="G206">
        <v>0.15</v>
      </c>
      <c r="H206">
        <v>539.4</v>
      </c>
      <c r="I206" t="s">
        <v>117</v>
      </c>
    </row>
    <row r="207" spans="1:9">
      <c r="A207" s="72">
        <v>44421</v>
      </c>
      <c r="B207" s="72" t="str">
        <f t="shared" si="3"/>
        <v>08</v>
      </c>
      <c r="C207" t="s">
        <v>94</v>
      </c>
      <c r="D207" t="s">
        <v>12</v>
      </c>
      <c r="E207">
        <v>12</v>
      </c>
      <c r="F207">
        <v>32.9</v>
      </c>
      <c r="G207">
        <v>0.2</v>
      </c>
      <c r="H207">
        <v>394.8</v>
      </c>
      <c r="I207" t="s">
        <v>113</v>
      </c>
    </row>
    <row r="208" spans="1:9">
      <c r="A208" s="72">
        <v>44422</v>
      </c>
      <c r="B208" s="72" t="str">
        <f t="shared" si="3"/>
        <v>08</v>
      </c>
      <c r="C208" t="s">
        <v>61</v>
      </c>
      <c r="D208" t="s">
        <v>14</v>
      </c>
      <c r="E208">
        <v>12</v>
      </c>
      <c r="F208">
        <v>245</v>
      </c>
      <c r="G208">
        <v>0.15</v>
      </c>
      <c r="H208">
        <v>2940</v>
      </c>
      <c r="I208" t="s">
        <v>117</v>
      </c>
    </row>
    <row r="209" spans="1:9">
      <c r="A209" s="72">
        <v>44423</v>
      </c>
      <c r="B209" s="72" t="str">
        <f t="shared" si="3"/>
        <v>08</v>
      </c>
      <c r="C209" t="s">
        <v>38</v>
      </c>
      <c r="D209" t="s">
        <v>12</v>
      </c>
      <c r="E209">
        <v>3</v>
      </c>
      <c r="F209">
        <v>89.9</v>
      </c>
      <c r="G209">
        <v>0.1</v>
      </c>
      <c r="H209">
        <v>269.7</v>
      </c>
      <c r="I209" t="s">
        <v>115</v>
      </c>
    </row>
    <row r="210" spans="1:9">
      <c r="A210" s="72">
        <v>44444</v>
      </c>
      <c r="B210" s="72" t="str">
        <f t="shared" si="3"/>
        <v>09</v>
      </c>
      <c r="C210" t="s">
        <v>45</v>
      </c>
      <c r="D210" t="s">
        <v>12</v>
      </c>
      <c r="E210">
        <v>11</v>
      </c>
      <c r="F210">
        <v>42.5</v>
      </c>
      <c r="G210">
        <v>0.15</v>
      </c>
      <c r="H210">
        <v>467.5</v>
      </c>
      <c r="I210" t="s">
        <v>117</v>
      </c>
    </row>
    <row r="211" spans="1:9">
      <c r="A211" s="72">
        <v>44445</v>
      </c>
      <c r="B211" s="72" t="str">
        <f t="shared" si="3"/>
        <v>09</v>
      </c>
      <c r="C211" t="s">
        <v>89</v>
      </c>
      <c r="D211" t="s">
        <v>12</v>
      </c>
      <c r="E211">
        <v>11</v>
      </c>
      <c r="F211">
        <v>72.5</v>
      </c>
      <c r="G211">
        <v>0.15</v>
      </c>
      <c r="H211">
        <v>797.5</v>
      </c>
      <c r="I211" t="s">
        <v>117</v>
      </c>
    </row>
    <row r="212" spans="1:9">
      <c r="A212" s="72">
        <v>44446</v>
      </c>
      <c r="B212" s="72" t="str">
        <f t="shared" si="3"/>
        <v>09</v>
      </c>
      <c r="C212" t="s">
        <v>66</v>
      </c>
      <c r="D212" t="s">
        <v>12</v>
      </c>
      <c r="E212">
        <v>4</v>
      </c>
      <c r="F212">
        <v>93.5</v>
      </c>
      <c r="G212">
        <v>0.15</v>
      </c>
      <c r="H212">
        <v>374</v>
      </c>
      <c r="I212" t="s">
        <v>114</v>
      </c>
    </row>
    <row r="213" spans="1:9">
      <c r="A213" s="72">
        <v>44447</v>
      </c>
      <c r="B213" s="72" t="str">
        <f t="shared" si="3"/>
        <v>09</v>
      </c>
      <c r="C213" t="s">
        <v>62</v>
      </c>
      <c r="D213" t="s">
        <v>14</v>
      </c>
      <c r="E213">
        <v>9</v>
      </c>
      <c r="F213">
        <v>250</v>
      </c>
      <c r="G213">
        <v>0.15</v>
      </c>
      <c r="H213">
        <v>2250</v>
      </c>
      <c r="I213" t="s">
        <v>117</v>
      </c>
    </row>
    <row r="214" spans="1:9">
      <c r="A214" s="72">
        <v>44448</v>
      </c>
      <c r="B214" s="72" t="str">
        <f t="shared" si="3"/>
        <v>09</v>
      </c>
      <c r="C214" t="s">
        <v>94</v>
      </c>
      <c r="D214" t="s">
        <v>12</v>
      </c>
      <c r="E214">
        <v>2</v>
      </c>
      <c r="F214">
        <v>32.9</v>
      </c>
      <c r="G214">
        <v>0.15</v>
      </c>
      <c r="H214">
        <v>65.8</v>
      </c>
      <c r="I214" t="s">
        <v>116</v>
      </c>
    </row>
    <row r="215" spans="1:9">
      <c r="A215" s="72">
        <v>44449</v>
      </c>
      <c r="B215" s="72" t="str">
        <f t="shared" si="3"/>
        <v>09</v>
      </c>
      <c r="C215" t="s">
        <v>50</v>
      </c>
      <c r="D215" t="s">
        <v>12</v>
      </c>
      <c r="E215">
        <v>5</v>
      </c>
      <c r="F215">
        <v>299.89999999999998</v>
      </c>
      <c r="G215">
        <v>0.15</v>
      </c>
      <c r="H215">
        <v>1499.5</v>
      </c>
      <c r="I215" t="s">
        <v>117</v>
      </c>
    </row>
    <row r="216" spans="1:9">
      <c r="A216" s="72">
        <v>44450</v>
      </c>
      <c r="B216" s="72" t="str">
        <f t="shared" si="3"/>
        <v>09</v>
      </c>
      <c r="C216" t="s">
        <v>33</v>
      </c>
      <c r="D216" t="s">
        <v>12</v>
      </c>
      <c r="E216">
        <v>10</v>
      </c>
      <c r="F216">
        <v>70.900000000000006</v>
      </c>
      <c r="G216">
        <v>0.2</v>
      </c>
      <c r="H216">
        <v>709</v>
      </c>
      <c r="I216" t="s">
        <v>116</v>
      </c>
    </row>
    <row r="217" spans="1:9">
      <c r="A217" s="72">
        <v>44451</v>
      </c>
      <c r="B217" s="72" t="str">
        <f t="shared" si="3"/>
        <v>09</v>
      </c>
      <c r="C217" t="s">
        <v>97</v>
      </c>
      <c r="D217" t="s">
        <v>12</v>
      </c>
      <c r="E217">
        <v>11</v>
      </c>
      <c r="F217">
        <v>32.9</v>
      </c>
      <c r="G217">
        <v>0.2</v>
      </c>
      <c r="H217">
        <v>361.9</v>
      </c>
      <c r="I217" t="s">
        <v>113</v>
      </c>
    </row>
    <row r="218" spans="1:9">
      <c r="A218" s="72">
        <v>44452</v>
      </c>
      <c r="B218" s="72" t="str">
        <f t="shared" si="3"/>
        <v>09</v>
      </c>
      <c r="C218" t="s">
        <v>32</v>
      </c>
      <c r="D218" t="s">
        <v>12</v>
      </c>
      <c r="E218">
        <v>9</v>
      </c>
      <c r="F218">
        <v>69.900000000000006</v>
      </c>
      <c r="G218">
        <v>0.2</v>
      </c>
      <c r="H218">
        <v>629.1</v>
      </c>
      <c r="I218" t="s">
        <v>113</v>
      </c>
    </row>
    <row r="219" spans="1:9">
      <c r="A219" s="72">
        <v>44453</v>
      </c>
      <c r="B219" s="72" t="str">
        <f t="shared" si="3"/>
        <v>09</v>
      </c>
      <c r="C219" t="s">
        <v>68</v>
      </c>
      <c r="D219" t="s">
        <v>12</v>
      </c>
      <c r="E219">
        <v>8</v>
      </c>
      <c r="F219">
        <v>142.9</v>
      </c>
      <c r="G219">
        <v>0.15</v>
      </c>
      <c r="H219">
        <v>1143.2</v>
      </c>
      <c r="I219" t="s">
        <v>117</v>
      </c>
    </row>
    <row r="220" spans="1:9">
      <c r="A220" s="72">
        <v>44454</v>
      </c>
      <c r="B220" s="72" t="str">
        <f t="shared" si="3"/>
        <v>09</v>
      </c>
      <c r="C220" t="s">
        <v>35</v>
      </c>
      <c r="D220" t="s">
        <v>13</v>
      </c>
      <c r="E220">
        <v>1</v>
      </c>
      <c r="F220">
        <v>259.89999999999998</v>
      </c>
      <c r="G220">
        <v>0</v>
      </c>
      <c r="H220">
        <v>259.89999999999998</v>
      </c>
      <c r="I220" t="s">
        <v>115</v>
      </c>
    </row>
    <row r="221" spans="1:9">
      <c r="A221" s="72">
        <v>44474</v>
      </c>
      <c r="B221" s="72" t="str">
        <f t="shared" si="3"/>
        <v>10</v>
      </c>
      <c r="C221" t="s">
        <v>100</v>
      </c>
      <c r="D221" t="s">
        <v>12</v>
      </c>
      <c r="E221">
        <v>10</v>
      </c>
      <c r="F221">
        <v>49.9</v>
      </c>
      <c r="G221">
        <v>0.1</v>
      </c>
      <c r="H221">
        <v>499</v>
      </c>
      <c r="I221" t="s">
        <v>115</v>
      </c>
    </row>
    <row r="222" spans="1:9">
      <c r="A222" s="72">
        <v>44475</v>
      </c>
      <c r="B222" s="72" t="str">
        <f t="shared" si="3"/>
        <v>10</v>
      </c>
      <c r="C222" t="s">
        <v>90</v>
      </c>
      <c r="D222" t="s">
        <v>12</v>
      </c>
      <c r="E222">
        <v>2</v>
      </c>
      <c r="F222">
        <v>289.89999999999998</v>
      </c>
      <c r="G222">
        <v>0.1</v>
      </c>
      <c r="H222">
        <v>579.79999999999995</v>
      </c>
      <c r="I222" t="s">
        <v>115</v>
      </c>
    </row>
    <row r="223" spans="1:9">
      <c r="A223" s="72">
        <v>44476</v>
      </c>
      <c r="B223" s="72" t="str">
        <f t="shared" si="3"/>
        <v>10</v>
      </c>
      <c r="C223" t="s">
        <v>31</v>
      </c>
      <c r="D223" t="s">
        <v>12</v>
      </c>
      <c r="E223">
        <v>1</v>
      </c>
      <c r="F223">
        <v>65.900000000000006</v>
      </c>
      <c r="G223">
        <v>0.1</v>
      </c>
      <c r="H223">
        <v>65.900000000000006</v>
      </c>
      <c r="I223" t="s">
        <v>116</v>
      </c>
    </row>
    <row r="224" spans="1:9">
      <c r="A224" s="72">
        <v>44477</v>
      </c>
      <c r="B224" s="72" t="str">
        <f t="shared" si="3"/>
        <v>10</v>
      </c>
      <c r="C224" t="s">
        <v>54</v>
      </c>
      <c r="D224" t="s">
        <v>12</v>
      </c>
      <c r="E224">
        <v>7</v>
      </c>
      <c r="F224">
        <v>259.89999999999998</v>
      </c>
      <c r="G224">
        <v>0.1</v>
      </c>
      <c r="H224">
        <v>1819.3</v>
      </c>
      <c r="I224" t="s">
        <v>115</v>
      </c>
    </row>
    <row r="225" spans="1:9">
      <c r="A225" s="72">
        <v>44478</v>
      </c>
      <c r="B225" s="72" t="str">
        <f t="shared" si="3"/>
        <v>10</v>
      </c>
      <c r="C225" t="s">
        <v>41</v>
      </c>
      <c r="D225" t="s">
        <v>12</v>
      </c>
      <c r="E225">
        <v>11</v>
      </c>
      <c r="F225">
        <v>46.9</v>
      </c>
      <c r="G225">
        <v>0.2</v>
      </c>
      <c r="H225">
        <v>515.9</v>
      </c>
      <c r="I225" t="s">
        <v>113</v>
      </c>
    </row>
    <row r="226" spans="1:9">
      <c r="A226" s="72">
        <v>44479</v>
      </c>
      <c r="B226" s="72" t="str">
        <f t="shared" si="3"/>
        <v>10</v>
      </c>
      <c r="C226" t="s">
        <v>105</v>
      </c>
      <c r="D226" t="s">
        <v>14</v>
      </c>
      <c r="E226">
        <v>1</v>
      </c>
      <c r="F226">
        <v>89.9</v>
      </c>
      <c r="G226">
        <v>0</v>
      </c>
      <c r="H226">
        <v>89.9</v>
      </c>
      <c r="I226" t="s">
        <v>115</v>
      </c>
    </row>
    <row r="227" spans="1:9">
      <c r="A227" s="72">
        <v>44480</v>
      </c>
      <c r="B227" s="72" t="str">
        <f t="shared" si="3"/>
        <v>10</v>
      </c>
      <c r="C227" t="s">
        <v>68</v>
      </c>
      <c r="D227" t="s">
        <v>12</v>
      </c>
      <c r="E227">
        <v>9</v>
      </c>
      <c r="F227">
        <v>142.9</v>
      </c>
      <c r="G227">
        <v>0.2</v>
      </c>
      <c r="H227">
        <v>1286.0999999999999</v>
      </c>
      <c r="I227" t="s">
        <v>113</v>
      </c>
    </row>
    <row r="228" spans="1:9">
      <c r="A228" s="72">
        <v>44481</v>
      </c>
      <c r="B228" s="72" t="str">
        <f t="shared" si="3"/>
        <v>10</v>
      </c>
      <c r="C228" t="s">
        <v>88</v>
      </c>
      <c r="D228" t="s">
        <v>12</v>
      </c>
      <c r="E228">
        <v>4</v>
      </c>
      <c r="F228">
        <v>72.5</v>
      </c>
      <c r="G228">
        <v>0.1</v>
      </c>
      <c r="H228">
        <v>290</v>
      </c>
      <c r="I228" t="s">
        <v>115</v>
      </c>
    </row>
    <row r="229" spans="1:9">
      <c r="A229" s="72">
        <v>44482</v>
      </c>
      <c r="B229" s="72" t="str">
        <f t="shared" si="3"/>
        <v>10</v>
      </c>
      <c r="C229" t="s">
        <v>32</v>
      </c>
      <c r="D229" t="s">
        <v>12</v>
      </c>
      <c r="E229">
        <v>10</v>
      </c>
      <c r="F229">
        <v>69.900000000000006</v>
      </c>
      <c r="G229">
        <v>0.2</v>
      </c>
      <c r="H229">
        <v>699</v>
      </c>
      <c r="I229" t="s">
        <v>113</v>
      </c>
    </row>
    <row r="230" spans="1:9">
      <c r="A230" s="72">
        <v>44483</v>
      </c>
      <c r="B230" s="72" t="str">
        <f t="shared" si="3"/>
        <v>10</v>
      </c>
      <c r="C230" t="s">
        <v>40</v>
      </c>
      <c r="D230" t="s">
        <v>12</v>
      </c>
      <c r="E230">
        <v>2</v>
      </c>
      <c r="F230">
        <v>44.9</v>
      </c>
      <c r="G230">
        <v>0.15</v>
      </c>
      <c r="H230">
        <v>89.8</v>
      </c>
      <c r="I230" t="s">
        <v>113</v>
      </c>
    </row>
    <row r="231" spans="1:9">
      <c r="A231" s="72">
        <v>44484</v>
      </c>
      <c r="B231" s="72" t="str">
        <f t="shared" si="3"/>
        <v>10</v>
      </c>
      <c r="C231" t="s">
        <v>44</v>
      </c>
      <c r="D231" t="s">
        <v>12</v>
      </c>
      <c r="E231">
        <v>10</v>
      </c>
      <c r="F231">
        <v>39.9</v>
      </c>
      <c r="G231">
        <v>0.2</v>
      </c>
      <c r="H231">
        <v>399</v>
      </c>
      <c r="I231" t="s">
        <v>113</v>
      </c>
    </row>
    <row r="232" spans="1:9">
      <c r="A232" s="72">
        <v>44505</v>
      </c>
      <c r="B232" s="72" t="str">
        <f t="shared" si="3"/>
        <v>11</v>
      </c>
      <c r="C232" t="s">
        <v>89</v>
      </c>
      <c r="D232" t="s">
        <v>12</v>
      </c>
      <c r="E232">
        <v>1</v>
      </c>
      <c r="F232">
        <v>72.5</v>
      </c>
      <c r="G232">
        <v>0.1</v>
      </c>
      <c r="H232">
        <v>72.5</v>
      </c>
      <c r="I232" t="s">
        <v>113</v>
      </c>
    </row>
    <row r="233" spans="1:9">
      <c r="A233" s="72">
        <v>44506</v>
      </c>
      <c r="B233" s="72" t="str">
        <f t="shared" si="3"/>
        <v>11</v>
      </c>
      <c r="C233" t="s">
        <v>84</v>
      </c>
      <c r="D233" t="s">
        <v>12</v>
      </c>
      <c r="E233">
        <v>3</v>
      </c>
      <c r="F233">
        <v>54.9</v>
      </c>
      <c r="G233">
        <v>0.15</v>
      </c>
      <c r="H233">
        <v>164.7</v>
      </c>
      <c r="I233" t="s">
        <v>117</v>
      </c>
    </row>
    <row r="234" spans="1:9">
      <c r="A234" s="72">
        <v>44507</v>
      </c>
      <c r="B234" s="72" t="str">
        <f t="shared" si="3"/>
        <v>11</v>
      </c>
      <c r="C234" t="s">
        <v>89</v>
      </c>
      <c r="D234" t="s">
        <v>12</v>
      </c>
      <c r="E234">
        <v>4</v>
      </c>
      <c r="F234">
        <v>72.5</v>
      </c>
      <c r="G234">
        <v>0.2</v>
      </c>
      <c r="H234">
        <v>290</v>
      </c>
      <c r="I234" t="s">
        <v>116</v>
      </c>
    </row>
    <row r="235" spans="1:9">
      <c r="A235" s="72">
        <v>44508</v>
      </c>
      <c r="B235" s="72" t="str">
        <f t="shared" si="3"/>
        <v>11</v>
      </c>
      <c r="C235" t="s">
        <v>89</v>
      </c>
      <c r="D235" t="s">
        <v>12</v>
      </c>
      <c r="E235">
        <v>2</v>
      </c>
      <c r="F235">
        <v>72.5</v>
      </c>
      <c r="G235">
        <v>0.15</v>
      </c>
      <c r="H235">
        <v>145</v>
      </c>
      <c r="I235" t="s">
        <v>113</v>
      </c>
    </row>
    <row r="236" spans="1:9">
      <c r="A236" s="72">
        <v>44509</v>
      </c>
      <c r="B236" s="72" t="str">
        <f t="shared" si="3"/>
        <v>11</v>
      </c>
      <c r="C236" t="s">
        <v>38</v>
      </c>
      <c r="D236" t="s">
        <v>12</v>
      </c>
      <c r="E236">
        <v>3</v>
      </c>
      <c r="F236">
        <v>89.9</v>
      </c>
      <c r="G236">
        <v>0.15</v>
      </c>
      <c r="H236">
        <v>269.7</v>
      </c>
      <c r="I236" t="s">
        <v>117</v>
      </c>
    </row>
    <row r="237" spans="1:9">
      <c r="A237" s="72">
        <v>44510</v>
      </c>
      <c r="B237" s="72" t="str">
        <f t="shared" si="3"/>
        <v>11</v>
      </c>
      <c r="C237" t="s">
        <v>103</v>
      </c>
      <c r="D237" t="s">
        <v>14</v>
      </c>
      <c r="E237">
        <v>4</v>
      </c>
      <c r="F237">
        <v>89.9</v>
      </c>
      <c r="G237">
        <v>0.15</v>
      </c>
      <c r="H237">
        <v>359.6</v>
      </c>
      <c r="I237" t="s">
        <v>116</v>
      </c>
    </row>
    <row r="238" spans="1:9">
      <c r="A238" s="72">
        <v>44511</v>
      </c>
      <c r="B238" s="72" t="str">
        <f t="shared" si="3"/>
        <v>11</v>
      </c>
      <c r="C238" t="s">
        <v>83</v>
      </c>
      <c r="D238" t="s">
        <v>12</v>
      </c>
      <c r="E238">
        <v>9</v>
      </c>
      <c r="F238">
        <v>70</v>
      </c>
      <c r="G238">
        <v>0.15</v>
      </c>
      <c r="H238">
        <v>630</v>
      </c>
      <c r="I238" t="s">
        <v>114</v>
      </c>
    </row>
    <row r="239" spans="1:9">
      <c r="A239" s="72">
        <v>44512</v>
      </c>
      <c r="B239" s="72" t="str">
        <f t="shared" si="3"/>
        <v>11</v>
      </c>
      <c r="C239" t="s">
        <v>33</v>
      </c>
      <c r="D239" t="s">
        <v>12</v>
      </c>
      <c r="E239">
        <v>2</v>
      </c>
      <c r="F239">
        <v>70.900000000000006</v>
      </c>
      <c r="G239">
        <v>0.15</v>
      </c>
      <c r="H239">
        <v>141.80000000000001</v>
      </c>
      <c r="I239" t="s">
        <v>113</v>
      </c>
    </row>
    <row r="240" spans="1:9">
      <c r="A240" s="72">
        <v>44513</v>
      </c>
      <c r="B240" s="72" t="str">
        <f t="shared" si="3"/>
        <v>11</v>
      </c>
      <c r="C240" t="s">
        <v>38</v>
      </c>
      <c r="D240" t="s">
        <v>12</v>
      </c>
      <c r="E240">
        <v>3</v>
      </c>
      <c r="F240">
        <v>89.9</v>
      </c>
      <c r="G240">
        <v>0.15</v>
      </c>
      <c r="H240">
        <v>269.7</v>
      </c>
      <c r="I240" t="s">
        <v>114</v>
      </c>
    </row>
    <row r="241" spans="1:9">
      <c r="A241" s="72">
        <v>44514</v>
      </c>
      <c r="B241" s="72" t="str">
        <f t="shared" si="3"/>
        <v>11</v>
      </c>
      <c r="C241" t="s">
        <v>51</v>
      </c>
      <c r="D241" t="s">
        <v>12</v>
      </c>
      <c r="E241">
        <v>7</v>
      </c>
      <c r="F241">
        <v>302.89999999999998</v>
      </c>
      <c r="G241">
        <v>0.15</v>
      </c>
      <c r="H241">
        <v>2120.3000000000002</v>
      </c>
      <c r="I241" t="s">
        <v>117</v>
      </c>
    </row>
    <row r="242" spans="1:9">
      <c r="A242" s="72">
        <v>44515</v>
      </c>
      <c r="B242" s="72" t="str">
        <f t="shared" si="3"/>
        <v>11</v>
      </c>
      <c r="C242" t="s">
        <v>97</v>
      </c>
      <c r="D242" t="s">
        <v>12</v>
      </c>
      <c r="E242">
        <v>2</v>
      </c>
      <c r="F242">
        <v>32.9</v>
      </c>
      <c r="G242">
        <v>0.1</v>
      </c>
      <c r="H242">
        <v>65.8</v>
      </c>
      <c r="I242" t="s">
        <v>115</v>
      </c>
    </row>
    <row r="243" spans="1:9">
      <c r="A243" s="72">
        <v>44535</v>
      </c>
      <c r="B243" s="72" t="str">
        <f t="shared" si="3"/>
        <v>12</v>
      </c>
      <c r="C243" t="s">
        <v>110</v>
      </c>
      <c r="D243" t="s">
        <v>12</v>
      </c>
      <c r="E243">
        <v>3</v>
      </c>
      <c r="F243">
        <v>180</v>
      </c>
      <c r="G243">
        <v>0.1</v>
      </c>
      <c r="H243">
        <v>540</v>
      </c>
      <c r="I243" t="s">
        <v>115</v>
      </c>
    </row>
    <row r="244" spans="1:9">
      <c r="A244" s="72">
        <v>44536</v>
      </c>
      <c r="B244" s="72" t="str">
        <f t="shared" si="3"/>
        <v>12</v>
      </c>
      <c r="C244" t="s">
        <v>94</v>
      </c>
      <c r="D244" t="s">
        <v>12</v>
      </c>
      <c r="E244">
        <v>9</v>
      </c>
      <c r="F244">
        <v>32.9</v>
      </c>
      <c r="G244">
        <v>0.15</v>
      </c>
      <c r="H244">
        <v>296.10000000000002</v>
      </c>
      <c r="I244" t="s">
        <v>114</v>
      </c>
    </row>
    <row r="245" spans="1:9">
      <c r="A245" s="72">
        <v>44537</v>
      </c>
      <c r="B245" s="72" t="str">
        <f t="shared" si="3"/>
        <v>12</v>
      </c>
      <c r="C245" t="s">
        <v>64</v>
      </c>
      <c r="D245" t="s">
        <v>12</v>
      </c>
      <c r="E245">
        <v>6</v>
      </c>
      <c r="F245">
        <v>89.9</v>
      </c>
      <c r="G245">
        <v>0.2</v>
      </c>
      <c r="H245">
        <v>539.4</v>
      </c>
      <c r="I245" t="s">
        <v>116</v>
      </c>
    </row>
    <row r="246" spans="1:9">
      <c r="A246" s="72">
        <v>44538</v>
      </c>
      <c r="B246" s="72" t="str">
        <f t="shared" si="3"/>
        <v>12</v>
      </c>
      <c r="C246" t="s">
        <v>62</v>
      </c>
      <c r="D246" t="s">
        <v>14</v>
      </c>
      <c r="E246">
        <v>8</v>
      </c>
      <c r="F246">
        <v>250</v>
      </c>
      <c r="G246">
        <v>0.15</v>
      </c>
      <c r="H246">
        <v>2000</v>
      </c>
      <c r="I246" t="s">
        <v>117</v>
      </c>
    </row>
    <row r="247" spans="1:9">
      <c r="A247" s="72">
        <v>44539</v>
      </c>
      <c r="B247" s="72" t="str">
        <f t="shared" si="3"/>
        <v>12</v>
      </c>
      <c r="C247" t="s">
        <v>63</v>
      </c>
      <c r="D247" t="s">
        <v>14</v>
      </c>
      <c r="E247">
        <v>8</v>
      </c>
      <c r="F247">
        <v>259.89999999999998</v>
      </c>
      <c r="G247">
        <v>0.2</v>
      </c>
      <c r="H247">
        <v>2079.1999999999998</v>
      </c>
      <c r="I247" t="s">
        <v>116</v>
      </c>
    </row>
    <row r="248" spans="1:9">
      <c r="A248" s="72">
        <v>44540</v>
      </c>
      <c r="B248" s="72" t="str">
        <f t="shared" si="3"/>
        <v>12</v>
      </c>
      <c r="C248" t="s">
        <v>32</v>
      </c>
      <c r="D248" t="s">
        <v>12</v>
      </c>
      <c r="E248">
        <v>4</v>
      </c>
      <c r="F248">
        <v>69.900000000000006</v>
      </c>
      <c r="G248">
        <v>0.15</v>
      </c>
      <c r="H248">
        <v>279.60000000000002</v>
      </c>
      <c r="I248" t="s">
        <v>117</v>
      </c>
    </row>
    <row r="249" spans="1:9">
      <c r="A249" s="72">
        <v>44541</v>
      </c>
      <c r="B249" s="72" t="str">
        <f t="shared" si="3"/>
        <v>12</v>
      </c>
      <c r="C249" t="s">
        <v>38</v>
      </c>
      <c r="D249" t="s">
        <v>12</v>
      </c>
      <c r="E249">
        <v>3</v>
      </c>
      <c r="F249">
        <v>89.9</v>
      </c>
      <c r="G249">
        <v>0.2</v>
      </c>
      <c r="H249">
        <v>269.7</v>
      </c>
      <c r="I249" t="s">
        <v>113</v>
      </c>
    </row>
    <row r="250" spans="1:9">
      <c r="A250" s="72">
        <v>44542</v>
      </c>
      <c r="B250" s="72" t="str">
        <f t="shared" si="3"/>
        <v>12</v>
      </c>
      <c r="C250" t="s">
        <v>105</v>
      </c>
      <c r="D250" t="s">
        <v>14</v>
      </c>
      <c r="E250">
        <v>10</v>
      </c>
      <c r="F250">
        <v>89.9</v>
      </c>
      <c r="G250">
        <v>0.2</v>
      </c>
      <c r="H250">
        <v>899</v>
      </c>
      <c r="I250" t="s">
        <v>113</v>
      </c>
    </row>
    <row r="251" spans="1:9">
      <c r="A251" s="72">
        <v>44543</v>
      </c>
      <c r="B251" s="72" t="str">
        <f t="shared" si="3"/>
        <v>12</v>
      </c>
      <c r="C251" t="s">
        <v>88</v>
      </c>
      <c r="D251" t="s">
        <v>12</v>
      </c>
      <c r="E251">
        <v>6</v>
      </c>
      <c r="F251">
        <v>72.5</v>
      </c>
      <c r="G251">
        <v>0.15</v>
      </c>
      <c r="H251">
        <v>435</v>
      </c>
      <c r="I251" t="s">
        <v>114</v>
      </c>
    </row>
    <row r="252" spans="1:9">
      <c r="A252" s="72">
        <v>44544</v>
      </c>
      <c r="B252" s="72" t="str">
        <f t="shared" si="3"/>
        <v>12</v>
      </c>
      <c r="C252" t="s">
        <v>32</v>
      </c>
      <c r="D252" t="s">
        <v>12</v>
      </c>
      <c r="E252">
        <v>1</v>
      </c>
      <c r="F252">
        <v>69.900000000000006</v>
      </c>
      <c r="G252">
        <v>0.1</v>
      </c>
      <c r="H252">
        <v>69.900000000000006</v>
      </c>
      <c r="I252" t="s">
        <v>116</v>
      </c>
    </row>
    <row r="253" spans="1:9">
      <c r="A253" s="72">
        <v>44545</v>
      </c>
      <c r="B253" s="72" t="str">
        <f t="shared" si="3"/>
        <v>12</v>
      </c>
      <c r="C253" t="s">
        <v>90</v>
      </c>
      <c r="D253" t="s">
        <v>12</v>
      </c>
      <c r="E253">
        <v>8</v>
      </c>
      <c r="F253">
        <v>289.89999999999998</v>
      </c>
      <c r="G253">
        <v>0.2</v>
      </c>
      <c r="H253">
        <v>2319.1999999999998</v>
      </c>
      <c r="I253" t="s">
        <v>116</v>
      </c>
    </row>
  </sheetData>
  <phoneticPr fontId="11" type="noConversion"/>
  <pageMargins left="0.511811024" right="0.511811024" top="0.78740157499999996" bottom="0.78740157499999996" header="0.31496062000000002" footer="0.31496062000000002"/>
  <pageSetup paperSize="9" scale="35" orientation="portrait" r:id="rId1"/>
  <colBreaks count="1" manualBreakCount="1">
    <brk id="25" max="252" man="1"/>
  </colBreaks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N20"/>
  <sheetViews>
    <sheetView showGridLines="0" zoomScale="85" zoomScaleNormal="85" workbookViewId="0">
      <pane ySplit="1" topLeftCell="A2" activePane="bottomLeft" state="frozen"/>
      <selection pane="bottomLeft" activeCell="D15" sqref="D15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  <col min="13" max="13" width="15.5546875" customWidth="1"/>
    <col min="14" max="14" width="19.33203125" customWidth="1"/>
  </cols>
  <sheetData>
    <row r="1" spans="1:14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ht="23.25" customHeight="1">
      <c r="A4" s="15"/>
      <c r="B4" s="115" t="s">
        <v>140</v>
      </c>
      <c r="C4" s="115"/>
      <c r="D4" s="15"/>
      <c r="E4" s="115" t="s">
        <v>147</v>
      </c>
      <c r="F4" s="115"/>
    </row>
    <row r="5" spans="1:14" ht="5.25" customHeight="1" thickBot="1"/>
    <row r="6" spans="1:14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  <c r="M6" s="73" t="s">
        <v>178</v>
      </c>
      <c r="N6" s="44" t="s">
        <v>102</v>
      </c>
    </row>
    <row r="7" spans="1:14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  <c r="M7" s="73" t="s">
        <v>177</v>
      </c>
      <c r="N7" s="74" t="str" cm="1">
        <f t="array" ref="N7">_xlfn.XLOOKUP(Consultas!C6,TB_Produtos[[#All],[Código]],TB_Produtos[[#All],[Categoria]])</f>
        <v>Calçado</v>
      </c>
    </row>
    <row r="8" spans="1:14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  <c r="M8" s="73" t="s">
        <v>179</v>
      </c>
      <c r="N8" s="75" cm="1">
        <f t="array" ref="N8">_xlfn.XLOOKUP(N6,TB_Produtos[[#All],[Código]],TB_Produtos[[#All],[Preço Unitário]],"")</f>
        <v>89.9</v>
      </c>
    </row>
    <row r="9" spans="1:14" ht="24.6" customHeight="1" thickTop="1" thickBot="1">
      <c r="B9" s="47" t="s">
        <v>144</v>
      </c>
      <c r="C9" s="23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  <c r="M9" s="73" t="s">
        <v>180</v>
      </c>
      <c r="N9" s="74" cm="1">
        <f t="array" ref="N9">_xlfn.XLOOKUP(Consultas!C6,TB_Produtos[[#All],[Código]],TB_Produtos[[#All],[Estoque]],"")</f>
        <v>48</v>
      </c>
    </row>
    <row r="10" spans="1:14" ht="24.6" customHeight="1" thickTop="1" thickBot="1">
      <c r="B10" s="47" t="s">
        <v>151</v>
      </c>
      <c r="C10" s="56">
        <f>_xlfn.XLOOKUP($C$6,Produtos!$B$6:$B$66,Produtos!$G$6:$G$66,"")</f>
        <v>89.9</v>
      </c>
      <c r="G10" s="22"/>
      <c r="M10" s="73" t="s">
        <v>181</v>
      </c>
      <c r="N10" s="74" t="str" cm="1">
        <f t="array" ref="N10">_xlfn.IFS(N6=0, "ESTOQUE VAZIO",N6&gt;0, "ESTOQUE OK")</f>
        <v>ESTOQUE OK</v>
      </c>
    </row>
    <row r="11" spans="1:14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14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14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14"/>
    <row r="15" spans="1:14"/>
    <row r="16" spans="1:14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 N6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M5" sqref="M5"/>
    </sheetView>
  </sheetViews>
  <sheetFormatPr defaultRowHeight="14.4"/>
  <cols>
    <col min="1" max="1" width="18" bestFit="1" customWidth="1"/>
    <col min="2" max="2" width="13.5546875" bestFit="1" customWidth="1"/>
    <col min="3" max="3" width="12.33203125" bestFit="1" customWidth="1"/>
    <col min="4" max="4" width="4.88671875" customWidth="1"/>
    <col min="5" max="5" width="18" bestFit="1" customWidth="1"/>
    <col min="6" max="6" width="11.44140625" style="1" bestFit="1" customWidth="1"/>
    <col min="7" max="7" width="10.88671875" style="1" bestFit="1" customWidth="1"/>
    <col min="8" max="8" width="13.55468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68">
        <v>0.15879092503182729</v>
      </c>
      <c r="G4" s="68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68">
        <v>0.10835675338089411</v>
      </c>
      <c r="G5" s="68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68">
        <v>0.73285232158727887</v>
      </c>
      <c r="G6" s="68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>
        <v>28</v>
      </c>
      <c r="E7" s="64" t="s">
        <v>161</v>
      </c>
      <c r="F7" s="68">
        <v>1</v>
      </c>
      <c r="G7" s="68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>
        <v>17</v>
      </c>
    </row>
    <row r="9" spans="1:11">
      <c r="A9" s="64" t="s">
        <v>171</v>
      </c>
      <c r="B9" s="2">
        <v>3477.7000000000007</v>
      </c>
      <c r="C9">
        <v>41</v>
      </c>
    </row>
    <row r="10" spans="1:11">
      <c r="A10" s="64" t="s">
        <v>172</v>
      </c>
      <c r="B10" s="2">
        <v>8602.0999999999985</v>
      </c>
      <c r="C10">
        <v>53</v>
      </c>
    </row>
    <row r="11" spans="1:11">
      <c r="A11" s="64" t="s">
        <v>173</v>
      </c>
      <c r="B11" s="2">
        <v>6373.7</v>
      </c>
      <c r="C11">
        <v>56</v>
      </c>
    </row>
    <row r="12" spans="1:11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56C7-D5CF-4E42-99E0-6B57823C58D5}">
  <sheetPr>
    <tabColor rgb="FFFF0000"/>
  </sheetPr>
  <dimension ref="A1:O17"/>
  <sheetViews>
    <sheetView workbookViewId="0">
      <selection activeCell="B5" sqref="B5"/>
    </sheetView>
  </sheetViews>
  <sheetFormatPr defaultRowHeight="14.4"/>
  <cols>
    <col min="1" max="1" width="16.21875" bestFit="1" customWidth="1"/>
    <col min="2" max="2" width="17.88671875" bestFit="1" customWidth="1"/>
    <col min="3" max="3" width="20" bestFit="1" customWidth="1"/>
    <col min="4" max="4" width="22.109375" bestFit="1" customWidth="1"/>
    <col min="5" max="5" width="17.109375" bestFit="1" customWidth="1"/>
    <col min="6" max="6" width="26.21875" bestFit="1" customWidth="1"/>
    <col min="7" max="7" width="19.109375" bestFit="1" customWidth="1"/>
    <col min="8" max="8" width="36.109375" bestFit="1" customWidth="1"/>
    <col min="9" max="9" width="30.5546875" bestFit="1" customWidth="1"/>
    <col min="10" max="10" width="32.88671875" bestFit="1" customWidth="1"/>
    <col min="11" max="11" width="26.44140625" bestFit="1" customWidth="1"/>
    <col min="12" max="12" width="18.21875" bestFit="1" customWidth="1"/>
    <col min="13" max="13" width="22.44140625" bestFit="1" customWidth="1"/>
    <col min="14" max="14" width="23.33203125" bestFit="1" customWidth="1"/>
    <col min="15" max="15" width="31.77734375" bestFit="1" customWidth="1"/>
  </cols>
  <sheetData>
    <row r="1" spans="1:15">
      <c r="A1" s="76" t="s">
        <v>200</v>
      </c>
    </row>
    <row r="3" spans="1:1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</row>
    <row r="4" spans="1:15">
      <c r="A4">
        <v>1</v>
      </c>
      <c r="B4" s="72">
        <v>44949</v>
      </c>
      <c r="C4" t="s">
        <v>69</v>
      </c>
      <c r="D4" t="s">
        <v>12</v>
      </c>
      <c r="E4">
        <v>1</v>
      </c>
      <c r="F4">
        <v>146</v>
      </c>
      <c r="G4">
        <v>3</v>
      </c>
      <c r="H4">
        <v>0.1</v>
      </c>
      <c r="I4">
        <v>0.1</v>
      </c>
      <c r="J4">
        <v>0.1</v>
      </c>
      <c r="K4">
        <v>0.1</v>
      </c>
      <c r="L4">
        <v>146</v>
      </c>
      <c r="M4" t="s">
        <v>115</v>
      </c>
      <c r="N4" t="s">
        <v>166</v>
      </c>
      <c r="O4">
        <v>1</v>
      </c>
    </row>
    <row r="5" spans="1:15">
      <c r="A5">
        <v>1</v>
      </c>
      <c r="B5" s="72">
        <v>44952</v>
      </c>
      <c r="C5" t="s">
        <v>64</v>
      </c>
      <c r="D5" t="s">
        <v>12</v>
      </c>
      <c r="E5">
        <v>2</v>
      </c>
      <c r="F5">
        <v>89.9</v>
      </c>
      <c r="G5">
        <v>3</v>
      </c>
      <c r="H5">
        <v>0.15</v>
      </c>
      <c r="I5">
        <v>0.15</v>
      </c>
      <c r="J5">
        <v>0.1</v>
      </c>
      <c r="K5">
        <v>0.1</v>
      </c>
      <c r="L5">
        <v>179.8</v>
      </c>
      <c r="M5" t="s">
        <v>115</v>
      </c>
      <c r="N5" t="s">
        <v>166</v>
      </c>
      <c r="O5">
        <v>1</v>
      </c>
    </row>
    <row r="6" spans="1:15">
      <c r="A6">
        <v>2</v>
      </c>
      <c r="B6" s="72">
        <v>44960</v>
      </c>
      <c r="C6" t="s">
        <v>52</v>
      </c>
      <c r="D6" t="s">
        <v>12</v>
      </c>
      <c r="E6">
        <v>1</v>
      </c>
      <c r="F6">
        <v>300</v>
      </c>
      <c r="G6">
        <v>3</v>
      </c>
      <c r="H6">
        <v>0.1</v>
      </c>
      <c r="I6">
        <v>0.1</v>
      </c>
      <c r="J6">
        <v>0.1</v>
      </c>
      <c r="K6">
        <v>0.1</v>
      </c>
      <c r="L6">
        <v>300</v>
      </c>
      <c r="M6" t="s">
        <v>115</v>
      </c>
      <c r="N6" t="s">
        <v>167</v>
      </c>
      <c r="O6">
        <v>2</v>
      </c>
    </row>
    <row r="7" spans="1:15">
      <c r="A7">
        <v>3</v>
      </c>
      <c r="B7" s="72">
        <v>44987</v>
      </c>
      <c r="C7" t="s">
        <v>39</v>
      </c>
      <c r="D7" t="s">
        <v>12</v>
      </c>
      <c r="E7">
        <v>4</v>
      </c>
      <c r="F7">
        <v>92.9</v>
      </c>
      <c r="G7">
        <v>3</v>
      </c>
      <c r="H7">
        <v>0.2</v>
      </c>
      <c r="I7">
        <v>0.2</v>
      </c>
      <c r="J7">
        <v>0.1</v>
      </c>
      <c r="K7">
        <v>0.1</v>
      </c>
      <c r="L7">
        <v>371.6</v>
      </c>
      <c r="M7" t="s">
        <v>115</v>
      </c>
      <c r="N7" t="s">
        <v>168</v>
      </c>
      <c r="O7">
        <v>3</v>
      </c>
    </row>
    <row r="8" spans="1:15">
      <c r="A8">
        <v>4</v>
      </c>
      <c r="B8" s="72">
        <v>45018</v>
      </c>
      <c r="C8" t="s">
        <v>88</v>
      </c>
      <c r="D8" t="s">
        <v>12</v>
      </c>
      <c r="E8">
        <v>1</v>
      </c>
      <c r="F8">
        <v>72.5</v>
      </c>
      <c r="G8">
        <v>3</v>
      </c>
      <c r="H8">
        <v>0.1</v>
      </c>
      <c r="I8">
        <v>0.1</v>
      </c>
      <c r="J8">
        <v>0.1</v>
      </c>
      <c r="K8">
        <v>0.1</v>
      </c>
      <c r="L8">
        <v>72.5</v>
      </c>
      <c r="M8" t="s">
        <v>115</v>
      </c>
      <c r="N8" t="s">
        <v>169</v>
      </c>
      <c r="O8">
        <v>4</v>
      </c>
    </row>
    <row r="9" spans="1:15">
      <c r="A9">
        <v>6</v>
      </c>
      <c r="B9" s="72">
        <v>45084</v>
      </c>
      <c r="C9" t="s">
        <v>68</v>
      </c>
      <c r="D9" t="s">
        <v>12</v>
      </c>
      <c r="E9">
        <v>2</v>
      </c>
      <c r="F9">
        <v>142.9</v>
      </c>
      <c r="G9">
        <v>3</v>
      </c>
      <c r="H9">
        <v>0.15</v>
      </c>
      <c r="I9">
        <v>0.15</v>
      </c>
      <c r="J9">
        <v>0.1</v>
      </c>
      <c r="K9">
        <v>0.1</v>
      </c>
      <c r="L9">
        <v>285.8</v>
      </c>
      <c r="M9" t="s">
        <v>115</v>
      </c>
      <c r="N9" t="s">
        <v>171</v>
      </c>
      <c r="O9">
        <v>6</v>
      </c>
    </row>
    <row r="10" spans="1:15">
      <c r="A10">
        <v>6</v>
      </c>
      <c r="B10" s="72">
        <v>45086</v>
      </c>
      <c r="C10" t="s">
        <v>45</v>
      </c>
      <c r="D10" t="s">
        <v>12</v>
      </c>
      <c r="E10">
        <v>2</v>
      </c>
      <c r="F10">
        <v>42.5</v>
      </c>
      <c r="G10">
        <v>3</v>
      </c>
      <c r="H10">
        <v>0.15</v>
      </c>
      <c r="I10">
        <v>0.15</v>
      </c>
      <c r="J10">
        <v>0.1</v>
      </c>
      <c r="K10">
        <v>0.1</v>
      </c>
      <c r="L10">
        <v>85</v>
      </c>
      <c r="M10" t="s">
        <v>115</v>
      </c>
      <c r="N10" t="s">
        <v>171</v>
      </c>
      <c r="O10">
        <v>6</v>
      </c>
    </row>
    <row r="11" spans="1:15">
      <c r="A11">
        <v>6</v>
      </c>
      <c r="B11" s="72">
        <v>45090</v>
      </c>
      <c r="C11" t="s">
        <v>106</v>
      </c>
      <c r="D11" t="s">
        <v>12</v>
      </c>
      <c r="E11">
        <v>1</v>
      </c>
      <c r="F11">
        <v>180</v>
      </c>
      <c r="G11">
        <v>3</v>
      </c>
      <c r="H11">
        <v>0.1</v>
      </c>
      <c r="I11">
        <v>0.1</v>
      </c>
      <c r="J11">
        <v>0.1</v>
      </c>
      <c r="K11">
        <v>0.1</v>
      </c>
      <c r="L11">
        <v>180</v>
      </c>
      <c r="M11" t="s">
        <v>115</v>
      </c>
      <c r="N11" t="s">
        <v>171</v>
      </c>
      <c r="O11">
        <v>6</v>
      </c>
    </row>
    <row r="12" spans="1:15">
      <c r="A12">
        <v>6</v>
      </c>
      <c r="B12" s="72">
        <v>45094</v>
      </c>
      <c r="C12" t="s">
        <v>63</v>
      </c>
      <c r="D12" t="s">
        <v>14</v>
      </c>
      <c r="E12">
        <v>2</v>
      </c>
      <c r="F12">
        <v>259.89999999999998</v>
      </c>
      <c r="G12">
        <v>4</v>
      </c>
      <c r="H12">
        <v>0.1</v>
      </c>
      <c r="I12">
        <v>0.1</v>
      </c>
      <c r="J12">
        <v>0.1</v>
      </c>
      <c r="K12">
        <v>0.1</v>
      </c>
      <c r="L12">
        <v>519.79999999999995</v>
      </c>
      <c r="M12" t="s">
        <v>115</v>
      </c>
      <c r="N12" t="s">
        <v>171</v>
      </c>
      <c r="O12">
        <v>6</v>
      </c>
    </row>
    <row r="13" spans="1:15">
      <c r="A13">
        <v>7</v>
      </c>
      <c r="B13" s="72">
        <v>45135</v>
      </c>
      <c r="C13" t="s">
        <v>88</v>
      </c>
      <c r="D13" t="s">
        <v>12</v>
      </c>
      <c r="E13">
        <v>9</v>
      </c>
      <c r="F13">
        <v>72.5</v>
      </c>
      <c r="G13">
        <v>3</v>
      </c>
      <c r="H13">
        <v>0.25</v>
      </c>
      <c r="I13">
        <v>0.25</v>
      </c>
      <c r="J13">
        <v>0.1</v>
      </c>
      <c r="K13">
        <v>0.1</v>
      </c>
      <c r="L13">
        <v>652.5</v>
      </c>
      <c r="M13" t="s">
        <v>115</v>
      </c>
      <c r="N13" t="s">
        <v>172</v>
      </c>
      <c r="O13">
        <v>7</v>
      </c>
    </row>
    <row r="14" spans="1:15">
      <c r="A14">
        <v>8</v>
      </c>
      <c r="B14" s="72">
        <v>45144</v>
      </c>
      <c r="C14" t="s">
        <v>105</v>
      </c>
      <c r="D14" t="s">
        <v>14</v>
      </c>
      <c r="E14">
        <v>1</v>
      </c>
      <c r="F14">
        <v>89.9</v>
      </c>
      <c r="G14">
        <v>4</v>
      </c>
      <c r="H14">
        <v>0</v>
      </c>
      <c r="I14">
        <v>0</v>
      </c>
      <c r="J14">
        <v>0.1</v>
      </c>
      <c r="K14">
        <v>0</v>
      </c>
      <c r="L14">
        <v>89.9</v>
      </c>
      <c r="M14" t="s">
        <v>115</v>
      </c>
      <c r="N14" t="s">
        <v>173</v>
      </c>
      <c r="O14">
        <v>8</v>
      </c>
    </row>
    <row r="15" spans="1:15">
      <c r="A15">
        <v>8</v>
      </c>
      <c r="B15" s="72">
        <v>45145</v>
      </c>
      <c r="C15" t="s">
        <v>98</v>
      </c>
      <c r="D15" t="s">
        <v>12</v>
      </c>
      <c r="E15">
        <v>2</v>
      </c>
      <c r="F15">
        <v>49.9</v>
      </c>
      <c r="G15">
        <v>3</v>
      </c>
      <c r="H15">
        <v>0.15</v>
      </c>
      <c r="I15">
        <v>0.15</v>
      </c>
      <c r="J15">
        <v>0.1</v>
      </c>
      <c r="K15">
        <v>0.1</v>
      </c>
      <c r="L15">
        <v>99.8</v>
      </c>
      <c r="M15" t="s">
        <v>115</v>
      </c>
      <c r="N15" t="s">
        <v>173</v>
      </c>
      <c r="O15">
        <v>8</v>
      </c>
    </row>
    <row r="16" spans="1:15">
      <c r="A16">
        <v>8</v>
      </c>
      <c r="B16" s="72">
        <v>45147</v>
      </c>
      <c r="C16" t="s">
        <v>41</v>
      </c>
      <c r="D16" t="s">
        <v>12</v>
      </c>
      <c r="E16">
        <v>5</v>
      </c>
      <c r="F16">
        <v>46.9</v>
      </c>
      <c r="G16">
        <v>3</v>
      </c>
      <c r="H16">
        <v>0.25</v>
      </c>
      <c r="I16">
        <v>0.25</v>
      </c>
      <c r="J16">
        <v>0.1</v>
      </c>
      <c r="K16">
        <v>0.1</v>
      </c>
      <c r="L16">
        <v>234.5</v>
      </c>
      <c r="M16" t="s">
        <v>115</v>
      </c>
      <c r="N16" t="s">
        <v>173</v>
      </c>
      <c r="O16">
        <v>8</v>
      </c>
    </row>
    <row r="17" spans="1:15">
      <c r="A17">
        <v>8</v>
      </c>
      <c r="B17" s="72">
        <v>45149</v>
      </c>
      <c r="C17" t="s">
        <v>45</v>
      </c>
      <c r="D17" t="s">
        <v>12</v>
      </c>
      <c r="E17">
        <v>1</v>
      </c>
      <c r="F17">
        <v>42.5</v>
      </c>
      <c r="G17">
        <v>3</v>
      </c>
      <c r="H17">
        <v>0.1</v>
      </c>
      <c r="I17">
        <v>0.1</v>
      </c>
      <c r="J17">
        <v>0.1</v>
      </c>
      <c r="K17">
        <v>0.1</v>
      </c>
      <c r="L17">
        <v>42.5</v>
      </c>
      <c r="M17" t="s">
        <v>115</v>
      </c>
      <c r="N17" t="s">
        <v>173</v>
      </c>
      <c r="O1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BBC9-9F3F-4EE4-B28E-EC17B01E80DE}">
  <sheetPr>
    <tabColor rgb="FFFF0000"/>
  </sheetPr>
  <dimension ref="A1:O17"/>
  <sheetViews>
    <sheetView workbookViewId="0"/>
  </sheetViews>
  <sheetFormatPr defaultRowHeight="14.4"/>
  <cols>
    <col min="1" max="1" width="16.21875" bestFit="1" customWidth="1"/>
    <col min="2" max="2" width="17.88671875" bestFit="1" customWidth="1"/>
    <col min="3" max="3" width="20" bestFit="1" customWidth="1"/>
    <col min="4" max="4" width="22.109375" bestFit="1" customWidth="1"/>
    <col min="5" max="5" width="17.109375" bestFit="1" customWidth="1"/>
    <col min="6" max="6" width="26.21875" bestFit="1" customWidth="1"/>
    <col min="7" max="7" width="19.109375" bestFit="1" customWidth="1"/>
    <col min="8" max="8" width="36.109375" bestFit="1" customWidth="1"/>
    <col min="9" max="9" width="30.5546875" bestFit="1" customWidth="1"/>
    <col min="10" max="10" width="32.88671875" bestFit="1" customWidth="1"/>
    <col min="11" max="11" width="26.44140625" bestFit="1" customWidth="1"/>
    <col min="12" max="12" width="18.21875" bestFit="1" customWidth="1"/>
    <col min="13" max="13" width="22.44140625" bestFit="1" customWidth="1"/>
    <col min="14" max="14" width="23.33203125" bestFit="1" customWidth="1"/>
    <col min="15" max="15" width="31.77734375" bestFit="1" customWidth="1"/>
  </cols>
  <sheetData>
    <row r="1" spans="1:15">
      <c r="A1" s="76" t="s">
        <v>201</v>
      </c>
    </row>
    <row r="3" spans="1:1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</row>
    <row r="4" spans="1:15">
      <c r="A4">
        <v>1</v>
      </c>
      <c r="B4" s="72">
        <v>44938</v>
      </c>
      <c r="C4" t="s">
        <v>41</v>
      </c>
      <c r="D4" t="s">
        <v>12</v>
      </c>
      <c r="E4">
        <v>1</v>
      </c>
      <c r="F4">
        <v>46.9</v>
      </c>
      <c r="G4">
        <v>3</v>
      </c>
      <c r="H4">
        <v>0.1</v>
      </c>
      <c r="I4">
        <v>0.1</v>
      </c>
      <c r="J4">
        <v>0.15</v>
      </c>
      <c r="K4">
        <v>0.1</v>
      </c>
      <c r="L4">
        <v>46.9</v>
      </c>
      <c r="M4" t="s">
        <v>117</v>
      </c>
      <c r="N4" t="s">
        <v>166</v>
      </c>
      <c r="O4">
        <v>1</v>
      </c>
    </row>
    <row r="5" spans="1:15">
      <c r="A5">
        <v>1</v>
      </c>
      <c r="B5" s="72">
        <v>44943</v>
      </c>
      <c r="C5" t="s">
        <v>55</v>
      </c>
      <c r="D5" t="s">
        <v>12</v>
      </c>
      <c r="E5">
        <v>1</v>
      </c>
      <c r="F5">
        <v>299.89999999999998</v>
      </c>
      <c r="G5">
        <v>3</v>
      </c>
      <c r="H5">
        <v>0.1</v>
      </c>
      <c r="I5">
        <v>0.1</v>
      </c>
      <c r="J5">
        <v>0.15</v>
      </c>
      <c r="K5">
        <v>0.1</v>
      </c>
      <c r="L5">
        <v>299.89999999999998</v>
      </c>
      <c r="M5" t="s">
        <v>117</v>
      </c>
      <c r="N5" t="s">
        <v>166</v>
      </c>
      <c r="O5">
        <v>1</v>
      </c>
    </row>
    <row r="6" spans="1:15">
      <c r="A6">
        <v>3</v>
      </c>
      <c r="B6" s="72">
        <v>45004</v>
      </c>
      <c r="C6" t="s">
        <v>94</v>
      </c>
      <c r="D6" t="s">
        <v>12</v>
      </c>
      <c r="E6">
        <v>5</v>
      </c>
      <c r="F6">
        <v>32.9</v>
      </c>
      <c r="G6">
        <v>3</v>
      </c>
      <c r="H6">
        <v>0.25</v>
      </c>
      <c r="I6">
        <v>0.25</v>
      </c>
      <c r="J6">
        <v>0.15</v>
      </c>
      <c r="K6">
        <v>0.15</v>
      </c>
      <c r="L6">
        <v>164.5</v>
      </c>
      <c r="M6" t="s">
        <v>117</v>
      </c>
      <c r="N6" t="s">
        <v>168</v>
      </c>
      <c r="O6">
        <v>3</v>
      </c>
    </row>
    <row r="7" spans="1:15">
      <c r="A7">
        <v>4</v>
      </c>
      <c r="B7" s="72">
        <v>45042</v>
      </c>
      <c r="C7" t="s">
        <v>34</v>
      </c>
      <c r="D7" t="s">
        <v>13</v>
      </c>
      <c r="E7">
        <v>1</v>
      </c>
      <c r="F7">
        <v>145</v>
      </c>
      <c r="G7">
        <v>2</v>
      </c>
      <c r="H7">
        <v>0</v>
      </c>
      <c r="I7">
        <v>0</v>
      </c>
      <c r="J7">
        <v>0.15</v>
      </c>
      <c r="K7">
        <v>0</v>
      </c>
      <c r="L7">
        <v>145</v>
      </c>
      <c r="M7" t="s">
        <v>117</v>
      </c>
      <c r="N7" t="s">
        <v>169</v>
      </c>
      <c r="O7">
        <v>4</v>
      </c>
    </row>
    <row r="8" spans="1:15">
      <c r="A8">
        <v>5</v>
      </c>
      <c r="B8" s="72">
        <v>45054</v>
      </c>
      <c r="C8" t="s">
        <v>86</v>
      </c>
      <c r="D8" t="s">
        <v>12</v>
      </c>
      <c r="E8">
        <v>2</v>
      </c>
      <c r="F8">
        <v>72.5</v>
      </c>
      <c r="G8">
        <v>3</v>
      </c>
      <c r="H8">
        <v>0.15</v>
      </c>
      <c r="I8">
        <v>0.15</v>
      </c>
      <c r="J8">
        <v>0.15</v>
      </c>
      <c r="K8">
        <v>0.15</v>
      </c>
      <c r="L8">
        <v>145</v>
      </c>
      <c r="M8" t="s">
        <v>117</v>
      </c>
      <c r="N8" t="s">
        <v>170</v>
      </c>
      <c r="O8">
        <v>5</v>
      </c>
    </row>
    <row r="9" spans="1:15">
      <c r="A9">
        <v>6</v>
      </c>
      <c r="B9" s="72">
        <v>45097</v>
      </c>
      <c r="C9" t="s">
        <v>54</v>
      </c>
      <c r="D9" t="s">
        <v>12</v>
      </c>
      <c r="E9">
        <v>1</v>
      </c>
      <c r="F9">
        <v>259.89999999999998</v>
      </c>
      <c r="G9">
        <v>3</v>
      </c>
      <c r="H9">
        <v>0.1</v>
      </c>
      <c r="I9">
        <v>0.1</v>
      </c>
      <c r="J9">
        <v>0.15</v>
      </c>
      <c r="K9">
        <v>0.1</v>
      </c>
      <c r="L9">
        <v>259.89999999999998</v>
      </c>
      <c r="M9" t="s">
        <v>117</v>
      </c>
      <c r="N9" t="s">
        <v>171</v>
      </c>
      <c r="O9">
        <v>6</v>
      </c>
    </row>
    <row r="10" spans="1:15">
      <c r="A10">
        <v>6</v>
      </c>
      <c r="B10" s="72">
        <v>45105</v>
      </c>
      <c r="C10" t="s">
        <v>45</v>
      </c>
      <c r="D10" t="s">
        <v>12</v>
      </c>
      <c r="E10">
        <v>5</v>
      </c>
      <c r="F10">
        <v>42.5</v>
      </c>
      <c r="G10">
        <v>3</v>
      </c>
      <c r="H10">
        <v>0.25</v>
      </c>
      <c r="I10">
        <v>0.25</v>
      </c>
      <c r="J10">
        <v>0.15</v>
      </c>
      <c r="K10">
        <v>0.15</v>
      </c>
      <c r="L10">
        <v>212.5</v>
      </c>
      <c r="M10" t="s">
        <v>117</v>
      </c>
      <c r="N10" t="s">
        <v>171</v>
      </c>
      <c r="O10">
        <v>6</v>
      </c>
    </row>
    <row r="11" spans="1:15">
      <c r="A11">
        <v>6</v>
      </c>
      <c r="B11" s="72">
        <v>45105</v>
      </c>
      <c r="C11" t="s">
        <v>96</v>
      </c>
      <c r="D11" t="s">
        <v>12</v>
      </c>
      <c r="E11">
        <v>2</v>
      </c>
      <c r="F11">
        <v>32.9</v>
      </c>
      <c r="G11">
        <v>3</v>
      </c>
      <c r="H11">
        <v>0.15</v>
      </c>
      <c r="I11">
        <v>0.15</v>
      </c>
      <c r="J11">
        <v>0.15</v>
      </c>
      <c r="K11">
        <v>0.15</v>
      </c>
      <c r="L11">
        <v>65.8</v>
      </c>
      <c r="M11" t="s">
        <v>117</v>
      </c>
      <c r="N11" t="s">
        <v>171</v>
      </c>
      <c r="O11">
        <v>6</v>
      </c>
    </row>
    <row r="12" spans="1:15">
      <c r="A12">
        <v>7</v>
      </c>
      <c r="B12" s="72">
        <v>45113</v>
      </c>
      <c r="C12" t="s">
        <v>51</v>
      </c>
      <c r="D12" t="s">
        <v>12</v>
      </c>
      <c r="E12">
        <v>4</v>
      </c>
      <c r="F12">
        <v>302.89999999999998</v>
      </c>
      <c r="G12">
        <v>3</v>
      </c>
      <c r="H12">
        <v>0.2</v>
      </c>
      <c r="I12">
        <v>0.2</v>
      </c>
      <c r="J12">
        <v>0.15</v>
      </c>
      <c r="K12">
        <v>0.15</v>
      </c>
      <c r="L12">
        <v>1211.5999999999999</v>
      </c>
      <c r="M12" t="s">
        <v>117</v>
      </c>
      <c r="N12" t="s">
        <v>172</v>
      </c>
      <c r="O12">
        <v>7</v>
      </c>
    </row>
    <row r="13" spans="1:15">
      <c r="A13">
        <v>7</v>
      </c>
      <c r="B13" s="72">
        <v>45120</v>
      </c>
      <c r="C13" t="s">
        <v>44</v>
      </c>
      <c r="D13" t="s">
        <v>12</v>
      </c>
      <c r="E13">
        <v>2</v>
      </c>
      <c r="F13">
        <v>39.9</v>
      </c>
      <c r="G13">
        <v>3</v>
      </c>
      <c r="H13">
        <v>0.15</v>
      </c>
      <c r="I13">
        <v>0.15</v>
      </c>
      <c r="J13">
        <v>0.15</v>
      </c>
      <c r="K13">
        <v>0.15</v>
      </c>
      <c r="L13">
        <v>79.8</v>
      </c>
      <c r="M13" t="s">
        <v>117</v>
      </c>
      <c r="N13" t="s">
        <v>172</v>
      </c>
      <c r="O13">
        <v>7</v>
      </c>
    </row>
    <row r="14" spans="1:15">
      <c r="A14">
        <v>7</v>
      </c>
      <c r="B14" s="72">
        <v>45130</v>
      </c>
      <c r="C14" t="s">
        <v>50</v>
      </c>
      <c r="D14" t="s">
        <v>12</v>
      </c>
      <c r="E14">
        <v>4</v>
      </c>
      <c r="F14">
        <v>299.89999999999998</v>
      </c>
      <c r="G14">
        <v>3</v>
      </c>
      <c r="H14">
        <v>0.2</v>
      </c>
      <c r="I14">
        <v>0.2</v>
      </c>
      <c r="J14">
        <v>0.15</v>
      </c>
      <c r="K14">
        <v>0.15</v>
      </c>
      <c r="L14">
        <v>1199.5999999999999</v>
      </c>
      <c r="M14" t="s">
        <v>117</v>
      </c>
      <c r="N14" t="s">
        <v>172</v>
      </c>
      <c r="O14">
        <v>7</v>
      </c>
    </row>
    <row r="15" spans="1:15">
      <c r="A15">
        <v>7</v>
      </c>
      <c r="B15" s="72">
        <v>45136</v>
      </c>
      <c r="C15" t="s">
        <v>52</v>
      </c>
      <c r="D15" t="s">
        <v>12</v>
      </c>
      <c r="E15">
        <v>4</v>
      </c>
      <c r="F15">
        <v>300</v>
      </c>
      <c r="G15">
        <v>3</v>
      </c>
      <c r="H15">
        <v>0.2</v>
      </c>
      <c r="I15">
        <v>0.2</v>
      </c>
      <c r="J15">
        <v>0.15</v>
      </c>
      <c r="K15">
        <v>0.15</v>
      </c>
      <c r="L15">
        <v>1200</v>
      </c>
      <c r="M15" t="s">
        <v>117</v>
      </c>
      <c r="N15" t="s">
        <v>172</v>
      </c>
      <c r="O15">
        <v>7</v>
      </c>
    </row>
    <row r="16" spans="1:15">
      <c r="A16">
        <v>7</v>
      </c>
      <c r="B16" s="72">
        <v>45137</v>
      </c>
      <c r="C16" t="s">
        <v>31</v>
      </c>
      <c r="D16" t="s">
        <v>12</v>
      </c>
      <c r="E16">
        <v>9</v>
      </c>
      <c r="F16">
        <v>65.900000000000006</v>
      </c>
      <c r="G16">
        <v>3</v>
      </c>
      <c r="H16">
        <v>0.25</v>
      </c>
      <c r="I16">
        <v>0.25</v>
      </c>
      <c r="J16">
        <v>0.15</v>
      </c>
      <c r="K16">
        <v>0.15</v>
      </c>
      <c r="L16">
        <v>593.1</v>
      </c>
      <c r="M16" t="s">
        <v>117</v>
      </c>
      <c r="N16" t="s">
        <v>172</v>
      </c>
      <c r="O16">
        <v>7</v>
      </c>
    </row>
    <row r="17" spans="1:15">
      <c r="A17">
        <v>8</v>
      </c>
      <c r="B17" s="72">
        <v>45143</v>
      </c>
      <c r="C17" t="s">
        <v>39</v>
      </c>
      <c r="D17" t="s">
        <v>12</v>
      </c>
      <c r="E17">
        <v>10</v>
      </c>
      <c r="F17">
        <v>92.9</v>
      </c>
      <c r="G17">
        <v>3</v>
      </c>
      <c r="H17">
        <v>0.3</v>
      </c>
      <c r="I17">
        <v>0.3</v>
      </c>
      <c r="J17">
        <v>0.15</v>
      </c>
      <c r="K17">
        <v>0.15</v>
      </c>
      <c r="L17">
        <v>929</v>
      </c>
      <c r="M17" t="s">
        <v>117</v>
      </c>
      <c r="N17" t="s">
        <v>173</v>
      </c>
      <c r="O1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6AB4-4842-44B9-B05D-322942A5CBD8}">
  <sheetPr>
    <tabColor rgb="FFFF0000"/>
  </sheetPr>
  <dimension ref="A1:O17"/>
  <sheetViews>
    <sheetView workbookViewId="0">
      <selection activeCell="H28" sqref="H28"/>
    </sheetView>
  </sheetViews>
  <sheetFormatPr defaultRowHeight="14.4"/>
  <cols>
    <col min="1" max="1" width="16.21875" bestFit="1" customWidth="1"/>
    <col min="2" max="2" width="17.88671875" bestFit="1" customWidth="1"/>
    <col min="3" max="3" width="20" bestFit="1" customWidth="1"/>
    <col min="4" max="4" width="22.109375" bestFit="1" customWidth="1"/>
    <col min="5" max="5" width="17.109375" bestFit="1" customWidth="1"/>
    <col min="6" max="6" width="26.21875" bestFit="1" customWidth="1"/>
    <col min="7" max="7" width="19.109375" bestFit="1" customWidth="1"/>
    <col min="8" max="8" width="36.109375" bestFit="1" customWidth="1"/>
    <col min="9" max="9" width="30.5546875" bestFit="1" customWidth="1"/>
    <col min="10" max="10" width="32.88671875" bestFit="1" customWidth="1"/>
    <col min="11" max="11" width="26.44140625" bestFit="1" customWidth="1"/>
    <col min="12" max="12" width="18.21875" bestFit="1" customWidth="1"/>
    <col min="13" max="13" width="22.44140625" bestFit="1" customWidth="1"/>
    <col min="14" max="14" width="23.33203125" bestFit="1" customWidth="1"/>
    <col min="15" max="15" width="31.77734375" bestFit="1" customWidth="1"/>
  </cols>
  <sheetData>
    <row r="1" spans="1:15">
      <c r="A1" s="76" t="s">
        <v>200</v>
      </c>
    </row>
    <row r="3" spans="1:1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</row>
    <row r="4" spans="1:15">
      <c r="A4">
        <v>1</v>
      </c>
      <c r="B4" s="72">
        <v>44949</v>
      </c>
      <c r="C4" t="s">
        <v>69</v>
      </c>
      <c r="D4" t="s">
        <v>12</v>
      </c>
      <c r="E4">
        <v>1</v>
      </c>
      <c r="F4">
        <v>146</v>
      </c>
      <c r="G4">
        <v>3</v>
      </c>
      <c r="H4">
        <v>0.1</v>
      </c>
      <c r="I4">
        <v>0.1</v>
      </c>
      <c r="J4">
        <v>0.1</v>
      </c>
      <c r="K4">
        <v>0.1</v>
      </c>
      <c r="L4">
        <v>146</v>
      </c>
      <c r="M4" t="s">
        <v>115</v>
      </c>
      <c r="N4" t="s">
        <v>166</v>
      </c>
      <c r="O4">
        <v>1</v>
      </c>
    </row>
    <row r="5" spans="1:15">
      <c r="A5">
        <v>1</v>
      </c>
      <c r="B5" s="72">
        <v>44952</v>
      </c>
      <c r="C5" t="s">
        <v>64</v>
      </c>
      <c r="D5" t="s">
        <v>12</v>
      </c>
      <c r="E5">
        <v>2</v>
      </c>
      <c r="F5">
        <v>89.9</v>
      </c>
      <c r="G5">
        <v>3</v>
      </c>
      <c r="H5">
        <v>0.15</v>
      </c>
      <c r="I5">
        <v>0.15</v>
      </c>
      <c r="J5">
        <v>0.1</v>
      </c>
      <c r="K5">
        <v>0.1</v>
      </c>
      <c r="L5">
        <v>179.8</v>
      </c>
      <c r="M5" t="s">
        <v>115</v>
      </c>
      <c r="N5" t="s">
        <v>166</v>
      </c>
      <c r="O5">
        <v>1</v>
      </c>
    </row>
    <row r="6" spans="1:15">
      <c r="A6">
        <v>2</v>
      </c>
      <c r="B6" s="72">
        <v>44960</v>
      </c>
      <c r="C6" t="s">
        <v>52</v>
      </c>
      <c r="D6" t="s">
        <v>12</v>
      </c>
      <c r="E6">
        <v>1</v>
      </c>
      <c r="F6">
        <v>300</v>
      </c>
      <c r="G6">
        <v>3</v>
      </c>
      <c r="H6">
        <v>0.1</v>
      </c>
      <c r="I6">
        <v>0.1</v>
      </c>
      <c r="J6">
        <v>0.1</v>
      </c>
      <c r="K6">
        <v>0.1</v>
      </c>
      <c r="L6">
        <v>300</v>
      </c>
      <c r="M6" t="s">
        <v>115</v>
      </c>
      <c r="N6" t="s">
        <v>167</v>
      </c>
      <c r="O6">
        <v>2</v>
      </c>
    </row>
    <row r="7" spans="1:15">
      <c r="A7">
        <v>3</v>
      </c>
      <c r="B7" s="72">
        <v>44987</v>
      </c>
      <c r="C7" t="s">
        <v>39</v>
      </c>
      <c r="D7" t="s">
        <v>12</v>
      </c>
      <c r="E7">
        <v>4</v>
      </c>
      <c r="F7">
        <v>92.9</v>
      </c>
      <c r="G7">
        <v>3</v>
      </c>
      <c r="H7">
        <v>0.2</v>
      </c>
      <c r="I7">
        <v>0.2</v>
      </c>
      <c r="J7">
        <v>0.1</v>
      </c>
      <c r="K7">
        <v>0.1</v>
      </c>
      <c r="L7">
        <v>371.6</v>
      </c>
      <c r="M7" t="s">
        <v>115</v>
      </c>
      <c r="N7" t="s">
        <v>168</v>
      </c>
      <c r="O7">
        <v>3</v>
      </c>
    </row>
    <row r="8" spans="1:15">
      <c r="A8">
        <v>4</v>
      </c>
      <c r="B8" s="72">
        <v>45018</v>
      </c>
      <c r="C8" t="s">
        <v>88</v>
      </c>
      <c r="D8" t="s">
        <v>12</v>
      </c>
      <c r="E8">
        <v>1</v>
      </c>
      <c r="F8">
        <v>72.5</v>
      </c>
      <c r="G8">
        <v>3</v>
      </c>
      <c r="H8">
        <v>0.1</v>
      </c>
      <c r="I8">
        <v>0.1</v>
      </c>
      <c r="J8">
        <v>0.1</v>
      </c>
      <c r="K8">
        <v>0.1</v>
      </c>
      <c r="L8">
        <v>72.5</v>
      </c>
      <c r="M8" t="s">
        <v>115</v>
      </c>
      <c r="N8" t="s">
        <v>169</v>
      </c>
      <c r="O8">
        <v>4</v>
      </c>
    </row>
    <row r="9" spans="1:15">
      <c r="A9">
        <v>6</v>
      </c>
      <c r="B9" s="72">
        <v>45084</v>
      </c>
      <c r="C9" t="s">
        <v>68</v>
      </c>
      <c r="D9" t="s">
        <v>12</v>
      </c>
      <c r="E9">
        <v>2</v>
      </c>
      <c r="F9">
        <v>142.9</v>
      </c>
      <c r="G9">
        <v>3</v>
      </c>
      <c r="H9">
        <v>0.15</v>
      </c>
      <c r="I9">
        <v>0.15</v>
      </c>
      <c r="J9">
        <v>0.1</v>
      </c>
      <c r="K9">
        <v>0.1</v>
      </c>
      <c r="L9">
        <v>285.8</v>
      </c>
      <c r="M9" t="s">
        <v>115</v>
      </c>
      <c r="N9" t="s">
        <v>171</v>
      </c>
      <c r="O9">
        <v>6</v>
      </c>
    </row>
    <row r="10" spans="1:15">
      <c r="A10">
        <v>6</v>
      </c>
      <c r="B10" s="72">
        <v>45086</v>
      </c>
      <c r="C10" t="s">
        <v>45</v>
      </c>
      <c r="D10" t="s">
        <v>12</v>
      </c>
      <c r="E10">
        <v>2</v>
      </c>
      <c r="F10">
        <v>42.5</v>
      </c>
      <c r="G10">
        <v>3</v>
      </c>
      <c r="H10">
        <v>0.15</v>
      </c>
      <c r="I10">
        <v>0.15</v>
      </c>
      <c r="J10">
        <v>0.1</v>
      </c>
      <c r="K10">
        <v>0.1</v>
      </c>
      <c r="L10">
        <v>85</v>
      </c>
      <c r="M10" t="s">
        <v>115</v>
      </c>
      <c r="N10" t="s">
        <v>171</v>
      </c>
      <c r="O10">
        <v>6</v>
      </c>
    </row>
    <row r="11" spans="1:15">
      <c r="A11">
        <v>6</v>
      </c>
      <c r="B11" s="72">
        <v>45090</v>
      </c>
      <c r="C11" t="s">
        <v>106</v>
      </c>
      <c r="D11" t="s">
        <v>12</v>
      </c>
      <c r="E11">
        <v>1</v>
      </c>
      <c r="F11">
        <v>180</v>
      </c>
      <c r="G11">
        <v>3</v>
      </c>
      <c r="H11">
        <v>0.1</v>
      </c>
      <c r="I11">
        <v>0.1</v>
      </c>
      <c r="J11">
        <v>0.1</v>
      </c>
      <c r="K11">
        <v>0.1</v>
      </c>
      <c r="L11">
        <v>180</v>
      </c>
      <c r="M11" t="s">
        <v>115</v>
      </c>
      <c r="N11" t="s">
        <v>171</v>
      </c>
      <c r="O11">
        <v>6</v>
      </c>
    </row>
    <row r="12" spans="1:15">
      <c r="A12">
        <v>6</v>
      </c>
      <c r="B12" s="72">
        <v>45094</v>
      </c>
      <c r="C12" t="s">
        <v>63</v>
      </c>
      <c r="D12" t="s">
        <v>14</v>
      </c>
      <c r="E12">
        <v>2</v>
      </c>
      <c r="F12">
        <v>259.89999999999998</v>
      </c>
      <c r="G12">
        <v>4</v>
      </c>
      <c r="H12">
        <v>0.1</v>
      </c>
      <c r="I12">
        <v>0.1</v>
      </c>
      <c r="J12">
        <v>0.1</v>
      </c>
      <c r="K12">
        <v>0.1</v>
      </c>
      <c r="L12">
        <v>519.79999999999995</v>
      </c>
      <c r="M12" t="s">
        <v>115</v>
      </c>
      <c r="N12" t="s">
        <v>171</v>
      </c>
      <c r="O12">
        <v>6</v>
      </c>
    </row>
    <row r="13" spans="1:15">
      <c r="A13">
        <v>7</v>
      </c>
      <c r="B13" s="72">
        <v>45135</v>
      </c>
      <c r="C13" t="s">
        <v>88</v>
      </c>
      <c r="D13" t="s">
        <v>12</v>
      </c>
      <c r="E13">
        <v>9</v>
      </c>
      <c r="F13">
        <v>72.5</v>
      </c>
      <c r="G13">
        <v>3</v>
      </c>
      <c r="H13">
        <v>0.25</v>
      </c>
      <c r="I13">
        <v>0.25</v>
      </c>
      <c r="J13">
        <v>0.1</v>
      </c>
      <c r="K13">
        <v>0.1</v>
      </c>
      <c r="L13">
        <v>652.5</v>
      </c>
      <c r="M13" t="s">
        <v>115</v>
      </c>
      <c r="N13" t="s">
        <v>172</v>
      </c>
      <c r="O13">
        <v>7</v>
      </c>
    </row>
    <row r="14" spans="1:15">
      <c r="A14">
        <v>8</v>
      </c>
      <c r="B14" s="72">
        <v>45144</v>
      </c>
      <c r="C14" t="s">
        <v>105</v>
      </c>
      <c r="D14" t="s">
        <v>14</v>
      </c>
      <c r="E14">
        <v>1</v>
      </c>
      <c r="F14">
        <v>89.9</v>
      </c>
      <c r="G14">
        <v>4</v>
      </c>
      <c r="H14">
        <v>0</v>
      </c>
      <c r="I14">
        <v>0</v>
      </c>
      <c r="J14">
        <v>0.1</v>
      </c>
      <c r="K14">
        <v>0</v>
      </c>
      <c r="L14">
        <v>89.9</v>
      </c>
      <c r="M14" t="s">
        <v>115</v>
      </c>
      <c r="N14" t="s">
        <v>173</v>
      </c>
      <c r="O14">
        <v>8</v>
      </c>
    </row>
    <row r="15" spans="1:15">
      <c r="A15">
        <v>8</v>
      </c>
      <c r="B15" s="72">
        <v>45145</v>
      </c>
      <c r="C15" t="s">
        <v>98</v>
      </c>
      <c r="D15" t="s">
        <v>12</v>
      </c>
      <c r="E15">
        <v>2</v>
      </c>
      <c r="F15">
        <v>49.9</v>
      </c>
      <c r="G15">
        <v>3</v>
      </c>
      <c r="H15">
        <v>0.15</v>
      </c>
      <c r="I15">
        <v>0.15</v>
      </c>
      <c r="J15">
        <v>0.1</v>
      </c>
      <c r="K15">
        <v>0.1</v>
      </c>
      <c r="L15">
        <v>99.8</v>
      </c>
      <c r="M15" t="s">
        <v>115</v>
      </c>
      <c r="N15" t="s">
        <v>173</v>
      </c>
      <c r="O15">
        <v>8</v>
      </c>
    </row>
    <row r="16" spans="1:15">
      <c r="A16">
        <v>8</v>
      </c>
      <c r="B16" s="72">
        <v>45147</v>
      </c>
      <c r="C16" t="s">
        <v>41</v>
      </c>
      <c r="D16" t="s">
        <v>12</v>
      </c>
      <c r="E16">
        <v>5</v>
      </c>
      <c r="F16">
        <v>46.9</v>
      </c>
      <c r="G16">
        <v>3</v>
      </c>
      <c r="H16">
        <v>0.25</v>
      </c>
      <c r="I16">
        <v>0.25</v>
      </c>
      <c r="J16">
        <v>0.1</v>
      </c>
      <c r="K16">
        <v>0.1</v>
      </c>
      <c r="L16">
        <v>234.5</v>
      </c>
      <c r="M16" t="s">
        <v>115</v>
      </c>
      <c r="N16" t="s">
        <v>173</v>
      </c>
      <c r="O16">
        <v>8</v>
      </c>
    </row>
    <row r="17" spans="1:15">
      <c r="A17">
        <v>8</v>
      </c>
      <c r="B17" s="72">
        <v>45149</v>
      </c>
      <c r="C17" t="s">
        <v>45</v>
      </c>
      <c r="D17" t="s">
        <v>12</v>
      </c>
      <c r="E17">
        <v>1</v>
      </c>
      <c r="F17">
        <v>42.5</v>
      </c>
      <c r="G17">
        <v>3</v>
      </c>
      <c r="H17">
        <v>0.1</v>
      </c>
      <c r="I17">
        <v>0.1</v>
      </c>
      <c r="J17">
        <v>0.1</v>
      </c>
      <c r="K17">
        <v>0.1</v>
      </c>
      <c r="L17">
        <v>42.5</v>
      </c>
      <c r="M17" t="s">
        <v>115</v>
      </c>
      <c r="N17" t="s">
        <v>173</v>
      </c>
      <c r="O1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workbookViewId="0">
      <selection activeCell="O21" sqref="O21"/>
    </sheetView>
  </sheetViews>
  <sheetFormatPr defaultRowHeight="14.4"/>
  <cols>
    <col min="1" max="1" width="17.21875" bestFit="1" customWidth="1"/>
    <col min="2" max="2" width="13.109375" bestFit="1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0D79A7C-60D4-4B2E-9ABC-F4214F4C7B73}">
  <ds:schemaRefs/>
</ds:datastoreItem>
</file>

<file path=customXml/itemProps2.xml><?xml version="1.0" encoding="utf-8"?>
<ds:datastoreItem xmlns:ds="http://schemas.openxmlformats.org/officeDocument/2006/customXml" ds:itemID="{F321B53F-B5FB-4643-A82C-46B541C2802D}">
  <ds:schemaRefs/>
</ds:datastoreItem>
</file>

<file path=customXml/itemProps3.xml><?xml version="1.0" encoding="utf-8"?>
<ds:datastoreItem xmlns:ds="http://schemas.openxmlformats.org/officeDocument/2006/customXml" ds:itemID="{8467EB31-1629-4343-9314-56544F2D7367}">
  <ds:schemaRefs/>
</ds:datastoreItem>
</file>

<file path=customXml/itemProps4.xml><?xml version="1.0" encoding="utf-8"?>
<ds:datastoreItem xmlns:ds="http://schemas.openxmlformats.org/officeDocument/2006/customXml" ds:itemID="{7430AFD6-EFE5-4BE1-9319-206C7B1443CC}">
  <ds:schemaRefs/>
</ds:datastoreItem>
</file>

<file path=customXml/itemProps5.xml><?xml version="1.0" encoding="utf-8"?>
<ds:datastoreItem xmlns:ds="http://schemas.openxmlformats.org/officeDocument/2006/customXml" ds:itemID="{E137AB40-1728-4643-B64A-5DFE56A4798E}">
  <ds:schemaRefs/>
</ds:datastoreItem>
</file>

<file path=customXml/itemProps6.xml><?xml version="1.0" encoding="utf-8"?>
<ds:datastoreItem xmlns:ds="http://schemas.openxmlformats.org/officeDocument/2006/customXml" ds:itemID="{08AFD05A-FF30-4777-B44D-C996431E53D4}">
  <ds:schemaRefs/>
</ds:datastoreItem>
</file>

<file path=customXml/itemProps7.xml><?xml version="1.0" encoding="utf-8"?>
<ds:datastoreItem xmlns:ds="http://schemas.openxmlformats.org/officeDocument/2006/customXml" ds:itemID="{CFF1F0D8-204A-4285-ACCE-1C1EC8D6DCA4}">
  <ds:schemaRefs/>
</ds:datastoreItem>
</file>

<file path=customXml/itemProps8.xml><?xml version="1.0" encoding="utf-8"?>
<ds:datastoreItem xmlns:ds="http://schemas.openxmlformats.org/officeDocument/2006/customXml" ds:itemID="{C73701FD-C808-45FD-A012-1B31023BFC41}">
  <ds:schemaRefs/>
</ds:datastoreItem>
</file>

<file path=customXml/itemProps9.xml><?xml version="1.0" encoding="utf-8"?>
<ds:datastoreItem xmlns:ds="http://schemas.openxmlformats.org/officeDocument/2006/customXml" ds:itemID="{4A8E958C-7F93-4889-B450-DBCB563BE705}">
  <ds:schemaRefs/>
</ds:datastoreItem>
</file>

<file path=customXml/itemProps10.xml><?xml version="1.0" encoding="utf-8"?>
<ds:datastoreItem xmlns:ds="http://schemas.openxmlformats.org/officeDocument/2006/customXml" ds:itemID="{AED9FF1A-6545-4BEF-9595-6FC414823BE5}">
  <ds:schemaRefs/>
</ds:datastoreItem>
</file>

<file path=customXml/itemProps11.xml><?xml version="1.0" encoding="utf-8"?>
<ds:datastoreItem xmlns:ds="http://schemas.openxmlformats.org/officeDocument/2006/customXml" ds:itemID="{656400E8-91C5-44AA-A58B-A398733B4992}">
  <ds:schemaRefs/>
</ds:datastoreItem>
</file>

<file path=customXml/itemProps12.xml><?xml version="1.0" encoding="utf-8"?>
<ds:datastoreItem xmlns:ds="http://schemas.openxmlformats.org/officeDocument/2006/customXml" ds:itemID="{56E167DE-C04B-4885-AF19-CFD1F2C64533}">
  <ds:schemaRefs/>
</ds:datastoreItem>
</file>

<file path=customXml/itemProps13.xml><?xml version="1.0" encoding="utf-8"?>
<ds:datastoreItem xmlns:ds="http://schemas.openxmlformats.org/officeDocument/2006/customXml" ds:itemID="{C764DF94-E366-48D4-986E-013B7086CDEA}">
  <ds:schemaRefs/>
</ds:datastoreItem>
</file>

<file path=customXml/itemProps14.xml><?xml version="1.0" encoding="utf-8"?>
<ds:datastoreItem xmlns:ds="http://schemas.openxmlformats.org/officeDocument/2006/customXml" ds:itemID="{976831BA-0CE6-4B82-881B-24FD45E1155C}">
  <ds:schemaRefs/>
</ds:datastoreItem>
</file>

<file path=customXml/itemProps15.xml><?xml version="1.0" encoding="utf-8"?>
<ds:datastoreItem xmlns:ds="http://schemas.openxmlformats.org/officeDocument/2006/customXml" ds:itemID="{7E0C7BAF-40DC-4B74-98A7-8D734812F189}">
  <ds:schemaRefs/>
</ds:datastoreItem>
</file>

<file path=customXml/itemProps16.xml><?xml version="1.0" encoding="utf-8"?>
<ds:datastoreItem xmlns:ds="http://schemas.openxmlformats.org/officeDocument/2006/customXml" ds:itemID="{6E87F8A6-5B3C-4ADE-98DB-48C175F0A2B0}">
  <ds:schemaRefs/>
</ds:datastoreItem>
</file>

<file path=customXml/itemProps17.xml><?xml version="1.0" encoding="utf-8"?>
<ds:datastoreItem xmlns:ds="http://schemas.openxmlformats.org/officeDocument/2006/customXml" ds:itemID="{2DF5A38F-0452-4508-BEB1-6B4893C7E55B}">
  <ds:schemaRefs/>
</ds:datastoreItem>
</file>

<file path=customXml/itemProps18.xml><?xml version="1.0" encoding="utf-8"?>
<ds:datastoreItem xmlns:ds="http://schemas.openxmlformats.org/officeDocument/2006/customXml" ds:itemID="{B21C3F93-5E73-42A5-930D-80E9914997CC}">
  <ds:schemaRefs/>
</ds:datastoreItem>
</file>

<file path=customXml/itemProps19.xml><?xml version="1.0" encoding="utf-8"?>
<ds:datastoreItem xmlns:ds="http://schemas.openxmlformats.org/officeDocument/2006/customXml" ds:itemID="{9D6E54BF-B89F-485C-9011-7D89B1C109F3}">
  <ds:schemaRefs/>
</ds:datastoreItem>
</file>

<file path=customXml/itemProps20.xml><?xml version="1.0" encoding="utf-8"?>
<ds:datastoreItem xmlns:ds="http://schemas.openxmlformats.org/officeDocument/2006/customXml" ds:itemID="{1EC6B762-B56C-4BA5-8AA3-88906EB32DD9}">
  <ds:schemaRefs/>
</ds:datastoreItem>
</file>

<file path=customXml/itemProps21.xml><?xml version="1.0" encoding="utf-8"?>
<ds:datastoreItem xmlns:ds="http://schemas.openxmlformats.org/officeDocument/2006/customXml" ds:itemID="{14F30766-877F-4CEE-8B61-99D4DA6E0404}">
  <ds:schemaRefs/>
</ds:datastoreItem>
</file>

<file path=customXml/itemProps22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4</vt:i4>
      </vt:variant>
    </vt:vector>
  </HeadingPairs>
  <TitlesOfParts>
    <vt:vector size="19" baseType="lpstr">
      <vt:lpstr>Menu</vt:lpstr>
      <vt:lpstr>Produtos</vt:lpstr>
      <vt:lpstr>Vendedores</vt:lpstr>
      <vt:lpstr>Vendas</vt:lpstr>
      <vt:lpstr>Dashboard</vt:lpstr>
      <vt:lpstr>Dashboard Histórico</vt:lpstr>
      <vt:lpstr>Vendas histórico</vt:lpstr>
      <vt:lpstr>Consultas</vt:lpstr>
      <vt:lpstr>DN_Produtos</vt:lpstr>
      <vt:lpstr>DN_Vendas</vt:lpstr>
      <vt:lpstr>Cadastros Auxiliares</vt:lpstr>
      <vt:lpstr>Planilha2</vt:lpstr>
      <vt:lpstr>Planilha4</vt:lpstr>
      <vt:lpstr>Planilha3</vt:lpstr>
      <vt:lpstr>DN_Vendedores</vt:lpstr>
      <vt:lpstr>'Vendas histórico'!Area_de_impressao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Eduarda Oliveira</cp:lastModifiedBy>
  <cp:lastPrinted>2023-06-07T14:57:58Z</cp:lastPrinted>
  <dcterms:created xsi:type="dcterms:W3CDTF">2023-06-02T17:54:12Z</dcterms:created>
  <dcterms:modified xsi:type="dcterms:W3CDTF">2025-01-22T19:07:21Z</dcterms:modified>
</cp:coreProperties>
</file>