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uar\Documents\"/>
    </mc:Choice>
  </mc:AlternateContent>
  <xr:revisionPtr revIDLastSave="0" documentId="8_{36A0EFC1-1110-4CF8-A72F-5C4158C43861}" xr6:coauthVersionLast="47" xr6:coauthVersionMax="47" xr10:uidLastSave="{00000000-0000-0000-0000-000000000000}"/>
  <bookViews>
    <workbookView xWindow="10104" yWindow="144" windowWidth="13032" windowHeight="12096" firstSheet="3" activeTab="5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Vendas" sheetId="16" r:id="rId4"/>
    <sheet name="Dados Para Gráfico" sheetId="20" r:id="rId5"/>
    <sheet name="Dashboard" sheetId="19" r:id="rId6"/>
    <sheet name="Meus Números (Tabela)" sheetId="12" state="hidden" r:id="rId7"/>
    <sheet name="Filtro Avançado" sheetId="9" state="hidden" r:id="rId8"/>
  </sheets>
  <definedNames>
    <definedName name="_xlnm._FilterDatabase" localSheetId="3" hidden="1">Vendas!$B$2:$F$61</definedName>
    <definedName name="_xlchart.v1.0" hidden="1">'Dados Para Gráfico'!$A$2:$A$4</definedName>
    <definedName name="_xlchart.v1.1" hidden="1">'Dados Para Gráfico'!$B$1</definedName>
    <definedName name="_xlchart.v1.10" hidden="1">'Dados Para Gráfico'!$A$2:$A$4</definedName>
    <definedName name="_xlchart.v1.11" hidden="1">'Dados Para Gráfico'!$B$1</definedName>
    <definedName name="_xlchart.v1.12" hidden="1">'Dados Para Gráfico'!$B$2:$B$4</definedName>
    <definedName name="_xlchart.v1.13" hidden="1">'Dados Para Gráfico'!$C$1</definedName>
    <definedName name="_xlchart.v1.14" hidden="1">'Dados Para Gráfico'!$C$2:$C$4</definedName>
    <definedName name="_xlchart.v1.15" hidden="1">'Dados Para Gráfico'!$A$2:$A$4</definedName>
    <definedName name="_xlchart.v1.16" hidden="1">'Dados Para Gráfico'!$B$1</definedName>
    <definedName name="_xlchart.v1.17" hidden="1">'Dados Para Gráfico'!$B$2:$B$4</definedName>
    <definedName name="_xlchart.v1.18" hidden="1">'Dados Para Gráfico'!$C$1</definedName>
    <definedName name="_xlchart.v1.19" hidden="1">'Dados Para Gráfico'!$C$2:$C$4</definedName>
    <definedName name="_xlchart.v1.2" hidden="1">'Dados Para Gráfico'!$B$2:$B$4</definedName>
    <definedName name="_xlchart.v1.20" hidden="1">'Dados Para Gráfico'!$J$4</definedName>
    <definedName name="_xlchart.v1.21" hidden="1">'Dados Para Gráfico'!$K$4:$L$4</definedName>
    <definedName name="_xlchart.v1.3" hidden="1">'Dados Para Gráfico'!$C$1</definedName>
    <definedName name="_xlchart.v1.4" hidden="1">'Dados Para Gráfico'!$C$2:$C$4</definedName>
    <definedName name="_xlchart.v1.5" hidden="1">'Dados Para Gráfico'!$A$2:$A$4</definedName>
    <definedName name="_xlchart.v1.6" hidden="1">'Dados Para Gráfico'!$B$1</definedName>
    <definedName name="_xlchart.v1.7" hidden="1">'Dados Para Gráfico'!$B$2:$B$4</definedName>
    <definedName name="_xlchart.v1.8" hidden="1">'Dados Para Gráfico'!$C$1</definedName>
    <definedName name="_xlchart.v1.9" hidden="1">'Dados Para Gráfico'!$C$2:$C$4</definedName>
    <definedName name="_xlnm.Extract" localSheetId="7">'Filtro Avançado'!$B$6:$H$6</definedName>
    <definedName name="_xlnm.Criteria" localSheetId="7">'Filtro Avançado'!$B$2:$C$3</definedName>
    <definedName name="Int_Nome_Produtos">#REF!</definedName>
    <definedName name="Int_Quantidade">#REF!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9" l="1"/>
  <c r="L2" i="20"/>
  <c r="L3" i="20"/>
  <c r="L4" i="20"/>
  <c r="K2" i="20"/>
  <c r="K3" i="20"/>
  <c r="K4" i="20"/>
  <c r="M3" i="20"/>
  <c r="M4" i="20"/>
  <c r="M2" i="20"/>
  <c r="G3" i="20"/>
  <c r="G4" i="20"/>
  <c r="G5" i="20"/>
  <c r="G6" i="20"/>
  <c r="G7" i="20"/>
  <c r="G2" i="20"/>
  <c r="F2" i="20"/>
  <c r="F3" i="20"/>
  <c r="F4" i="20"/>
  <c r="F5" i="20"/>
  <c r="F6" i="20"/>
  <c r="F7" i="20"/>
  <c r="B4" i="20"/>
  <c r="B3" i="20"/>
  <c r="B2" i="20"/>
  <c r="AR4" i="19"/>
  <c r="AD4" i="19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<sst xmlns="http://schemas.openxmlformats.org/spreadsheetml/2006/main" count="436" uniqueCount="109">
  <si>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</si>
  <si>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</si>
  <si>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</si>
  <si>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</si>
  <si>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</si>
  <si>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</si>
  <si>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</si>
  <si>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</si>
  <si>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</si>
  <si>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</si>
  <si>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</si>
  <si>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</si>
  <si>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</si>
  <si>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</si>
  <si>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</si>
  <si>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</si>
  <si>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</si>
  <si>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</si>
  <si>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</si>
  <si>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</si>
  <si>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</si>
  <si>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</si>
  <si>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</si>
  <si>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</si>
  <si>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</si>
  <si>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</si>
  <si>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</si>
  <si>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</si>
  <si>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</si>
  <si>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</si>
  <si>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</si>
  <si>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</si>
  <si>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</si>
  <si>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</si>
  <si>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</si>
  <si>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</si>
  <si>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</si>
  <si>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</si>
  <si>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</si>
  <si>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</si>
  <si>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</si>
  <si>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</si>
  <si>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</si>
  <si>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</si>
  <si>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</si>
  <si>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</si>
  <si>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</si>
  <si>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</si>
  <si>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</si>
  <si>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</si>
  <si>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</si>
  <si>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</si>
  <si>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</si>
  <si>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</si>
  <si>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</si>
  <si>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</si>
  <si>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</si>
  <si>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</si>
  <si>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</si>
  <si>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</si>
  <si>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</si>
  <si>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</si>
  <si>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</si>
  <si>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</si>
  <si>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</si>
  <si>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</si>
  <si>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</si>
  <si>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</si>
  <si>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</si>
  <si>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</si>
  <si>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</si>
  <si>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</si>
  <si>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</si>
  <si>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</si>
  <si>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</si>
  <si>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</si>
  <si>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</si>
  <si>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</si>
  <si>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</si>
  <si>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</si>
  <si>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</si>
  <si>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</si>
  <si>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</si>
  <si>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</si>
  <si>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</si>
  <si>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</si>
  <si>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</si>
  <si>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</si>
  <si>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</si>
  <si>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</si>
  <si>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</si>
  <si>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</si>
  <si>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</si>
  <si>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</si>
  <si>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</si>
  <si>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</si>
  <si>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</si>
  <si>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</si>
  <si>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</si>
  <si>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N.Mês</t>
  </si>
  <si>
    <t>Jan</t>
  </si>
  <si>
    <t>Fev</t>
  </si>
  <si>
    <t>Mar</t>
  </si>
  <si>
    <t>Abr</t>
  </si>
  <si>
    <t>Mai</t>
  </si>
  <si>
    <t>Jun</t>
  </si>
  <si>
    <t xml:space="preserve">Categoria </t>
  </si>
  <si>
    <t>% Categoria</t>
  </si>
  <si>
    <t>%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</si>
</sst>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  <xf numFmtId="0" fontId="7" fillId="0" borderId="0" xfId="0" applyFont="1"/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2" fillId="2" borderId="20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164" fontId="10" fillId="0" borderId="0" xfId="0" applyNumberFormat="1" applyFont="1"/>
    <xf numFmtId="0" fontId="0" fillId="0" borderId="0" xfId="4" applyNumberFormat="1" applyFont="1"/>
    <xf numFmtId="0" fontId="10" fillId="0" borderId="0" xfId="0" applyNumberFormat="1" applyFont="1"/>
    <xf numFmtId="0" fontId="0" fillId="0" borderId="0" xfId="0" applyNumberFormat="1"/>
    <xf numFmtId="0" fontId="10" fillId="0" borderId="0" xfId="4" applyNumberFormat="1" applyFont="1"/>
    <xf numFmtId="10" fontId="10" fillId="0" borderId="0" xfId="0" applyNumberFormat="1" applyFont="1"/>
    <xf numFmtId="10" fontId="0" fillId="0" borderId="0" xfId="0" applyNumberFormat="1"/>
    <xf numFmtId="9" fontId="0" fillId="0" borderId="0" xfId="5" applyFont="1"/>
    <xf numFmtId="9" fontId="10" fillId="0" borderId="0" xfId="5" applyFont="1"/>
    <xf numFmtId="0" fontId="15" fillId="0" borderId="2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164" fontId="14" fillId="0" borderId="20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</cellXfs>
  <cellStyles count="6">
    <cellStyle name="Cabeçalho Meteora" xfId="3" xr:uid="{43DBFFA1-791E-423B-B2A6-377CC2810274}"/>
    <cellStyle name="Ênfase4" xfId="1" builtinId="41" customBuiltin="1"/>
    <cellStyle name="Normal" xfId="0" builtinId="0"/>
    <cellStyle name="Porcentagem" xfId="5" builtinId="5"/>
    <cellStyle name="Título Meteora" xfId="2" xr:uid="{52F1EA3C-B23E-4AE6-AE73-27AD9F7C9021}"/>
    <cellStyle name="Vírgula" xfId="4" builtinId="3"/>
  </cellStyles>
  <dxfs count="28">
    <dxf>
      <numFmt numFmtId="164" formatCode="_-[$R$-416]\ * #,##0.00_-;\-[$R$-416]\ * #,##0.00_-;_-[$R$-416]\ * &quot;-&quot;??_-;_-@_-"/>
    </dxf>
    <dxf>
      <numFmt numFmtId="13" formatCode="0%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numFmt numFmtId="164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030A0"/>
      <color rgb="FF0070C0"/>
      <color rgb="FFFF6600"/>
      <color rgb="FFF87F46"/>
      <color rgb="FFDAFF01"/>
      <color rgb="FFCCCCCC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Meteora.xlsx]Planilha3!Tabela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44721537467393"/>
          <c:y val="6.7796610169491525E-2"/>
          <c:w val="0.83292056578034124"/>
          <c:h val="0.813559322033898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'Dados Para Gráfico'!$B$1</c:f>
              <c:strCache>
                <c:ptCount val="1"/>
                <c:pt idx="0">
                  <c:v> Totais 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Gráfico'!$A$2:$A$4</c:f>
              <c:strCache>
                <c:ptCount val="3"/>
                <c:pt idx="0">
                  <c:v> Clara </c:v>
                </c:pt>
                <c:pt idx="1">
                  <c:v> João </c:v>
                </c:pt>
                <c:pt idx="2">
                  <c:v> Sarah </c:v>
                </c:pt>
              </c:strCache>
            </c:strRef>
          </c:cat>
          <c:val>
            <c:numRef>
              <c:f>'Dados Para Gráfico'!$B$2:$B$4</c:f>
              <c:numCache>
                <c:formatCode>_-[$R$-416]\ * #,##0.00_-;\-[$R$-416]\ * #,##0.00_-;_-[$R$-416]\ * "-"??_-;_-@_-</c:formatCode>
                <c:ptCount val="3"/>
                <c:pt idx="0">
                  <c:v>6102.4499999999989</c:v>
                </c:pt>
                <c:pt idx="1">
                  <c:v>4567.68</c:v>
                </c:pt>
                <c:pt idx="2">
                  <c:v>5293.5299999999988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F-4AAD-9307-400ED62053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54384207"/>
        <c:axId val="15543856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'Dados Para Gráfico'!$C$1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'Dados Para Gráfico'!$A$2:$A$4</c15:sqref>
                        </c15:formulaRef>
                      </c:ext>
                    </c:extLst>
                    <c:strCache>
                      <c:ptCount val="3"/>
                      <c:pt idx="0">
                        <c:v> Clara </c:v>
                      </c:pt>
                      <c:pt idx="1">
                        <c:v> João </c:v>
                      </c:pt>
                      <c:pt idx="2">
                        <c:v> Sarah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'Dados Para Gráfico'!$C$2:$C$4</c15:sqref>
                        </c15:formulaRef>
                      </c:ext>
                    </c:extLst>
                    <c:numCache>
                      <c:formatCode>_-[$R$-416]\ * #,##0.00_-;\-[$R$-416]\ * #,##0.00_-;_-[$R$-416]\ * "-"??_-;_-@_-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E0F-4AAD-9307-400ED6205399}"/>
                  </c:ext>
                </c:extLst>
              </c15:ser>
            </c15:filteredBarSeries>
          </c:ext>
        </c:extLst>
      </c:barChart>
      <c:catAx>
        <c:axId val="155438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385647"/>
        <c:crosses val="autoZero"/>
        <c:auto val="1"/>
        <c:lblAlgn val="ctr"/>
        <c:lblOffset val="100"/>
        <c:noMultiLvlLbl val="0"/>
      </c:catAx>
      <c:valAx>
        <c:axId val="1554385647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5543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34992054564604E-2"/>
          <c:y val="3.9352208633495284E-2"/>
          <c:w val="0.8159904119127966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'Dados Para Gráfico'!$F$1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'Dados Para Gráfico'!$E$2:$E$7</c:f>
              <c:strCache>
                <c:ptCount val="6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</c:strCache>
            </c:strRef>
          </c:cat>
          <c:val>
            <c:numRef>
              <c:f>'Dados Para Gráfico'!$F$2:$F$7</c:f>
              <c:numCache>
                <c:formatCode>_-[$R$-416]\ * #,##0.00_-;\-[$R$-416]\ * #,##0.00_-;_-[$R$-416]\ * "-"??_-;_-@_-</c:formatCode>
                <c:ptCount val="6"/>
                <c:pt idx="0">
                  <c:v>2017.2600000000002</c:v>
                </c:pt>
                <c:pt idx="1">
                  <c:v>2336.13</c:v>
                </c:pt>
                <c:pt idx="2">
                  <c:v>3099.24</c:v>
                </c:pt>
                <c:pt idx="3">
                  <c:v>3649.1399999999994</c:v>
                </c:pt>
                <c:pt idx="4">
                  <c:v>1727.1899999999998</c:v>
                </c:pt>
                <c:pt idx="5">
                  <c:v>3134.7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9-4933-B7C4-C66DAC05B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5479743"/>
        <c:axId val="1665473983"/>
      </c:barChart>
      <c:lineChart>
        <c:grouping val="standard"/>
        <c:varyColors val="0"/>
        <c:ser>
          <c:idx val="1"/>
          <c:order val="1"/>
          <c:tx>
            <c:strRef>
              <c:f>'Dados Para Gráfico'!$G$1</c:f>
              <c:strCache>
                <c:ptCount val="1"/>
                <c:pt idx="0">
                  <c:v>Qtd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673469387755101E-2"/>
                  <c:y val="-0.131152621879711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19-4933-B7C4-C66DAC05BD67}"/>
                </c:ext>
              </c:extLst>
            </c:dLbl>
            <c:dLbl>
              <c:idx val="1"/>
              <c:layout>
                <c:manualLayout>
                  <c:x val="-1.5941043083900226E-2"/>
                  <c:y val="-0.202074607695314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19-4933-B7C4-C66DAC05BD67}"/>
                </c:ext>
              </c:extLst>
            </c:dLbl>
            <c:dLbl>
              <c:idx val="3"/>
              <c:layout>
                <c:manualLayout>
                  <c:x val="-1.5941043083900226E-2"/>
                  <c:y val="-0.131152621879711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19-4933-B7C4-C66DAC05BD67}"/>
                </c:ext>
              </c:extLst>
            </c:dLbl>
            <c:dLbl>
              <c:idx val="5"/>
              <c:layout>
                <c:manualLayout>
                  <c:x val="-1.4807256235827664E-2"/>
                  <c:y val="-5.7582509633104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19-4933-B7C4-C66DAC05BD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Para Gráfico'!$E$2:$E$7</c:f>
              <c:strCache>
                <c:ptCount val="6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</c:strCache>
            </c:strRef>
          </c:cat>
          <c:val>
            <c:numRef>
              <c:f>'Dados Para Gráfico'!$G$2:$G$7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9-4933-B7C4-C66DAC05B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4156127"/>
        <c:axId val="2054155167"/>
      </c:lineChart>
      <c:catAx>
        <c:axId val="16654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5473983"/>
        <c:crosses val="autoZero"/>
        <c:auto val="1"/>
        <c:lblAlgn val="ctr"/>
        <c:lblOffset val="100"/>
        <c:noMultiLvlLbl val="0"/>
      </c:catAx>
      <c:valAx>
        <c:axId val="16654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5479743"/>
        <c:crosses val="autoZero"/>
        <c:crossBetween val="between"/>
      </c:valAx>
      <c:valAx>
        <c:axId val="20541551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156127"/>
        <c:crosses val="max"/>
        <c:crossBetween val="between"/>
      </c:valAx>
      <c:catAx>
        <c:axId val="2054156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15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469527713752973"/>
          <c:y val="0.27568740955137483"/>
          <c:w val="0.57061000165667652"/>
          <c:h val="0.61736818109092917"/>
        </c:manualLayout>
      </c:layout>
      <c:doughnutChart>
        <c:varyColors val="1"/>
        <c:ser>
          <c:idx val="0"/>
          <c:order val="0"/>
          <c:tx>
            <c:strRef>
              <c:f>'Dados Para Gráfico'!$J$4</c:f>
              <c:strCache>
                <c:ptCount val="1"/>
                <c:pt idx="0">
                  <c:v> Vestuário </c:v>
                </c:pt>
              </c:strCache>
            </c:strRef>
          </c:tx>
          <c:spPr>
            <a:solidFill>
              <a:srgbClr val="FF6600">
                <a:alpha val="30196"/>
              </a:srgbClr>
            </a:solidFill>
          </c:spPr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9F-4D00-9B92-086477566476}"/>
              </c:ext>
            </c:extLst>
          </c:dPt>
          <c:dPt>
            <c:idx val="1"/>
            <c:bubble3D val="0"/>
            <c:spPr>
              <a:solidFill>
                <a:srgbClr val="7030A0">
                  <a:alpha val="29804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9F-4D00-9B92-086477566476}"/>
              </c:ext>
            </c:extLst>
          </c:dPt>
          <c:dLbls>
            <c:delete val="1"/>
          </c:dLbls>
          <c:val>
            <c:numRef>
              <c:f>'Dados Para Gráfico'!$K$4:$L$4</c:f>
              <c:numCache>
                <c:formatCode>0%</c:formatCode>
                <c:ptCount val="2"/>
                <c:pt idx="0">
                  <c:v>0.53142512431359723</c:v>
                </c:pt>
                <c:pt idx="1">
                  <c:v>0.46857487568640277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F-4D00-9B92-0864775664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413824027634769"/>
          <c:y val="3.9217537910206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474410499985948"/>
          <c:y val="0.27286566936152784"/>
          <c:w val="0.52384514435695539"/>
          <c:h val="0.62034241993997519"/>
        </c:manualLayout>
      </c:layout>
      <c:doughnutChart>
        <c:varyColors val="1"/>
        <c:ser>
          <c:idx val="0"/>
          <c:order val="0"/>
          <c:tx>
            <c:strRef>
              <c:f>'Dados Para Gráfico'!$J$2</c:f>
              <c:strCache>
                <c:ptCount val="1"/>
                <c:pt idx="0">
                  <c:v> Acessórios 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E5-4346-8FF8-38CF682C2ADF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E5-4346-8FF8-38CF682C2ADF}"/>
              </c:ext>
            </c:extLst>
          </c:dPt>
          <c:dLbls>
            <c:delete val="1"/>
          </c:dLbls>
          <c:val>
            <c:numRef>
              <c:f>'Dados Para Gráfico'!$K$2:$L$2</c:f>
              <c:numCache>
                <c:formatCode>0%</c:formatCode>
                <c:ptCount val="2"/>
                <c:pt idx="0">
                  <c:v>0.14733839232356494</c:v>
                </c:pt>
                <c:pt idx="1">
                  <c:v>0.85266160767643506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E5-4346-8FF8-38CF682C2AD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83809869199454"/>
          <c:y val="4.4736871460165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0687224013760436"/>
          <c:y val="0.27568757537389971"/>
          <c:w val="0.55924455870115986"/>
          <c:h val="0.6326457328974554"/>
        </c:manualLayout>
      </c:layout>
      <c:doughnutChart>
        <c:varyColors val="1"/>
        <c:ser>
          <c:idx val="0"/>
          <c:order val="0"/>
          <c:tx>
            <c:strRef>
              <c:f>'Dados Para Gráfico'!$J$3</c:f>
              <c:strCache>
                <c:ptCount val="1"/>
                <c:pt idx="0">
                  <c:v> Calçados </c:v>
                </c:pt>
              </c:strCache>
            </c:strRef>
          </c:tx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CE-4677-AABD-FD38EE7604D2}"/>
              </c:ext>
            </c:extLst>
          </c:dPt>
          <c:dPt>
            <c:idx val="1"/>
            <c:bubble3D val="0"/>
            <c:spPr>
              <a:solidFill>
                <a:srgbClr val="0070C0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CE-4677-AABD-FD38EE7604D2}"/>
              </c:ext>
            </c:extLst>
          </c:dPt>
          <c:dLbls>
            <c:delete val="1"/>
          </c:dLbls>
          <c:val>
            <c:numRef>
              <c:f>'Dados Para Gráfico'!$K$3:$L$3</c:f>
              <c:numCache>
                <c:formatCode>0%</c:formatCode>
                <c:ptCount val="2"/>
                <c:pt idx="0">
                  <c:v>0.32123648336283783</c:v>
                </c:pt>
                <c:pt idx="1">
                  <c:v>0.67876351663716217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E-4677-AABD-FD38EE7604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1325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60036</xdr:colOff>
      <xdr:row>1</xdr:row>
      <xdr:rowOff>85436</xdr:rowOff>
    </xdr:from>
    <xdr:ext cx="2971800" cy="576697"/>
    <xdr:pic>
      <xdr:nvPicPr>
        <xdr:cNvPr id="2" name="image1.png">
          <a:extLst>
            <a:ext uri="{FF2B5EF4-FFF2-40B4-BE49-F238E27FC236}">
              <a16:creationId xmlns:a16="http://schemas.microsoft.com/office/drawing/2014/main" id="{A9CDC517-6F10-431D-A56C-65F4071D2A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36" y="250536"/>
          <a:ext cx="2971800" cy="576697"/>
        </a:xfrm>
        <a:prstGeom prst="rect">
          <a:avLst/>
        </a:prstGeom>
        <a:noFill/>
      </xdr:spPr>
    </xdr:pic>
    <xdr:clientData fLocksWithSheet="0"/>
  </xdr:oneCellAnchor>
  <xdr:twoCellAnchor>
    <xdr:from>
      <xdr:col>29</xdr:col>
      <xdr:colOff>114300</xdr:colOff>
      <xdr:row>26</xdr:row>
      <xdr:rowOff>38100</xdr:rowOff>
    </xdr:from>
    <xdr:to>
      <xdr:col>53</xdr:col>
      <xdr:colOff>12700</xdr:colOff>
      <xdr:row>35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031803-7684-9767-27EB-BED9A0D4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12</xdr:row>
      <xdr:rowOff>0</xdr:rowOff>
    </xdr:from>
    <xdr:to>
      <xdr:col>53</xdr:col>
      <xdr:colOff>203200</xdr:colOff>
      <xdr:row>22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8EFC29-12A4-3FED-DAA4-942AF4EEC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163286</xdr:colOff>
      <xdr:row>26</xdr:row>
      <xdr:rowOff>0</xdr:rowOff>
    </xdr:from>
    <xdr:to>
      <xdr:col>27</xdr:col>
      <xdr:colOff>0</xdr:colOff>
      <xdr:row>36</xdr:row>
      <xdr:rowOff>0</xdr:rowOff>
    </xdr:to>
    <xdr:graphicFrame macro="">
      <xdr:nvGraphicFramePr>
        <xdr:cNvPr id="6" name="Gráfico 12">
          <a:extLst>
            <a:ext uri="{FF2B5EF4-FFF2-40B4-BE49-F238E27FC236}">
              <a16:creationId xmlns:a16="http://schemas.microsoft.com/office/drawing/2014/main" id="{566BD84C-9C24-CC2B-017F-452578537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13855</xdr:colOff>
      <xdr:row>26</xdr:row>
      <xdr:rowOff>0</xdr:rowOff>
    </xdr:from>
    <xdr:to>
      <xdr:col>10</xdr:col>
      <xdr:colOff>134471</xdr:colOff>
      <xdr:row>36</xdr:row>
      <xdr:rowOff>1</xdr:rowOff>
    </xdr:to>
    <xdr:graphicFrame macro="">
      <xdr:nvGraphicFramePr>
        <xdr:cNvPr id="7" name="Gráfico 10">
          <a:extLst>
            <a:ext uri="{FF2B5EF4-FFF2-40B4-BE49-F238E27FC236}">
              <a16:creationId xmlns:a16="http://schemas.microsoft.com/office/drawing/2014/main" id="{A8FB9286-EEFF-14A8-CB33-16C75F459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97971</xdr:colOff>
      <xdr:row>26</xdr:row>
      <xdr:rowOff>1</xdr:rowOff>
    </xdr:from>
    <xdr:to>
      <xdr:col>19</xdr:col>
      <xdr:colOff>13855</xdr:colOff>
      <xdr:row>36</xdr:row>
      <xdr:rowOff>0</xdr:rowOff>
    </xdr:to>
    <xdr:graphicFrame macro="">
      <xdr:nvGraphicFramePr>
        <xdr:cNvPr id="8" name="Gráfico 11">
          <a:extLst>
            <a:ext uri="{FF2B5EF4-FFF2-40B4-BE49-F238E27FC236}">
              <a16:creationId xmlns:a16="http://schemas.microsoft.com/office/drawing/2014/main" id="{81A5B781-ABAA-98B6-E3CB-6A2E20834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0.2601</cdr:x>
      <cdr:y>0.31579</cdr:y>
    </cdr:from>
    <cdr:to>
      <cdr:x>0.75337</cdr:x>
      <cdr:y>0.85263</cdr:y>
    </cdr:to>
    <cdr:sp macro="" textlink="'Dados Para Gráfico'!$K$4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59322EA4-F9F4-665C-1FA4-092E8F0CFF87}"/>
            </a:ext>
          </a:extLst>
        </cdr:cNvPr>
        <cdr:cNvSpPr txBox="1"/>
      </cdr:nvSpPr>
      <cdr:spPr>
        <a:xfrm xmlns:a="http://schemas.openxmlformats.org/drawingml/2006/main">
          <a:off x="482170" y="5378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D4038A9F-9F6A-4FE3-8303-7F0F363F103B}" type="TxLink">
            <a:rPr lang="en-US" sz="1600" b="1" i="0" u="none" strike="noStrike" kern="1200">
              <a:solidFill>
                <a:srgbClr val="7030A0"/>
              </a:solidFill>
              <a:latin typeface="Calibri"/>
              <a:ea typeface="Calibri"/>
              <a:cs typeface="Calibri"/>
            </a:rPr>
            <a:pPr algn="ctr"/>
            <a:t>53%</a:t>
          </a:fld>
          <a:endParaRPr lang="pt-BR" sz="1600" b="1" kern="1200">
            <a:solidFill>
              <a:srgbClr val="7030A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0.21429</cdr:x>
      <cdr:y>0.30772</cdr:y>
    </cdr:from>
    <cdr:to>
      <cdr:x>0.7181</cdr:x>
      <cdr:y>0.86772</cdr:y>
    </cdr:to>
    <cdr:sp macro="" textlink="'Dados Para Gráfico'!$K$2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3B6E105-D670-49DD-075A-96A468C0FB71}"/>
            </a:ext>
          </a:extLst>
        </cdr:cNvPr>
        <cdr:cNvSpPr txBox="1"/>
      </cdr:nvSpPr>
      <cdr:spPr>
        <a:xfrm xmlns:a="http://schemas.openxmlformats.org/drawingml/2006/main">
          <a:off x="399894" y="524133"/>
          <a:ext cx="940209" cy="9538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E7A69EBB-D76A-4E9E-B079-FDAB763EB9A8}" type="TxLink">
            <a:rPr lang="en-US" sz="1600" b="1" i="0" u="none" strike="noStrike" kern="1200">
              <a:solidFill>
                <a:schemeClr val="accent4"/>
              </a:solidFill>
              <a:latin typeface="Calibri"/>
              <a:ea typeface="Calibri"/>
              <a:cs typeface="Calibri"/>
            </a:rPr>
            <a:pPr algn="ctr"/>
            <a:t>15%</a:t>
          </a:fld>
          <a:endParaRPr lang="pt-BR" sz="1600" b="1" kern="1200">
            <a:solidFill>
              <a:schemeClr val="accent4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0.26005</cdr:x>
      <cdr:y>0.32105</cdr:y>
    </cdr:from>
    <cdr:to>
      <cdr:x>0.73311</cdr:x>
      <cdr:y>0.85789</cdr:y>
    </cdr:to>
    <cdr:sp macro="" textlink="'Dados Para Gráfico'!$K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1D5F265F-A051-86B4-DCA6-F4756D880F45}"/>
            </a:ext>
          </a:extLst>
        </cdr:cNvPr>
        <cdr:cNvSpPr txBox="1"/>
      </cdr:nvSpPr>
      <cdr:spPr>
        <a:xfrm xmlns:a="http://schemas.openxmlformats.org/drawingml/2006/main">
          <a:off x="502660" y="54684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39FD32AB-A9FE-48B8-9D4C-B1272F20108A}" type="TxLink">
            <a:rPr lang="en-US" sz="1600" b="1" i="0" u="none" strike="noStrike" kern="1200">
              <a:solidFill>
                <a:srgbClr val="0070C0"/>
              </a:solidFill>
              <a:latin typeface="Calibri"/>
              <a:ea typeface="Calibri"/>
              <a:cs typeface="Calibri"/>
            </a:rPr>
            <a:pPr algn="ctr"/>
            <a:t>32%</a:t>
          </a:fld>
          <a:endParaRPr lang="pt-BR" sz="1600" b="1" kern="1200">
            <a:solidFill>
              <a:srgbClr val="0070C0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7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6"/>
    <tableColumn id="4" xr3:uid="{4435A4B8-E7F0-4D66-A4F8-6A9FEAA36D5A}" name="Categoria"/>
    <tableColumn id="6" xr3:uid="{15F9CACC-A558-4A20-80CF-C2ADA2603221}" name="Estoque" dataDxfId="15"/>
    <tableColumn id="7" xr3:uid="{0AB9336D-FE3F-4C3D-B84F-AD7CCA9F2811}" name="Situação" dataDxfId="14">
      <calculatedColumnFormula>TB_Produtos[[#This Row],[Estoque]]</calculatedColumnFormula>
    </tableColumn>
    <tableColumn id="5" xr3:uid="{CA8AD0DE-58EC-4839-85FB-1DD75DA28087}" name="Preço Unitário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27" dataDxfId="26" headerRowCellStyle="Cabeçalho Meteora">
  <autoFilter ref="A2:H61" xr:uid="{AD739091-30BD-4C30-BDDA-7504C0C4B6E2}"/>
  <tableColumns count="8">
    <tableColumn id="7" xr3:uid="{5E8DE7C3-CDB6-4314-A5CC-C44D3C21973F}" name="Mês" dataDxfId="25">
      <calculatedColumnFormula>MONTH(TB_Vendas[[#This Row],[Data]])</calculatedColumnFormula>
    </tableColumn>
    <tableColumn id="1" xr3:uid="{43632F1F-6978-4CE7-BB13-7CCE587D6821}" name="Data" dataDxfId="24"/>
    <tableColumn id="2" xr3:uid="{49DF5362-33BE-4541-BD47-0B512249381E}" name="Código" dataDxfId="23"/>
    <tableColumn id="3" xr3:uid="{B3C718A1-FEFF-4C65-9CA1-DF94EF755918}" name="Tamanho" dataDxfId="22">
      <calculatedColumnFormula>_xlfn.XLOOKUP(C3,TB_Produtos[Código],TB_Produtos[Tamanho])</calculatedColumnFormula>
    </tableColumn>
    <tableColumn id="4" xr3:uid="{1F3EAF93-84E7-4086-BE54-3AB7D71B21A8}" name="Categoria" dataDxfId="21"/>
    <tableColumn id="5" xr3:uid="{7DC2ADED-AF8A-4BC8-A38E-FEF676FE49C9}" name="Qtd" dataDxfId="20"/>
    <tableColumn id="6" xr3:uid="{9459B662-6A4F-4486-82B1-12F67B8F842E}" name="Total" dataDxfId="19"/>
    <tableColumn id="8" xr3:uid="{192FEBCA-1287-48A6-9BE6-69528F71C305}" name="Vendedor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34158-E47C-4CD5-8CFB-1D4A00E894B3}" name="Tabela1" displayName="Tabela1" ref="D1:G7" totalsRowShown="0">
  <autoFilter ref="D1:G7" xr:uid="{FD234158-E47C-4CD5-8CFB-1D4A00E894B3}"/>
  <tableColumns count="4">
    <tableColumn id="1" xr3:uid="{8557DFB1-170A-4232-96A2-6590322791AD}" name="N.Mês" dataDxfId="12"/>
    <tableColumn id="2" xr3:uid="{DE3D9EF3-057B-4BAB-A718-A030E5EBF68D}" name="Meses" dataDxfId="11"/>
    <tableColumn id="3" xr3:uid="{DFA8EA6B-0DD5-461B-8EFD-351EBD81FC3C}" name="Total" dataDxfId="10">
      <calculatedColumnFormula>SUMIF(TB_Vendas[Mês],D2, TB_Vendas[Total])</calculatedColumnFormula>
    </tableColumn>
    <tableColumn id="4" xr3:uid="{99240CAF-11AE-421C-9C49-E8E102862CB5}" name="Qtd" dataDxfId="9" dataCellStyle="Vírgula">
      <calculatedColumnFormula>SUMIF(TB_Vendas[Mês],D2,TB_Vendas[Qtd])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DA0C34-79AD-4438-9422-51A0DF34C062}" name="Tabela2" displayName="Tabela2" ref="A1:B4" totalsRowShown="0" headerRowDxfId="6">
  <autoFilter ref="A1:B4" xr:uid="{95DA0C34-79AD-4438-9422-51A0DF34C062}"/>
  <tableColumns count="2">
    <tableColumn id="1" xr3:uid="{C5F19774-B558-4666-893D-8CFE20212DD0}" name="Vendedores" dataDxfId="8"/>
    <tableColumn id="2" xr3:uid="{50E5C6F7-459E-41D5-8BB4-005F06710FFA}" name="Totais" dataDxfId="7">
      <calculatedColumnFormula>SUMIF(TB_Vendas[Vendedor],A2,TB_Vendas[Total])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1D7F18-A128-4FE0-B763-485F3D65CBDE}" name="Tabela5" displayName="Tabela5" ref="J1:M4" totalsRowShown="0" headerRowDxfId="5">
  <autoFilter ref="J1:M4" xr:uid="{3E1D7F18-A128-4FE0-B763-485F3D65CBDE}"/>
  <tableColumns count="4">
    <tableColumn id="1" xr3:uid="{084270C2-D576-4A05-A40A-7FAADE569904}" name="Categoria " dataDxfId="4"/>
    <tableColumn id="5" xr3:uid="{02E21BD1-5BCE-497E-82E2-2C0EF1F084E2}" name="% Categoria" dataDxfId="1" dataCellStyle="Porcentagem">
      <calculatedColumnFormula>M2/SUM($M$2:$M$4)</calculatedColumnFormula>
    </tableColumn>
    <tableColumn id="4" xr3:uid="{4BD663EB-D664-4A28-8C64-4C5D199C52DA}" name="% Restante" dataCellStyle="Porcentagem">
      <calculatedColumnFormula>1-Tabela5[[#This Row],[% Categoria]]</calculatedColumnFormula>
    </tableColumn>
    <tableColumn id="2" xr3:uid="{801FA499-C4D3-424F-ABEC-4EDF92181AD4}" name="Total" dataDxfId="0">
      <calculatedColumnFormula>SUMIF(TB_Vendas[Categoria],J2,TB_Vendas[Total])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4.4" x14ac:dyDescent="0.3"/>
  <cols>
    <col min="1" max="1" width="19.44140625" bestFit="1" customWidth="1"/>
    <col min="2" max="2" width="12.33203125" bestFit="1" customWidth="1"/>
  </cols>
  <sheetData>
    <row r="3" spans="1:2" x14ac:dyDescent="0.3">
      <c r="A3" s="21" t="s">
        <v>0</v>
      </c>
      <c r="B3" t="s">
        <v>19</v>
      </c>
    </row>
    <row r="4" spans="1:2" x14ac:dyDescent="0.3">
      <c r="A4" t="s">
        <v>5</v>
      </c>
      <c r="B4">
        <v>40</v>
      </c>
    </row>
    <row r="5" spans="1:2" x14ac:dyDescent="0.3">
      <c r="A5" t="s">
        <v>6</v>
      </c>
      <c r="B5">
        <v>11</v>
      </c>
    </row>
    <row r="6" spans="1:2" x14ac:dyDescent="0.3">
      <c r="A6" t="s">
        <v>9</v>
      </c>
      <c r="B6">
        <v>6</v>
      </c>
    </row>
    <row r="7" spans="1:2" x14ac:dyDescent="0.3">
      <c r="A7" t="s">
        <v>7</v>
      </c>
      <c r="B7">
        <v>21</v>
      </c>
    </row>
    <row r="8" spans="1:2" x14ac:dyDescent="0.3">
      <c r="A8" t="s">
        <v>21</v>
      </c>
      <c r="B8">
        <v>22</v>
      </c>
    </row>
    <row r="9" spans="1:2" x14ac:dyDescent="0.3">
      <c r="A9" t="s">
        <v>22</v>
      </c>
      <c r="B9">
        <v>28</v>
      </c>
    </row>
    <row r="10" spans="1:2" x14ac:dyDescent="0.3">
      <c r="A10" t="s">
        <v>23</v>
      </c>
      <c r="B10">
        <v>3</v>
      </c>
    </row>
    <row r="11" spans="1:2" x14ac:dyDescent="0.3">
      <c r="A11" t="s">
        <v>24</v>
      </c>
      <c r="B11">
        <v>2</v>
      </c>
    </row>
    <row r="12" spans="1:2" x14ac:dyDescent="0.3">
      <c r="A12" t="s">
        <v>25</v>
      </c>
      <c r="B12">
        <v>4</v>
      </c>
    </row>
    <row r="13" spans="1:2" x14ac:dyDescent="0.3">
      <c r="A13" t="s">
        <v>26</v>
      </c>
      <c r="B13">
        <v>4</v>
      </c>
    </row>
    <row r="14" spans="1:2" x14ac:dyDescent="0.3">
      <c r="A14" t="s">
        <v>27</v>
      </c>
      <c r="B14">
        <v>19</v>
      </c>
    </row>
    <row r="15" spans="1:2" x14ac:dyDescent="0.3">
      <c r="A15" t="s">
        <v>28</v>
      </c>
      <c r="B15">
        <v>6</v>
      </c>
    </row>
    <row r="16" spans="1:2" x14ac:dyDescent="0.3">
      <c r="A16" t="s">
        <v>29</v>
      </c>
      <c r="B16">
        <v>7</v>
      </c>
    </row>
    <row r="17" spans="1:2" x14ac:dyDescent="0.3">
      <c r="A17" t="s">
        <v>30</v>
      </c>
      <c r="B17">
        <v>10</v>
      </c>
    </row>
    <row r="18" spans="1:2" x14ac:dyDescent="0.3">
      <c r="A18" t="s">
        <v>31</v>
      </c>
      <c r="B18">
        <v>1</v>
      </c>
    </row>
    <row r="19" spans="1:2" x14ac:dyDescent="0.3">
      <c r="A19" t="s">
        <v>32</v>
      </c>
      <c r="B19">
        <v>9</v>
      </c>
    </row>
    <row r="20" spans="1:2" x14ac:dyDescent="0.3">
      <c r="A20" t="s">
        <v>33</v>
      </c>
      <c r="B20">
        <v>1</v>
      </c>
    </row>
    <row r="21" spans="1:2" x14ac:dyDescent="0.3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topLeftCell="C1" zoomScale="110" zoomScaleNormal="110" workbookViewId="0">
      <selection activeCell="G2" sqref="G1:G1048576"/>
    </sheetView>
  </sheetViews>
  <sheetFormatPr defaultRowHeight="14.4" x14ac:dyDescent="0.3"/>
  <cols>
    <col min="1" max="1" width="11" bestFit="1" customWidth="1"/>
    <col min="2" max="2" width="15.5546875" customWidth="1"/>
    <col min="3" max="3" width="11.88671875" style="1" customWidth="1"/>
    <col min="4" max="4" width="14" bestFit="1" customWidth="1"/>
    <col min="5" max="6" width="12.33203125" customWidth="1"/>
    <col min="7" max="7" width="21.6640625" customWidth="1"/>
  </cols>
  <sheetData>
    <row r="1" spans="1:7" ht="21" x14ac:dyDescent="0.4">
      <c r="A1" s="33" t="s">
        <v>15</v>
      </c>
      <c r="B1" s="33"/>
      <c r="C1" s="33"/>
      <c r="D1" s="33"/>
      <c r="E1" s="33"/>
      <c r="F1" s="33"/>
      <c r="G1" s="33"/>
    </row>
    <row r="2" spans="1:7" ht="4.5" customHeight="1" x14ac:dyDescent="0.4">
      <c r="A2" s="2"/>
      <c r="B2" s="2"/>
      <c r="C2" s="2"/>
      <c r="D2" s="2"/>
      <c r="E2" s="2"/>
      <c r="F2" s="2"/>
      <c r="G2" s="2"/>
    </row>
    <row r="3" spans="1:7" s="1" customFormat="1" ht="18" x14ac:dyDescent="0.35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3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3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3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3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3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3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3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3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3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3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3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3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3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3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3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3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3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3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3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3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3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3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3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3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3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3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3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3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3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3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3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3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3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3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3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3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3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3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3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</sheetData>
  <mergeCells count="1">
    <mergeCell ref="A1:G1"/>
  </mergeCells>
  <conditionalFormatting sqref="F4:F42">
    <cfRule type="iconSet" priority="4">
      <iconSet iconSet="3Symbols" showValue="0">
        <cfvo type="percent" val="0"/>
        <cfvo type="num" val="3"/>
        <cfvo type="num" val="10" gte="0"/>
      </iconSet>
    </cfRule>
    <cfRule type="cellIs" dxfId="3" priority="5" operator="lessThan">
      <formula>3</formula>
    </cfRule>
  </conditionalFormatting>
  <conditionalFormatting sqref="G1:G1048576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{8750D1AA-DA58-464D-B99F-9CBE5678B6B3}</x14:id>
        </ext>
      </extLst>
    </cfRule>
    <cfRule type="dataBar" priority="3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{B05F3E5D-F3C6-4AE5-864D-7D93A81BD055}</x14:id>
        </ext>
      </extLst>
    </cfRule>
  </conditionalFormatting>
  <conditionalFormatting sqref="I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{3DC8D111-1AD1-4EDA-874B-A558B8E1A446}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50D1AA-DA58-464D-B99F-9CBE5678B6B3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B05F3E5D-F3C6-4AE5-864D-7D93A81BD055}">
            <x14:dataBar minLength="0" maxLength="100" border="1" gradient="0" direction="rightToLeft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3DC8D111-1AD1-4EDA-874B-A558B8E1A4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10" zoomScaleNormal="110" workbookViewId="0">
      <selection activeCell="E10" sqref="E10"/>
    </sheetView>
  </sheetViews>
  <sheetFormatPr defaultRowHeight="14.4" x14ac:dyDescent="0.3"/>
  <cols>
    <col min="1" max="1" width="8.88671875" style="1" customWidth="1"/>
    <col min="2" max="2" width="11.5546875" style="1" bestFit="1" customWidth="1"/>
    <col min="3" max="3" width="13.5546875" style="1" bestFit="1" customWidth="1"/>
    <col min="4" max="4" width="14.6640625" style="1" customWidth="1"/>
    <col min="5" max="5" width="15.88671875" style="1" customWidth="1"/>
    <col min="6" max="6" width="8.5546875" customWidth="1"/>
    <col min="7" max="7" width="14.88671875" customWidth="1"/>
    <col min="8" max="8" width="17" bestFit="1" customWidth="1"/>
  </cols>
  <sheetData>
    <row r="1" spans="1:8" ht="21" x14ac:dyDescent="0.4">
      <c r="A1" s="33" t="s">
        <v>15</v>
      </c>
      <c r="B1" s="33"/>
      <c r="C1" s="33"/>
      <c r="D1" s="33"/>
      <c r="E1" s="33"/>
      <c r="F1" s="33"/>
      <c r="G1" s="33"/>
      <c r="H1" s="33"/>
    </row>
    <row r="2" spans="1:8" ht="18" x14ac:dyDescent="0.35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3">
      <c r="A3" s="31">
        <f>MONTH(TB_Vendas[[#This Row],[Data]])</f>
        <v>1</v>
      </c>
      <c r="B3" s="29">
        <v>44931</v>
      </c>
      <c r="C3" s="1" t="s">
        <v>69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3">
      <c r="A4" s="31">
        <f>MONTH(TB_Vendas[[#This Row],[Data]])</f>
        <v>1</v>
      </c>
      <c r="B4" s="29">
        <v>44932</v>
      </c>
      <c r="C4" s="1" t="s">
        <v>73</v>
      </c>
      <c r="D4" s="1">
        <f>_xlfn.XLOOKUP(C4,TB_Produtos[Código],TB_Produtos[Tamanho])</f>
        <v>36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3">
      <c r="A5" s="31">
        <f>MONTH(TB_Vendas[[#This Row],[Data]])</f>
        <v>1</v>
      </c>
      <c r="B5" s="29">
        <v>44933</v>
      </c>
      <c r="C5" s="1" t="s">
        <v>74</v>
      </c>
      <c r="D5" s="1">
        <f>_xlfn.XLOOKUP(C5,TB_Produtos[Código],TB_Produtos[Tamanho])</f>
        <v>37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3">
      <c r="A6" s="31">
        <f>MONTH(TB_Vendas[[#This Row],[Data]])</f>
        <v>1</v>
      </c>
      <c r="B6" s="29">
        <v>44938</v>
      </c>
      <c r="C6" s="1" t="s">
        <v>53</v>
      </c>
      <c r="D6" s="1" t="str">
        <f>_xlfn.XLOOKUP(C6,TB_Produtos[Código],TB_Produtos[Tamanho])</f>
        <v>M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3">
      <c r="A7" s="31">
        <f>MONTH(TB_Vendas[[#This Row],[Data]])</f>
        <v>1</v>
      </c>
      <c r="B7" s="29">
        <v>44939</v>
      </c>
      <c r="C7" s="1" t="s">
        <v>80</v>
      </c>
      <c r="D7" s="1" t="str">
        <f>_xlfn.XLOOKUP(C7,TB_Produtos[Código],TB_Produtos[Tamanho])</f>
        <v>M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3">
      <c r="A8" s="31">
        <f>MONTH(TB_Vendas[[#This Row],[Data]])</f>
        <v>1</v>
      </c>
      <c r="B8" s="29">
        <v>44943</v>
      </c>
      <c r="C8" s="1" t="s">
        <v>73</v>
      </c>
      <c r="D8" s="1">
        <f>_xlfn.XLOOKUP(C8,TB_Produtos[Código],TB_Produtos[Tamanho])</f>
        <v>36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3">
      <c r="A9" s="31">
        <f>MONTH(TB_Vendas[[#This Row],[Data]])</f>
        <v>1</v>
      </c>
      <c r="B9" s="29">
        <v>44949</v>
      </c>
      <c r="C9" s="1" t="s">
        <v>68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3">
      <c r="A10" s="31">
        <f>MONTH(TB_Vendas[[#This Row],[Data]])</f>
        <v>1</v>
      </c>
      <c r="B10" s="29">
        <v>44952</v>
      </c>
      <c r="C10" s="1" t="s">
        <v>56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3">
      <c r="A11" s="31">
        <f>MONTH(TB_Vendas[[#This Row],[Data]])</f>
        <v>1</v>
      </c>
      <c r="B11" s="29">
        <v>44954</v>
      </c>
      <c r="C11" s="1" t="s">
        <v>57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3">
      <c r="A12" s="31">
        <f>MONTH(TB_Vendas[[#This Row],[Data]])</f>
        <v>1</v>
      </c>
      <c r="B12" s="29">
        <v>44955</v>
      </c>
      <c r="C12" s="1" t="s">
        <v>77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3">
      <c r="A13" s="31">
        <f>MONTH(TB_Vendas[[#This Row],[Data]])</f>
        <v>1</v>
      </c>
      <c r="B13" s="29">
        <v>44956</v>
      </c>
      <c r="C13" s="1" t="s">
        <v>81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3">
      <c r="A14" s="31">
        <f>MONTH(TB_Vendas[[#This Row],[Data]])</f>
        <v>2</v>
      </c>
      <c r="B14" s="29">
        <v>44960</v>
      </c>
      <c r="C14" s="1" t="s">
        <v>47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3">
      <c r="A15" s="31">
        <f>MONTH(TB_Vendas[[#This Row],[Data]])</f>
        <v>2</v>
      </c>
      <c r="B15" s="29">
        <v>44962</v>
      </c>
      <c r="C15" s="1" t="s">
        <v>62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3">
      <c r="A16" s="31">
        <f>MONTH(TB_Vendas[[#This Row],[Data]])</f>
        <v>2</v>
      </c>
      <c r="B16" s="29">
        <v>44975</v>
      </c>
      <c r="C16" s="1" t="s">
        <v>74</v>
      </c>
      <c r="D16" s="1">
        <f>_xlfn.XLOOKUP(C16,TB_Produtos[Código],TB_Produtos[Tamanho])</f>
        <v>37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3">
      <c r="A17" s="31">
        <f>MONTH(TB_Vendas[[#This Row],[Data]])</f>
        <v>2</v>
      </c>
      <c r="B17" s="29">
        <v>44978</v>
      </c>
      <c r="C17" s="1" t="s">
        <v>78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x14ac:dyDescent="0.3">
      <c r="A18" s="31">
        <f>MONTH(TB_Vendas[[#This Row],[Data]])</f>
        <v>2</v>
      </c>
      <c r="B18" s="29">
        <v>44981</v>
      </c>
      <c r="C18" s="1" t="s">
        <v>72</v>
      </c>
      <c r="D18" s="1">
        <f>_xlfn.XLOOKUP(C18,TB_Produtos[Código],TB_Produtos[Tamanho])</f>
        <v>38</v>
      </c>
      <c r="E18" s="1" t="s">
        <v>82</v>
      </c>
      <c r="F18" s="1">
        <v>4</v>
      </c>
      <c r="G18" s="28">
        <v>935.63999999999987</v>
      </c>
      <c r="H18" s="1" t="s">
        <v>84</v>
      </c>
    </row>
    <row r="19" spans="1:8" x14ac:dyDescent="0.3">
      <c r="A19" s="31">
        <f>MONTH(TB_Vendas[[#This Row],[Data]])</f>
        <v>2</v>
      </c>
      <c r="B19" s="29">
        <v>44982</v>
      </c>
      <c r="C19" s="1" t="s">
        <v>55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3">
      <c r="A20" s="31">
        <f>MONTH(TB_Vendas[[#This Row],[Data]])</f>
        <v>2</v>
      </c>
      <c r="B20" s="29">
        <v>44983</v>
      </c>
      <c r="C20" s="1" t="s">
        <v>44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3">
      <c r="A21" s="31">
        <f>MONTH(TB_Vendas[[#This Row],[Data]])</f>
        <v>3</v>
      </c>
      <c r="B21" s="29">
        <v>44986</v>
      </c>
      <c r="C21" s="1" t="s">
        <v>59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3">
      <c r="A22" s="31">
        <f>MONTH(TB_Vendas[[#This Row],[Data]])</f>
        <v>3</v>
      </c>
      <c r="B22" s="29">
        <v>44986</v>
      </c>
      <c r="C22" s="1" t="s">
        <v>74</v>
      </c>
      <c r="D22" s="1">
        <f>_xlfn.XLOOKUP(C22,TB_Produtos[Código],TB_Produtos[Tamanho])</f>
        <v>37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3">
      <c r="A23" s="31">
        <f>MONTH(TB_Vendas[[#This Row],[Data]])</f>
        <v>3</v>
      </c>
      <c r="B23" s="29">
        <v>44987</v>
      </c>
      <c r="C23" s="1" t="s">
        <v>47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3">
      <c r="A24" s="31">
        <f>MONTH(TB_Vendas[[#This Row],[Data]])</f>
        <v>3</v>
      </c>
      <c r="B24" s="29">
        <v>44988</v>
      </c>
      <c r="C24" s="1" t="s">
        <v>54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3">
      <c r="A25" s="31">
        <f>MONTH(TB_Vendas[[#This Row],[Data]])</f>
        <v>3</v>
      </c>
      <c r="B25" s="29">
        <v>44989</v>
      </c>
      <c r="C25" s="1" t="s">
        <v>56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3">
      <c r="A26" s="31">
        <f>MONTH(TB_Vendas[[#This Row],[Data]])</f>
        <v>3</v>
      </c>
      <c r="B26" s="29">
        <v>44994</v>
      </c>
      <c r="C26" s="1" t="s">
        <v>66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3">
      <c r="A27" s="31">
        <f>MONTH(TB_Vendas[[#This Row],[Data]])</f>
        <v>3</v>
      </c>
      <c r="B27" s="29">
        <v>44999</v>
      </c>
      <c r="C27" s="1" t="s">
        <v>74</v>
      </c>
      <c r="D27" s="1">
        <f>_xlfn.XLOOKUP(C27,TB_Produtos[Código],TB_Produtos[Tamanho])</f>
        <v>37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3">
      <c r="A28" s="31">
        <f>MONTH(TB_Vendas[[#This Row],[Data]])</f>
        <v>3</v>
      </c>
      <c r="B28" s="29">
        <v>45004</v>
      </c>
      <c r="C28" s="1" t="s">
        <v>45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3">
      <c r="A29" s="31">
        <f>MONTH(TB_Vendas[[#This Row],[Data]])</f>
        <v>3</v>
      </c>
      <c r="B29" s="29">
        <v>45006</v>
      </c>
      <c r="C29" s="1" t="s">
        <v>71</v>
      </c>
      <c r="D29" s="1">
        <f>_xlfn.XLOOKUP(C29,TB_Produtos[Código],TB_Produtos[Tamanho])</f>
        <v>37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3">
      <c r="A30" s="31">
        <f>MONTH(TB_Vendas[[#This Row],[Data]])</f>
        <v>3</v>
      </c>
      <c r="B30" s="29">
        <v>45010</v>
      </c>
      <c r="C30" s="1" t="s">
        <v>45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3">
      <c r="A31" s="31">
        <f>MONTH(TB_Vendas[[#This Row],[Data]])</f>
        <v>4</v>
      </c>
      <c r="B31" s="29">
        <v>45018</v>
      </c>
      <c r="C31" s="1" t="s">
        <v>64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3">
      <c r="A32" s="31">
        <f>MONTH(TB_Vendas[[#This Row],[Data]])</f>
        <v>4</v>
      </c>
      <c r="B32" s="29">
        <v>45020</v>
      </c>
      <c r="C32" s="1" t="s">
        <v>70</v>
      </c>
      <c r="D32" s="1">
        <f>_xlfn.XLOOKUP(C32,TB_Produtos[Código],TB_Produtos[Tamanho])</f>
        <v>36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3">
      <c r="A33" s="31">
        <f>MONTH(TB_Vendas[[#This Row],[Data]])</f>
        <v>4</v>
      </c>
      <c r="B33" s="29">
        <v>45024</v>
      </c>
      <c r="C33" s="1" t="s">
        <v>80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3">
      <c r="A34" s="31">
        <f>MONTH(TB_Vendas[[#This Row],[Data]])</f>
        <v>4</v>
      </c>
      <c r="B34" s="29">
        <v>45027</v>
      </c>
      <c r="C34" s="1" t="s">
        <v>43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3">
      <c r="A35" s="31">
        <f>MONTH(TB_Vendas[[#This Row],[Data]])</f>
        <v>4</v>
      </c>
      <c r="B35" s="29">
        <v>45028</v>
      </c>
      <c r="C35" s="1" t="s">
        <v>51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3">
      <c r="A36" s="31">
        <f>MONTH(TB_Vendas[[#This Row],[Data]])</f>
        <v>4</v>
      </c>
      <c r="B36" s="29">
        <v>45029</v>
      </c>
      <c r="C36" s="1" t="s">
        <v>55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3">
      <c r="A37" s="31">
        <f>MONTH(TB_Vendas[[#This Row],[Data]])</f>
        <v>4</v>
      </c>
      <c r="B37" s="29">
        <v>45031</v>
      </c>
      <c r="C37" s="1" t="s">
        <v>63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3">
      <c r="A38" s="31">
        <f>MONTH(TB_Vendas[[#This Row],[Data]])</f>
        <v>4</v>
      </c>
      <c r="B38" s="29">
        <v>45038</v>
      </c>
      <c r="C38" s="1" t="s">
        <v>44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3">
      <c r="A39" s="31">
        <f>MONTH(TB_Vendas[[#This Row],[Data]])</f>
        <v>4</v>
      </c>
      <c r="B39" s="29">
        <v>45039</v>
      </c>
      <c r="C39" s="1" t="s">
        <v>81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3">
      <c r="A40" s="31">
        <f>MONTH(TB_Vendas[[#This Row],[Data]])</f>
        <v>4</v>
      </c>
      <c r="B40" s="29">
        <v>45042</v>
      </c>
      <c r="C40" s="1" t="s">
        <v>60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3">
      <c r="A41" s="31">
        <f>MONTH(TB_Vendas[[#This Row],[Data]])</f>
        <v>4</v>
      </c>
      <c r="B41" s="29">
        <v>45043</v>
      </c>
      <c r="C41" s="1" t="s">
        <v>56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3">
      <c r="A42" s="31">
        <f>MONTH(TB_Vendas[[#This Row],[Data]])</f>
        <v>5</v>
      </c>
      <c r="B42" s="29">
        <v>45054</v>
      </c>
      <c r="C42" s="1" t="s">
        <v>67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3">
      <c r="A43" s="31">
        <f>MONTH(TB_Vendas[[#This Row],[Data]])</f>
        <v>5</v>
      </c>
      <c r="B43" s="29">
        <v>45055</v>
      </c>
      <c r="C43" s="1" t="s">
        <v>57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3">
      <c r="A44" s="31">
        <f>MONTH(TB_Vendas[[#This Row],[Data]])</f>
        <v>5</v>
      </c>
      <c r="B44" s="29">
        <v>45056</v>
      </c>
      <c r="C44" s="1" t="s">
        <v>74</v>
      </c>
      <c r="D44" s="1">
        <f>_xlfn.XLOOKUP(C44,TB_Produtos[Código],TB_Produtos[Tamanho])</f>
        <v>37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3">
      <c r="A45" s="31">
        <f>MONTH(TB_Vendas[[#This Row],[Data]])</f>
        <v>5</v>
      </c>
      <c r="B45" s="29">
        <v>45057</v>
      </c>
      <c r="C45" s="1" t="s">
        <v>74</v>
      </c>
      <c r="D45" s="1">
        <f>_xlfn.XLOOKUP(C45,TB_Produtos[Código],TB_Produtos[Tamanho])</f>
        <v>37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3">
      <c r="A46" s="31">
        <f>MONTH(TB_Vendas[[#This Row],[Data]])</f>
        <v>5</v>
      </c>
      <c r="B46" s="29">
        <v>45058</v>
      </c>
      <c r="C46" s="1" t="s">
        <v>54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3">
      <c r="A47" s="31">
        <f>MONTH(TB_Vendas[[#This Row],[Data]])</f>
        <v>5</v>
      </c>
      <c r="B47" s="29">
        <v>45061</v>
      </c>
      <c r="C47" s="1" t="s">
        <v>61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3">
      <c r="A48" s="31">
        <f>MONTH(TB_Vendas[[#This Row],[Data]])</f>
        <v>5</v>
      </c>
      <c r="B48" s="29">
        <v>45064</v>
      </c>
      <c r="C48" s="1" t="s">
        <v>54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3">
      <c r="A49" s="31">
        <f>MONTH(TB_Vendas[[#This Row],[Data]])</f>
        <v>6</v>
      </c>
      <c r="B49" s="29">
        <v>45084</v>
      </c>
      <c r="C49" s="1" t="s">
        <v>70</v>
      </c>
      <c r="D49" s="1">
        <f>_xlfn.XLOOKUP(C49,TB_Produtos[Código],TB_Produtos[Tamanho])</f>
        <v>36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3">
      <c r="A50" s="31">
        <f>MONTH(TB_Vendas[[#This Row],[Data]])</f>
        <v>6</v>
      </c>
      <c r="B50" s="29">
        <v>45084</v>
      </c>
      <c r="C50" s="1" t="s">
        <v>64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3">
      <c r="A51" s="31">
        <f>MONTH(TB_Vendas[[#This Row],[Data]])</f>
        <v>6</v>
      </c>
      <c r="B51" s="29">
        <v>45086</v>
      </c>
      <c r="C51" s="1" t="s">
        <v>61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3">
      <c r="A52" s="31">
        <f>MONTH(TB_Vendas[[#This Row],[Data]])</f>
        <v>6</v>
      </c>
      <c r="B52" s="29">
        <v>45086</v>
      </c>
      <c r="C52" s="1" t="s">
        <v>78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3">
      <c r="A53" s="31">
        <f>MONTH(TB_Vendas[[#This Row],[Data]])</f>
        <v>6</v>
      </c>
      <c r="B53" s="29">
        <v>45088</v>
      </c>
      <c r="C53" s="1" t="s">
        <v>46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3">
      <c r="A54" s="31">
        <f>MONTH(TB_Vendas[[#This Row],[Data]])</f>
        <v>6</v>
      </c>
      <c r="B54" s="29">
        <v>45090</v>
      </c>
      <c r="C54" s="1" t="s">
        <v>63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3">
      <c r="A55" s="31">
        <f>MONTH(TB_Vendas[[#This Row],[Data]])</f>
        <v>6</v>
      </c>
      <c r="B55" s="29">
        <v>45093</v>
      </c>
      <c r="C55" s="1" t="s">
        <v>44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3">
      <c r="A56" s="31">
        <f>MONTH(TB_Vendas[[#This Row],[Data]])</f>
        <v>6</v>
      </c>
      <c r="B56" s="29">
        <v>45093</v>
      </c>
      <c r="C56" s="1" t="s">
        <v>57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3">
      <c r="A57" s="31">
        <f>MONTH(TB_Vendas[[#This Row],[Data]])</f>
        <v>6</v>
      </c>
      <c r="B57" s="29">
        <v>45094</v>
      </c>
      <c r="C57" s="1" t="s">
        <v>61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3">
      <c r="A58" s="31">
        <f>MONTH(TB_Vendas[[#This Row],[Data]])</f>
        <v>6</v>
      </c>
      <c r="B58" s="29">
        <v>45097</v>
      </c>
      <c r="C58" s="1" t="s">
        <v>44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3">
      <c r="A59" s="31">
        <f>MONTH(TB_Vendas[[#This Row],[Data]])</f>
        <v>6</v>
      </c>
      <c r="B59" s="29">
        <v>45105</v>
      </c>
      <c r="C59" s="1" t="s">
        <v>50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3">
      <c r="A60" s="31">
        <f>MONTH(TB_Vendas[[#This Row],[Data]])</f>
        <v>6</v>
      </c>
      <c r="B60" s="29">
        <v>45105</v>
      </c>
      <c r="C60" s="1" t="s">
        <v>79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3">
      <c r="A61" s="31">
        <f>MONTH(TB_Vendas[[#This Row],[Data]])</f>
        <v>6</v>
      </c>
      <c r="B61" s="29">
        <v>45106</v>
      </c>
      <c r="C61" s="1" t="s">
        <v>48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2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6712-A6E0-40D6-8B74-254339FFCF18}">
  <dimension ref="A1:M7"/>
  <sheetViews>
    <sheetView topLeftCell="G1" zoomScale="90" zoomScaleNormal="90" workbookViewId="0">
      <selection activeCell="L4" sqref="J4:L4"/>
    </sheetView>
  </sheetViews>
  <sheetFormatPr defaultRowHeight="14.4" x14ac:dyDescent="0.3"/>
  <cols>
    <col min="1" max="1" width="16.88671875" style="28" customWidth="1"/>
    <col min="2" max="2" width="14.109375" style="28" customWidth="1"/>
    <col min="3" max="3" width="1.44140625" style="28" customWidth="1"/>
    <col min="4" max="4" width="8.88671875" style="57"/>
    <col min="5" max="5" width="10" style="28" customWidth="1"/>
    <col min="6" max="6" width="12.6640625" style="28" bestFit="1" customWidth="1"/>
    <col min="7" max="7" width="9.21875" style="55" customWidth="1"/>
    <col min="8" max="8" width="0.109375" style="28" customWidth="1"/>
    <col min="9" max="9" width="2" style="28" customWidth="1"/>
    <col min="10" max="10" width="17.33203125" style="28" customWidth="1"/>
    <col min="11" max="11" width="17.33203125" style="60" customWidth="1"/>
    <col min="12" max="12" width="15.6640625" style="61" customWidth="1"/>
    <col min="13" max="13" width="17.44140625" style="28" customWidth="1"/>
    <col min="14" max="16384" width="8.88671875" style="28"/>
  </cols>
  <sheetData>
    <row r="1" spans="1:13" x14ac:dyDescent="0.3">
      <c r="A1" s="54" t="s">
        <v>96</v>
      </c>
      <c r="B1" s="54" t="s">
        <v>97</v>
      </c>
      <c r="D1" s="56" t="s">
        <v>99</v>
      </c>
      <c r="E1" s="54" t="s">
        <v>98</v>
      </c>
      <c r="F1" s="54" t="s">
        <v>17</v>
      </c>
      <c r="G1" s="58" t="s">
        <v>16</v>
      </c>
      <c r="H1" s="54"/>
      <c r="J1" s="54" t="s">
        <v>106</v>
      </c>
      <c r="K1" s="59" t="s">
        <v>107</v>
      </c>
      <c r="L1" s="62" t="s">
        <v>108</v>
      </c>
      <c r="M1" s="54" t="s">
        <v>17</v>
      </c>
    </row>
    <row r="2" spans="1:13" x14ac:dyDescent="0.3">
      <c r="A2" s="28" t="s">
        <v>83</v>
      </c>
      <c r="B2" s="28">
        <f>SUMIF(TB_Vendas[Vendedor],A2,TB_Vendas[Total])</f>
        <v>6102.4499999999989</v>
      </c>
      <c r="D2" s="55">
        <v>1</v>
      </c>
      <c r="E2" s="28" t="s">
        <v>100</v>
      </c>
      <c r="F2" s="28">
        <f>SUMIF(TB_Vendas[Mês],D2, TB_Vendas[Total])</f>
        <v>2017.2600000000002</v>
      </c>
      <c r="G2" s="55">
        <f>SUMIF(TB_Vendas[Mês],D2,TB_Vendas[Qtd])</f>
        <v>14</v>
      </c>
      <c r="J2" s="28" t="s">
        <v>13</v>
      </c>
      <c r="K2" s="61">
        <f t="shared" ref="K2:K4" si="0">M2/SUM($M$2:$M$4)</f>
        <v>0.14733839232356494</v>
      </c>
      <c r="L2" s="61">
        <f>1-Tabela5[[#This Row],[% Categoria]]</f>
        <v>0.85266160767643506</v>
      </c>
      <c r="M2" s="28">
        <f>SUMIF(TB_Vendas[Categoria],J2,TB_Vendas[Total])</f>
        <v>2352.06</v>
      </c>
    </row>
    <row r="3" spans="1:13" x14ac:dyDescent="0.3">
      <c r="A3" s="28" t="s">
        <v>84</v>
      </c>
      <c r="B3" s="28">
        <f>SUMIF(TB_Vendas[Vendedor],A3,TB_Vendas[Total])</f>
        <v>4567.68</v>
      </c>
      <c r="D3" s="57">
        <v>2</v>
      </c>
      <c r="E3" s="28" t="s">
        <v>101</v>
      </c>
      <c r="F3" s="28">
        <f>SUMIF(TB_Vendas[Mês],D3, TB_Vendas[Total])</f>
        <v>2336.13</v>
      </c>
      <c r="G3" s="55">
        <f>SUMIF(TB_Vendas[Mês],D3,TB_Vendas[Qtd])</f>
        <v>15</v>
      </c>
      <c r="J3" s="28" t="s">
        <v>82</v>
      </c>
      <c r="K3" s="61">
        <f t="shared" si="0"/>
        <v>0.32123648336283783</v>
      </c>
      <c r="L3" s="61">
        <f>1-Tabela5[[#This Row],[% Categoria]]</f>
        <v>0.67876351663716217</v>
      </c>
      <c r="M3" s="28">
        <f>SUMIF(TB_Vendas[Categoria],J3,TB_Vendas[Total])</f>
        <v>5128.1099999999988</v>
      </c>
    </row>
    <row r="4" spans="1:13" x14ac:dyDescent="0.3">
      <c r="A4" s="28" t="s">
        <v>86</v>
      </c>
      <c r="B4" s="28">
        <f>SUMIF(TB_Vendas[Vendedor],A4,TB_Vendas[Total])</f>
        <v>5293.5299999999988</v>
      </c>
      <c r="D4" s="57">
        <v>3</v>
      </c>
      <c r="E4" s="28" t="s">
        <v>102</v>
      </c>
      <c r="F4" s="28">
        <f>SUMIF(TB_Vendas[Mês],D4, TB_Vendas[Total])</f>
        <v>3099.24</v>
      </c>
      <c r="G4" s="55">
        <f>SUMIF(TB_Vendas[Mês],D4,TB_Vendas[Qtd])</f>
        <v>26</v>
      </c>
      <c r="J4" s="28" t="s">
        <v>12</v>
      </c>
      <c r="K4" s="61">
        <f t="shared" si="0"/>
        <v>0.53142512431359723</v>
      </c>
      <c r="L4" s="61">
        <f>1-Tabela5[[#This Row],[% Categoria]]</f>
        <v>0.46857487568640277</v>
      </c>
      <c r="M4" s="28">
        <f>SUMIF(TB_Vendas[Categoria],J4,TB_Vendas[Total])</f>
        <v>8483.489999999998</v>
      </c>
    </row>
    <row r="5" spans="1:13" x14ac:dyDescent="0.3">
      <c r="D5" s="57">
        <v>4</v>
      </c>
      <c r="E5" s="28" t="s">
        <v>103</v>
      </c>
      <c r="F5" s="28">
        <f>SUMIF(TB_Vendas[Mês],D5, TB_Vendas[Total])</f>
        <v>3649.1399999999994</v>
      </c>
      <c r="G5" s="55">
        <f>SUMIF(TB_Vendas[Mês],D5,TB_Vendas[Qtd])</f>
        <v>28</v>
      </c>
    </row>
    <row r="6" spans="1:13" x14ac:dyDescent="0.3">
      <c r="D6" s="57">
        <v>5</v>
      </c>
      <c r="E6" s="28" t="s">
        <v>104</v>
      </c>
      <c r="F6" s="28">
        <f>SUMIF(TB_Vendas[Mês],D6, TB_Vendas[Total])</f>
        <v>1727.1899999999998</v>
      </c>
      <c r="G6" s="55">
        <f>SUMIF(TB_Vendas[Mês],D6,TB_Vendas[Qtd])</f>
        <v>17</v>
      </c>
    </row>
    <row r="7" spans="1:13" x14ac:dyDescent="0.3">
      <c r="D7" s="57">
        <v>6</v>
      </c>
      <c r="E7" s="28" t="s">
        <v>105</v>
      </c>
      <c r="F7" s="28">
        <f>SUMIF(TB_Vendas[Mês],D7, TB_Vendas[Total])</f>
        <v>3134.7</v>
      </c>
      <c r="G7" s="55">
        <f>SUMIF(TB_Vendas[Mês],D7,TB_Vendas[Qtd])</f>
        <v>31</v>
      </c>
    </row>
  </sheetData>
  <phoneticPr fontId="13" type="noConversion"/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5A92-709B-4B2F-9280-0EDA7FAA8170}">
  <dimension ref="C2:BB36"/>
  <sheetViews>
    <sheetView tabSelected="1" zoomScale="55" zoomScaleNormal="55" workbookViewId="0">
      <selection activeCell="BE17" sqref="BE17"/>
    </sheetView>
  </sheetViews>
  <sheetFormatPr defaultColWidth="3.21875" defaultRowHeight="13.2" customHeight="1" x14ac:dyDescent="0.4"/>
  <cols>
    <col min="1" max="53" width="3.21875" style="38"/>
    <col min="54" max="54" width="3.21875" style="38" customWidth="1"/>
    <col min="55" max="16384" width="3.21875" style="38"/>
  </cols>
  <sheetData>
    <row r="2" spans="3:54" ht="19.2" customHeight="1" x14ac:dyDescent="0.4">
      <c r="P2" s="87" t="s">
        <v>90</v>
      </c>
      <c r="Q2" s="87"/>
      <c r="R2" s="87"/>
      <c r="S2" s="87"/>
      <c r="T2" s="87"/>
      <c r="U2" s="87"/>
      <c r="V2" s="87"/>
      <c r="W2" s="87"/>
      <c r="X2" s="87"/>
      <c r="Y2" s="87"/>
      <c r="Z2" s="88"/>
      <c r="AD2" s="87" t="s">
        <v>91</v>
      </c>
      <c r="AE2" s="87"/>
      <c r="AF2" s="87"/>
      <c r="AG2" s="87"/>
      <c r="AH2" s="87"/>
      <c r="AI2" s="87"/>
      <c r="AJ2" s="87"/>
      <c r="AK2" s="87"/>
      <c r="AL2" s="87"/>
      <c r="AM2" s="87"/>
      <c r="AN2" s="88"/>
      <c r="AR2" s="87" t="s">
        <v>92</v>
      </c>
      <c r="AS2" s="87"/>
      <c r="AT2" s="87"/>
      <c r="AU2" s="87"/>
      <c r="AV2" s="87"/>
      <c r="AW2" s="87"/>
      <c r="AX2" s="87"/>
      <c r="AY2" s="87"/>
      <c r="AZ2" s="87"/>
      <c r="BA2" s="87"/>
      <c r="BB2" s="88"/>
    </row>
    <row r="3" spans="3:54" ht="13.2" customHeight="1" x14ac:dyDescent="0.4">
      <c r="P3" s="85"/>
      <c r="Q3" s="85"/>
      <c r="R3" s="85"/>
      <c r="S3" s="85"/>
      <c r="T3" s="85"/>
      <c r="U3" s="85"/>
      <c r="V3" s="85"/>
      <c r="W3" s="85"/>
      <c r="X3" s="85"/>
      <c r="Y3" s="85"/>
      <c r="Z3" s="86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6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6"/>
    </row>
    <row r="4" spans="3:54" ht="13.2" customHeight="1" x14ac:dyDescent="0.4">
      <c r="P4" s="63">
        <f>COUNTA(TB_Produtos[Código])</f>
        <v>39</v>
      </c>
      <c r="Q4" s="64"/>
      <c r="R4" s="64"/>
      <c r="S4" s="64"/>
      <c r="T4" s="64"/>
      <c r="U4" s="64"/>
      <c r="V4" s="64"/>
      <c r="W4" s="64"/>
      <c r="X4" s="64"/>
      <c r="Y4" s="64"/>
      <c r="Z4" s="65"/>
      <c r="AD4" s="63">
        <f>SUM(TB_Vendas[Qtd])</f>
        <v>131</v>
      </c>
      <c r="AE4" s="64"/>
      <c r="AF4" s="64"/>
      <c r="AG4" s="64"/>
      <c r="AH4" s="64"/>
      <c r="AI4" s="64"/>
      <c r="AJ4" s="64"/>
      <c r="AK4" s="64"/>
      <c r="AL4" s="64"/>
      <c r="AM4" s="64"/>
      <c r="AN4" s="65"/>
      <c r="AR4" s="72">
        <f>SUM(TB_Vendas[Total])</f>
        <v>15963.659999999998</v>
      </c>
      <c r="AS4" s="73"/>
      <c r="AT4" s="73"/>
      <c r="AU4" s="73"/>
      <c r="AV4" s="73"/>
      <c r="AW4" s="73"/>
      <c r="AX4" s="73"/>
      <c r="AY4" s="73"/>
      <c r="AZ4" s="73"/>
      <c r="BA4" s="73"/>
      <c r="BB4" s="74"/>
    </row>
    <row r="5" spans="3:54" ht="13.2" customHeight="1" x14ac:dyDescent="0.4">
      <c r="P5" s="66"/>
      <c r="Q5" s="67"/>
      <c r="R5" s="67"/>
      <c r="S5" s="67"/>
      <c r="T5" s="67"/>
      <c r="U5" s="67"/>
      <c r="V5" s="67"/>
      <c r="W5" s="67"/>
      <c r="X5" s="67"/>
      <c r="Y5" s="67"/>
      <c r="Z5" s="68"/>
      <c r="AD5" s="66"/>
      <c r="AE5" s="67"/>
      <c r="AF5" s="67"/>
      <c r="AG5" s="67"/>
      <c r="AH5" s="67"/>
      <c r="AI5" s="67"/>
      <c r="AJ5" s="67"/>
      <c r="AK5" s="67"/>
      <c r="AL5" s="67"/>
      <c r="AM5" s="67"/>
      <c r="AN5" s="68"/>
      <c r="AR5" s="75"/>
      <c r="AS5" s="76"/>
      <c r="AT5" s="76"/>
      <c r="AU5" s="76"/>
      <c r="AV5" s="76"/>
      <c r="AW5" s="76"/>
      <c r="AX5" s="76"/>
      <c r="AY5" s="76"/>
      <c r="AZ5" s="76"/>
      <c r="BA5" s="76"/>
      <c r="BB5" s="77"/>
    </row>
    <row r="6" spans="3:54" ht="13.2" customHeight="1" x14ac:dyDescent="0.4">
      <c r="P6" s="66"/>
      <c r="Q6" s="67"/>
      <c r="R6" s="67"/>
      <c r="S6" s="67"/>
      <c r="T6" s="67"/>
      <c r="U6" s="67"/>
      <c r="V6" s="67"/>
      <c r="W6" s="67"/>
      <c r="X6" s="67"/>
      <c r="Y6" s="67"/>
      <c r="Z6" s="68"/>
      <c r="AD6" s="66"/>
      <c r="AE6" s="67"/>
      <c r="AF6" s="67"/>
      <c r="AG6" s="67"/>
      <c r="AH6" s="67"/>
      <c r="AI6" s="67"/>
      <c r="AJ6" s="67"/>
      <c r="AK6" s="67"/>
      <c r="AL6" s="67"/>
      <c r="AM6" s="67"/>
      <c r="AN6" s="68"/>
      <c r="AR6" s="75"/>
      <c r="AS6" s="76"/>
      <c r="AT6" s="76"/>
      <c r="AU6" s="76"/>
      <c r="AV6" s="76"/>
      <c r="AW6" s="76"/>
      <c r="AX6" s="76"/>
      <c r="AY6" s="76"/>
      <c r="AZ6" s="76"/>
      <c r="BA6" s="76"/>
      <c r="BB6" s="77"/>
    </row>
    <row r="7" spans="3:54" ht="13.2" customHeight="1" x14ac:dyDescent="0.4">
      <c r="P7" s="66"/>
      <c r="Q7" s="67"/>
      <c r="R7" s="67"/>
      <c r="S7" s="67"/>
      <c r="T7" s="67"/>
      <c r="U7" s="67"/>
      <c r="V7" s="67"/>
      <c r="W7" s="67"/>
      <c r="X7" s="67"/>
      <c r="Y7" s="67"/>
      <c r="Z7" s="68"/>
      <c r="AD7" s="66"/>
      <c r="AE7" s="67"/>
      <c r="AF7" s="67"/>
      <c r="AG7" s="67"/>
      <c r="AH7" s="67"/>
      <c r="AI7" s="67"/>
      <c r="AJ7" s="67"/>
      <c r="AK7" s="67"/>
      <c r="AL7" s="67"/>
      <c r="AM7" s="67"/>
      <c r="AN7" s="68"/>
      <c r="AR7" s="75"/>
      <c r="AS7" s="76"/>
      <c r="AT7" s="76"/>
      <c r="AU7" s="76"/>
      <c r="AV7" s="76"/>
      <c r="AW7" s="76"/>
      <c r="AX7" s="76"/>
      <c r="AY7" s="76"/>
      <c r="AZ7" s="76"/>
      <c r="BA7" s="76"/>
      <c r="BB7" s="77"/>
    </row>
    <row r="8" spans="3:54" ht="13.2" customHeight="1" x14ac:dyDescent="0.4">
      <c r="P8" s="66"/>
      <c r="Q8" s="67"/>
      <c r="R8" s="67"/>
      <c r="S8" s="67"/>
      <c r="T8" s="67"/>
      <c r="U8" s="67"/>
      <c r="V8" s="67"/>
      <c r="W8" s="67"/>
      <c r="X8" s="67"/>
      <c r="Y8" s="67"/>
      <c r="Z8" s="68"/>
      <c r="AD8" s="66"/>
      <c r="AE8" s="67"/>
      <c r="AF8" s="67"/>
      <c r="AG8" s="67"/>
      <c r="AH8" s="67"/>
      <c r="AI8" s="67"/>
      <c r="AJ8" s="67"/>
      <c r="AK8" s="67"/>
      <c r="AL8" s="67"/>
      <c r="AM8" s="67"/>
      <c r="AN8" s="68"/>
      <c r="AR8" s="75"/>
      <c r="AS8" s="76"/>
      <c r="AT8" s="76"/>
      <c r="AU8" s="76"/>
      <c r="AV8" s="76"/>
      <c r="AW8" s="76"/>
      <c r="AX8" s="76"/>
      <c r="AY8" s="76"/>
      <c r="AZ8" s="76"/>
      <c r="BA8" s="76"/>
      <c r="BB8" s="77"/>
    </row>
    <row r="9" spans="3:54" ht="13.2" customHeight="1" x14ac:dyDescent="0.4">
      <c r="P9" s="69"/>
      <c r="Q9" s="70"/>
      <c r="R9" s="70"/>
      <c r="S9" s="70"/>
      <c r="T9" s="70"/>
      <c r="U9" s="70"/>
      <c r="V9" s="70"/>
      <c r="W9" s="70"/>
      <c r="X9" s="70"/>
      <c r="Y9" s="70"/>
      <c r="Z9" s="71"/>
      <c r="AD9" s="69"/>
      <c r="AE9" s="70"/>
      <c r="AF9" s="70"/>
      <c r="AG9" s="70"/>
      <c r="AH9" s="70"/>
      <c r="AI9" s="70"/>
      <c r="AJ9" s="70"/>
      <c r="AK9" s="70"/>
      <c r="AL9" s="70"/>
      <c r="AM9" s="70"/>
      <c r="AN9" s="71"/>
      <c r="AR9" s="78"/>
      <c r="AS9" s="79"/>
      <c r="AT9" s="79"/>
      <c r="AU9" s="79"/>
      <c r="AV9" s="79"/>
      <c r="AW9" s="79"/>
      <c r="AX9" s="79"/>
      <c r="AY9" s="79"/>
      <c r="AZ9" s="79"/>
      <c r="BA9" s="79"/>
      <c r="BB9" s="80"/>
    </row>
    <row r="11" spans="3:54" ht="13.2" customHeight="1" x14ac:dyDescent="0.4">
      <c r="C11" s="48" t="s">
        <v>93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50"/>
    </row>
    <row r="12" spans="3:54" ht="13.2" customHeight="1" x14ac:dyDescent="0.4">
      <c r="C12" s="51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3"/>
    </row>
    <row r="13" spans="3:54" ht="13.2" customHeight="1" x14ac:dyDescent="0.4"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4"/>
    </row>
    <row r="14" spans="3:54" ht="13.2" customHeight="1" x14ac:dyDescent="0.4"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4"/>
    </row>
    <row r="15" spans="3:54" ht="13.2" customHeight="1" x14ac:dyDescent="0.4"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4"/>
    </row>
    <row r="16" spans="3:54" ht="13.2" customHeight="1" x14ac:dyDescent="0.4"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4"/>
    </row>
    <row r="17" spans="3:54" ht="13.2" customHeight="1" x14ac:dyDescent="0.4"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4"/>
    </row>
    <row r="18" spans="3:54" ht="13.2" customHeight="1" x14ac:dyDescent="0.4"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4"/>
    </row>
    <row r="19" spans="3:54" ht="13.2" customHeight="1" x14ac:dyDescent="0.4"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4"/>
    </row>
    <row r="20" spans="3:54" ht="13.2" customHeight="1" x14ac:dyDescent="0.4"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4"/>
    </row>
    <row r="21" spans="3:54" ht="13.2" customHeight="1" x14ac:dyDescent="0.4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4"/>
    </row>
    <row r="22" spans="3:54" ht="13.2" customHeight="1" x14ac:dyDescent="0.4"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4"/>
    </row>
    <row r="23" spans="3:54" ht="13.2" customHeight="1" x14ac:dyDescent="0.4"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7"/>
    </row>
    <row r="25" spans="3:54" ht="13.2" customHeight="1" x14ac:dyDescent="0.4">
      <c r="C25" s="81" t="s">
        <v>94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3"/>
      <c r="AD25" s="48" t="s">
        <v>95</v>
      </c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50"/>
    </row>
    <row r="26" spans="3:54" ht="13.2" customHeight="1" x14ac:dyDescent="0.4"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6"/>
      <c r="AD26" s="51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3"/>
    </row>
    <row r="27" spans="3:54" ht="13.2" customHeight="1" x14ac:dyDescent="0.4"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1"/>
      <c r="AD27" s="42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4"/>
    </row>
    <row r="28" spans="3:54" ht="13.2" customHeight="1" x14ac:dyDescent="0.4"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4"/>
      <c r="AD28" s="42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4"/>
    </row>
    <row r="29" spans="3:54" ht="13.2" customHeight="1" x14ac:dyDescent="0.4"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4"/>
      <c r="AD29" s="42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4"/>
    </row>
    <row r="30" spans="3:54" ht="13.2" customHeight="1" x14ac:dyDescent="0.4"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4"/>
      <c r="AD30" s="42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4"/>
    </row>
    <row r="31" spans="3:54" ht="13.2" customHeight="1" x14ac:dyDescent="0.4"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4"/>
      <c r="AD31" s="42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4"/>
    </row>
    <row r="32" spans="3:54" ht="13.2" customHeight="1" x14ac:dyDescent="0.4"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4"/>
      <c r="AD32" s="42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4"/>
    </row>
    <row r="33" spans="3:54" ht="13.2" customHeight="1" x14ac:dyDescent="0.4"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4"/>
      <c r="AD33" s="42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4"/>
    </row>
    <row r="34" spans="3:54" ht="13.2" customHeight="1" x14ac:dyDescent="0.4">
      <c r="C34" s="42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4"/>
      <c r="AD34" s="42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4"/>
    </row>
    <row r="35" spans="3:54" ht="13.2" customHeight="1" x14ac:dyDescent="0.4">
      <c r="C35" s="42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4"/>
      <c r="AD35" s="42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4"/>
    </row>
    <row r="36" spans="3:54" ht="13.2" customHeight="1" x14ac:dyDescent="0.4"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7"/>
      <c r="AD36" s="45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7"/>
    </row>
  </sheetData>
  <mergeCells count="12">
    <mergeCell ref="C13:BB23"/>
    <mergeCell ref="C11:BB12"/>
    <mergeCell ref="C25:AA26"/>
    <mergeCell ref="AD25:BB26"/>
    <mergeCell ref="C27:AA36"/>
    <mergeCell ref="AD27:BB36"/>
    <mergeCell ref="P4:Z9"/>
    <mergeCell ref="AD4:AN9"/>
    <mergeCell ref="P2:Z3"/>
    <mergeCell ref="AD2:AN3"/>
    <mergeCell ref="AR2:BB3"/>
    <mergeCell ref="AR4:BB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4.4" x14ac:dyDescent="0.3"/>
  <cols>
    <col min="2" max="4" width="21.33203125" customWidth="1"/>
    <col min="5" max="5" width="6" customWidth="1"/>
    <col min="6" max="8" width="21.33203125" customWidth="1"/>
  </cols>
  <sheetData>
    <row r="1" spans="1:8" s="23" customFormat="1" ht="48" customHeight="1" thickBot="1" x14ac:dyDescent="0.6">
      <c r="A1" s="34" t="s">
        <v>36</v>
      </c>
      <c r="B1" s="34"/>
      <c r="C1" s="34"/>
      <c r="D1" s="34"/>
      <c r="E1" s="34"/>
      <c r="F1" s="34"/>
      <c r="G1" s="34"/>
      <c r="H1" s="34"/>
    </row>
    <row r="2" spans="1:8" ht="33.75" customHeight="1" thickBot="1" x14ac:dyDescent="0.35">
      <c r="B2" s="35" t="s">
        <v>39</v>
      </c>
      <c r="C2" s="36"/>
      <c r="D2" s="37"/>
      <c r="F2" s="35" t="s">
        <v>22</v>
      </c>
      <c r="G2" s="36"/>
      <c r="H2" s="37"/>
    </row>
    <row r="3" spans="1:8" ht="63.75" customHeight="1" x14ac:dyDescent="0.3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5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4.4" x14ac:dyDescent="0.3"/>
  <cols>
    <col min="2" max="2" width="19.44140625" bestFit="1" customWidth="1"/>
    <col min="3" max="3" width="11.5546875" bestFit="1" customWidth="1"/>
    <col min="4" max="4" width="12.109375" bestFit="1" customWidth="1"/>
    <col min="5" max="5" width="17.88671875" bestFit="1" customWidth="1"/>
    <col min="6" max="6" width="22.33203125" bestFit="1" customWidth="1"/>
    <col min="7" max="7" width="5.5546875" bestFit="1" customWidth="1"/>
    <col min="8" max="8" width="13.6640625" bestFit="1" customWidth="1"/>
  </cols>
  <sheetData>
    <row r="2" spans="2:8" ht="18" x14ac:dyDescent="0.35">
      <c r="B2" s="22" t="s">
        <v>1</v>
      </c>
      <c r="C2" s="22" t="s">
        <v>16</v>
      </c>
    </row>
    <row r="3" spans="2:8" x14ac:dyDescent="0.3">
      <c r="B3" s="4" t="s">
        <v>4</v>
      </c>
      <c r="C3" s="4" t="s">
        <v>35</v>
      </c>
    </row>
    <row r="5" spans="2:8" ht="15" thickBot="1" x14ac:dyDescent="0.35"/>
    <row r="6" spans="2:8" ht="18.600000000000001" thickBot="1" x14ac:dyDescent="0.4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3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3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3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3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3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3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3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" thickBot="1" x14ac:dyDescent="0.35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Planilha3</vt:lpstr>
      <vt:lpstr>Produtos</vt:lpstr>
      <vt:lpstr>Vendas</vt:lpstr>
      <vt:lpstr>Dados Para Gráfico</vt:lpstr>
      <vt:lpstr>Dashboard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Eduarda Oliveira</cp:lastModifiedBy>
  <cp:lastPrinted>2023-06-07T14:57:58Z</cp:lastPrinted>
  <dcterms:created xsi:type="dcterms:W3CDTF">2023-06-02T17:54:12Z</dcterms:created>
  <dcterms:modified xsi:type="dcterms:W3CDTF">2025-01-21T17:42:39Z</dcterms:modified>
</cp:coreProperties>
</file>