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firstSheet="2" activeTab="15"/>
  </bookViews>
  <sheets>
    <sheet name="Aula 1" sheetId="11" r:id="rId1"/>
    <sheet name="Aula2" sheetId="1" r:id="rId2"/>
    <sheet name="Aula 3" sheetId="2" r:id="rId3"/>
    <sheet name="Aula4" sheetId="3" r:id="rId4"/>
    <sheet name="Aula 5" sheetId="4" r:id="rId5"/>
    <sheet name="Aula 6" sheetId="5" r:id="rId6"/>
    <sheet name="Aula 7" sheetId="6" r:id="rId7"/>
    <sheet name="Aula 8" sheetId="8" r:id="rId8"/>
    <sheet name="Aula 9" sheetId="9" r:id="rId9"/>
    <sheet name="Aula 10" sheetId="10" r:id="rId10"/>
    <sheet name="Planilha11" sheetId="12" r:id="rId11"/>
    <sheet name="Aula 12" sheetId="13" r:id="rId12"/>
    <sheet name="Aula 13" sheetId="14" r:id="rId13"/>
    <sheet name="Aula 14" sheetId="15" r:id="rId14"/>
    <sheet name="Aula 15" sheetId="16" r:id="rId15"/>
    <sheet name="Aula 16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<sst xmlns="http://schemas.openxmlformats.org/spreadsheetml/2006/main" count="192" uniqueCount="155">
  <si>
    <t>Eduarda Vieira Machado</t>
  </si>
  <si>
    <t>Olá, meu nome é</t>
  </si>
  <si>
    <t>nasci em</t>
  </si>
  <si>
    <t>esse ano faço</t>
  </si>
  <si>
    <t>valor do dólar</t>
  </si>
  <si>
    <r>
      <rPr>
        <sz val="10"/>
        <color theme="0"/>
        <rFont val="Calibri"/>
        <charset val="134"/>
        <scheme val="minor"/>
      </rPr>
      <t>Cotação de produtos</t>
    </r>
    <r>
      <rPr>
        <sz val="10"/>
        <color theme="1"/>
        <rFont val="Calibri"/>
        <charset val="134"/>
        <scheme val="minor"/>
      </rPr>
      <t xml:space="preserve"> </t>
    </r>
  </si>
  <si>
    <t>Item</t>
  </si>
  <si>
    <t>Quantidade</t>
  </si>
  <si>
    <t>Preço R$</t>
  </si>
  <si>
    <t>Total R$</t>
  </si>
  <si>
    <t>Total</t>
  </si>
  <si>
    <t>porca</t>
  </si>
  <si>
    <t>Parafuso</t>
  </si>
  <si>
    <t>Arruela</t>
  </si>
  <si>
    <t>Prego</t>
  </si>
  <si>
    <t>BOLETIM ESCOLAR</t>
  </si>
  <si>
    <t>Nome</t>
  </si>
  <si>
    <t>Série</t>
  </si>
  <si>
    <t>Matéria</t>
  </si>
  <si>
    <t>1° Bim</t>
  </si>
  <si>
    <t>2°Bim</t>
  </si>
  <si>
    <t>3°Bim</t>
  </si>
  <si>
    <t>4°Bim</t>
  </si>
  <si>
    <t xml:space="preserve">Soma </t>
  </si>
  <si>
    <t>Média</t>
  </si>
  <si>
    <t>Português</t>
  </si>
  <si>
    <t>Geografia</t>
  </si>
  <si>
    <t xml:space="preserve">Matemática </t>
  </si>
  <si>
    <t>História</t>
  </si>
  <si>
    <t>Fórmula Condicional</t>
  </si>
  <si>
    <t>Testes</t>
  </si>
  <si>
    <t>=</t>
  </si>
  <si>
    <t>Igual</t>
  </si>
  <si>
    <t>1°num</t>
  </si>
  <si>
    <t>Op</t>
  </si>
  <si>
    <t>2°num</t>
  </si>
  <si>
    <t>Resposta</t>
  </si>
  <si>
    <t>&lt;&gt;</t>
  </si>
  <si>
    <t>Diferente</t>
  </si>
  <si>
    <t>&gt;</t>
  </si>
  <si>
    <t>Maior</t>
  </si>
  <si>
    <t>&lt;</t>
  </si>
  <si>
    <t>Menor</t>
  </si>
  <si>
    <t>&gt;=</t>
  </si>
  <si>
    <t>Maior igual</t>
  </si>
  <si>
    <t>&lt;=</t>
  </si>
  <si>
    <t>Menor igual</t>
  </si>
  <si>
    <t>Mensagem Secreta</t>
  </si>
  <si>
    <t>Mensagem</t>
  </si>
  <si>
    <t>Senha</t>
  </si>
  <si>
    <t>Duady 15</t>
  </si>
  <si>
    <t>Boletim 1° Bimestre</t>
  </si>
  <si>
    <t>Prova 1</t>
  </si>
  <si>
    <t>Prova 2</t>
  </si>
  <si>
    <t>Conceito</t>
  </si>
  <si>
    <t>Situação</t>
  </si>
  <si>
    <t>Front end</t>
  </si>
  <si>
    <t>Ux</t>
  </si>
  <si>
    <t>Ui</t>
  </si>
  <si>
    <t>Back End</t>
  </si>
  <si>
    <t>Dev Web</t>
  </si>
  <si>
    <t>Dev Mobile</t>
  </si>
  <si>
    <t>Dev Game</t>
  </si>
  <si>
    <t xml:space="preserve">Catálogo de vendas </t>
  </si>
  <si>
    <t>Produto</t>
  </si>
  <si>
    <t>Preço</t>
  </si>
  <si>
    <t xml:space="preserve">Parcelas </t>
  </si>
  <si>
    <t>Valor a prazo 15%</t>
  </si>
  <si>
    <t>Valor a vista 5%</t>
  </si>
  <si>
    <t>iphone 15 pro max</t>
  </si>
  <si>
    <t>S24 ultra</t>
  </si>
  <si>
    <t>S22 ultra</t>
  </si>
  <si>
    <t>Poco X3 pro</t>
  </si>
  <si>
    <t>Rogue phone 8 pro</t>
  </si>
  <si>
    <t>Pixel 8 pro</t>
  </si>
  <si>
    <t>Usos do mouse</t>
  </si>
  <si>
    <t>Tabuada</t>
  </si>
  <si>
    <t>Emprestimos de equipamentos</t>
  </si>
  <si>
    <t>Multa</t>
  </si>
  <si>
    <t>Valor
diária</t>
  </si>
  <si>
    <t>Data Locação</t>
  </si>
  <si>
    <t>Dias Previsto</t>
  </si>
  <si>
    <t>Data Emprestimo</t>
  </si>
  <si>
    <t>Multa?</t>
  </si>
  <si>
    <t>Dias Atrasados</t>
  </si>
  <si>
    <t>Betorneira</t>
  </si>
  <si>
    <t>Furadeira</t>
  </si>
  <si>
    <t>Compactor</t>
  </si>
  <si>
    <t>Solda</t>
  </si>
  <si>
    <t>Aleatório</t>
  </si>
  <si>
    <t>Aleatório entre</t>
  </si>
  <si>
    <t>🏆Prêmio 🏆</t>
  </si>
  <si>
    <t>Cassino do Adrian</t>
  </si>
  <si>
    <t>Valor</t>
  </si>
  <si>
    <t>N1</t>
  </si>
  <si>
    <t>N2</t>
  </si>
  <si>
    <t>N3</t>
  </si>
  <si>
    <t xml:space="preserve">Formatação condicional ícone </t>
  </si>
  <si>
    <t>Formatação de Condicional Barras</t>
  </si>
  <si>
    <t>Notas 1º Bimestre</t>
  </si>
  <si>
    <t xml:space="preserve">Saldo de casa de apostas </t>
  </si>
  <si>
    <t>Nota</t>
  </si>
  <si>
    <t>1º</t>
  </si>
  <si>
    <t>m1</t>
  </si>
  <si>
    <t>2º</t>
  </si>
  <si>
    <t>m2</t>
  </si>
  <si>
    <t>3º</t>
  </si>
  <si>
    <t>m3</t>
  </si>
  <si>
    <t>4º</t>
  </si>
  <si>
    <t>m4</t>
  </si>
  <si>
    <t>5º</t>
  </si>
  <si>
    <t>m5</t>
  </si>
  <si>
    <t>6º</t>
  </si>
  <si>
    <t>m6</t>
  </si>
  <si>
    <t>7º</t>
  </si>
  <si>
    <t>Procv</t>
  </si>
  <si>
    <t>Telefone</t>
  </si>
  <si>
    <t>CPF</t>
  </si>
  <si>
    <t>Cargo</t>
  </si>
  <si>
    <t>Setor</t>
  </si>
  <si>
    <t>Salário</t>
  </si>
  <si>
    <t>Eduarda</t>
  </si>
  <si>
    <t>64 9 9999-001</t>
  </si>
  <si>
    <t>111.111.111.11</t>
  </si>
  <si>
    <t>Encarregado</t>
  </si>
  <si>
    <t>RH</t>
  </si>
  <si>
    <t>Letícia</t>
  </si>
  <si>
    <t>64 9 9999-002</t>
  </si>
  <si>
    <t>111.111.111.12</t>
  </si>
  <si>
    <t>Auxiliar</t>
  </si>
  <si>
    <t>Vendas</t>
  </si>
  <si>
    <t>Érika</t>
  </si>
  <si>
    <t>64 9 9999-003</t>
  </si>
  <si>
    <t>111.111.111.13</t>
  </si>
  <si>
    <t>Elãyne</t>
  </si>
  <si>
    <t>64 9 9999-004</t>
  </si>
  <si>
    <t>111.111.111.14</t>
  </si>
  <si>
    <t>Gerente</t>
  </si>
  <si>
    <t xml:space="preserve">Ana </t>
  </si>
  <si>
    <t>64 9 9999-005</t>
  </si>
  <si>
    <t>111.111.111.15</t>
  </si>
  <si>
    <t>Compras</t>
  </si>
  <si>
    <t>Busca</t>
  </si>
  <si>
    <t>cargo</t>
  </si>
  <si>
    <t>setor</t>
  </si>
  <si>
    <t>salário</t>
  </si>
  <si>
    <t>IMC</t>
  </si>
  <si>
    <t>Baixo Peso</t>
  </si>
  <si>
    <t>Peso</t>
  </si>
  <si>
    <t>Peso ideal</t>
  </si>
  <si>
    <t>Altura</t>
  </si>
  <si>
    <t>Sobrepeso</t>
  </si>
  <si>
    <t>Obesidade I</t>
  </si>
  <si>
    <t xml:space="preserve"> Obesidade II</t>
  </si>
  <si>
    <t xml:space="preserve"> Obesidade III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</si>
</sst>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  <numFmt numFmtId="181" formatCode="_-* #,##0.0_-;\-* #,##0.0_-;_-* &quot;-&quot;??_-;_-@_-"/>
  </numFmts>
  <fonts count="42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8"/>
      <color theme="1"/>
      <name val="Algerian"/>
      <charset val="134"/>
    </font>
    <font>
      <sz val="8"/>
      <color theme="1"/>
      <name val="Elephant"/>
      <charset val="134"/>
    </font>
    <font>
      <sz val="10"/>
      <color rgb="FFC09D29"/>
      <name val="Calibri"/>
      <charset val="134"/>
      <scheme val="minor"/>
    </font>
    <font>
      <sz val="10"/>
      <color theme="1"/>
      <name val="Bell MT"/>
      <charset val="134"/>
    </font>
    <font>
      <sz val="14"/>
      <color theme="1"/>
      <name val="Arial Black"/>
      <charset val="134"/>
    </font>
    <font>
      <sz val="12"/>
      <color rgb="FF00B050"/>
      <name val="Arial"/>
      <charset val="134"/>
    </font>
    <font>
      <sz val="10"/>
      <color theme="0"/>
      <name val="Arial Black"/>
      <charset val="134"/>
    </font>
    <font>
      <sz val="10"/>
      <color theme="0"/>
      <name val="Arial Rounded MT Bold"/>
      <charset val="134"/>
    </font>
    <font>
      <sz val="10"/>
      <color theme="1"/>
      <name val="Arial Black"/>
      <charset val="134"/>
    </font>
    <font>
      <sz val="7"/>
      <color theme="1"/>
      <name val="Arial Black"/>
      <charset val="134"/>
    </font>
    <font>
      <sz val="10"/>
      <color theme="1"/>
      <name val="Arial Rounded MT Bold"/>
      <charset val="134"/>
    </font>
    <font>
      <sz val="10"/>
      <color theme="2" tint="-0.9"/>
      <name val="Calibri"/>
      <charset val="134"/>
      <scheme val="minor"/>
    </font>
    <font>
      <sz val="10"/>
      <name val="Algerian"/>
      <charset val="134"/>
    </font>
    <font>
      <sz val="10"/>
      <color theme="0"/>
      <name val="Algerian"/>
      <charset val="134"/>
    </font>
    <font>
      <sz val="10"/>
      <color theme="1"/>
      <name val="Baskerville Old Face"/>
      <charset val="134"/>
    </font>
    <font>
      <sz val="10"/>
      <name val="Baskerville Old Face"/>
      <charset val="134"/>
    </font>
    <font>
      <sz val="10"/>
      <color theme="0"/>
      <name val="Baskerville Old Face"/>
      <charset val="134"/>
    </font>
    <font>
      <sz val="10"/>
      <color theme="1"/>
      <name val="Bodoni MT Black"/>
      <charset val="134"/>
    </font>
    <font>
      <sz val="10"/>
      <color theme="0"/>
      <name val="Calibri"/>
      <charset val="134"/>
      <scheme val="minor"/>
    </font>
    <font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C0F3"/>
        <bgColor indexed="64"/>
      </patternFill>
    </fill>
    <fill>
      <patternFill patternType="solid">
        <fgColor rgb="FFEE88B1"/>
        <bgColor indexed="64"/>
      </patternFill>
    </fill>
    <fill>
      <patternFill patternType="solid">
        <fgColor rgb="FFF2E9CA"/>
        <bgColor indexed="64"/>
      </patternFill>
    </fill>
    <fill>
      <patternFill patternType="solid">
        <fgColor rgb="FF75DA98"/>
        <bgColor indexed="64"/>
      </patternFill>
    </fill>
    <fill>
      <patternFill patternType="solid">
        <fgColor rgb="FFCB2B60"/>
        <bgColor indexed="64"/>
      </patternFill>
    </fill>
    <fill>
      <patternFill patternType="solid">
        <fgColor rgb="FFDA6416"/>
        <bgColor indexed="64"/>
      </patternFill>
    </fill>
    <fill>
      <patternFill patternType="solid">
        <fgColor rgb="FFF4B6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B9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AAEAE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4E5E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21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9FF8"/>
        <bgColor indexed="64"/>
      </patternFill>
    </fill>
    <fill>
      <patternFill patternType="solid">
        <fgColor rgb="FF750C9B"/>
        <bgColor indexed="64"/>
      </patternFill>
    </fill>
    <fill>
      <patternFill patternType="solid">
        <fgColor rgb="FF42903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6" borderId="19" applyNumberFormat="0" applyAlignment="0" applyProtection="0">
      <alignment vertical="center"/>
    </xf>
    <xf numFmtId="0" fontId="32" fillId="27" borderId="20" applyNumberFormat="0" applyAlignment="0" applyProtection="0">
      <alignment vertical="center"/>
    </xf>
    <xf numFmtId="0" fontId="33" fillId="27" borderId="19" applyNumberFormat="0" applyAlignment="0" applyProtection="0">
      <alignment vertical="center"/>
    </xf>
    <xf numFmtId="0" fontId="34" fillId="28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0" fillId="55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1" applyNumberForma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7" fontId="0" fillId="0" borderId="1" xfId="2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7" fontId="2" fillId="0" borderId="2" xfId="2" applyFont="1" applyBorder="1" applyAlignment="1">
      <alignment horizontal="center" vertical="center"/>
    </xf>
    <xf numFmtId="177" fontId="2" fillId="0" borderId="4" xfId="2" applyFont="1" applyBorder="1" applyAlignment="1">
      <alignment horizontal="center" vertical="center"/>
    </xf>
    <xf numFmtId="177" fontId="2" fillId="0" borderId="3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177" fontId="8" fillId="0" borderId="7" xfId="0" applyNumberFormat="1" applyFont="1" applyBorder="1" applyAlignment="1">
      <alignment horizontal="center" vertical="center"/>
    </xf>
    <xf numFmtId="177" fontId="8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0" fillId="7" borderId="1" xfId="0" applyFont="1" applyFill="1" applyBorder="1">
      <alignment vertical="center"/>
    </xf>
    <xf numFmtId="9" fontId="11" fillId="0" borderId="1" xfId="0" applyNumberFormat="1" applyFont="1" applyBorder="1">
      <alignment vertical="center"/>
    </xf>
    <xf numFmtId="0" fontId="12" fillId="8" borderId="1" xfId="0" applyFont="1" applyFill="1" applyBorder="1" applyAlignment="1">
      <alignment vertical="center" wrapText="1"/>
    </xf>
    <xf numFmtId="5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13" fillId="7" borderId="1" xfId="0" applyFont="1" applyFill="1" applyBorder="1">
      <alignment vertical="center"/>
    </xf>
    <xf numFmtId="0" fontId="0" fillId="0" borderId="0" xfId="0" applyFill="1">
      <alignment vertical="center"/>
    </xf>
    <xf numFmtId="0" fontId="14" fillId="0" borderId="0" xfId="0" applyFont="1" applyFill="1">
      <alignment vertical="center"/>
    </xf>
    <xf numFmtId="0" fontId="14" fillId="9" borderId="0" xfId="0" applyFont="1" applyFill="1">
      <alignment vertical="center"/>
    </xf>
    <xf numFmtId="0" fontId="0" fillId="9" borderId="0" xfId="0" applyFill="1">
      <alignment vertical="center"/>
    </xf>
    <xf numFmtId="0" fontId="14" fillId="10" borderId="0" xfId="0" applyFont="1" applyFill="1">
      <alignment vertical="center"/>
    </xf>
    <xf numFmtId="0" fontId="14" fillId="11" borderId="0" xfId="0" applyFont="1" applyFill="1">
      <alignment vertical="center"/>
    </xf>
    <xf numFmtId="0" fontId="14" fillId="12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6" borderId="1" xfId="0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6" fillId="15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2" applyFont="1" applyBorder="1">
      <alignment vertical="center"/>
    </xf>
    <xf numFmtId="0" fontId="6" fillId="0" borderId="1" xfId="2" applyNumberFormat="1" applyFont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6" fillId="19" borderId="4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1" borderId="1" xfId="0" applyFill="1" applyBorder="1">
      <alignment vertical="center"/>
    </xf>
    <xf numFmtId="0" fontId="0" fillId="21" borderId="1" xfId="0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 applyBorder="1" applyAlignment="1">
      <alignment vertical="center"/>
    </xf>
    <xf numFmtId="0" fontId="18" fillId="21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12" borderId="1" xfId="0" applyFont="1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17" fillId="16" borderId="1" xfId="0" applyFont="1" applyFill="1" applyBorder="1">
      <alignment vertical="center"/>
    </xf>
    <xf numFmtId="0" fontId="19" fillId="18" borderId="1" xfId="0" applyFont="1" applyFill="1" applyBorder="1">
      <alignment vertical="center"/>
    </xf>
    <xf numFmtId="0" fontId="17" fillId="0" borderId="1" xfId="0" applyFont="1" applyBorder="1">
      <alignment vertical="center"/>
    </xf>
    <xf numFmtId="0" fontId="21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22" fillId="24" borderId="1" xfId="0" applyFont="1" applyFill="1" applyBorder="1">
      <alignment vertical="center"/>
    </xf>
    <xf numFmtId="177" fontId="0" fillId="0" borderId="1" xfId="2" applyNumberFormat="1" applyBorder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DA6416"/>
      <color rgb="00EB5B50"/>
      <color rgb="00F8DD4E"/>
      <color rgb="00C09D29"/>
      <color rgb="00CB2B60"/>
      <color rgb="0075DA98"/>
      <color rgb="00EE88B1"/>
      <color rgb="00F2E9CA"/>
      <color rgb="007D7AEA"/>
      <color rgb="00C6C0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5"/>
  </sheetPr>
  <dimension ref="A1:F3"/>
  <sheetViews>
    <sheetView zoomScale="205" zoomScaleNormal="205" workbookViewId="0">
      <selection activeCell="G5" sqref="G5"/>
    </sheetView>
  </sheetViews>
  <sheetFormatPr defaultColWidth="9.14285714285714" defaultRowHeight="12.75" outlineLevelRow="2" outlineLevelCol="5"/>
  <cols>
    <col min="1" max="1" width="20.3428571428571" customWidth="1"/>
    <col min="2" max="2" width="11.7714285714286" customWidth="1"/>
    <col min="4" max="4" width="14.8380952380952" customWidth="1"/>
  </cols>
  <sheetData>
    <row r="1" spans="1:6">
      <c r="A1" t="s">
        <v>0</v>
      </c>
      <c r="B1">
        <v>2008</v>
      </c>
      <c r="D1" t="s">
        <v>1</v>
      </c>
      <c r="F1" t="s">
        <v>0</v>
      </c>
    </row>
    <row r="2" spans="4:6">
      <c r="D2" t="s">
        <v>2</v>
      </c>
      <c r="F2">
        <v>2008</v>
      </c>
    </row>
    <row r="3" spans="1:6">
      <c r="A3">
        <v>16</v>
      </c>
      <c r="B3">
        <v>16</v>
      </c>
      <c r="D3" t="s">
        <v>3</v>
      </c>
      <c r="F3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E9"/>
  <sheetViews>
    <sheetView zoomScale="190" zoomScaleNormal="190" workbookViewId="0">
      <selection activeCell="A6" sqref="A6:C6"/>
    </sheetView>
  </sheetViews>
  <sheetFormatPr defaultColWidth="9.14285714285714" defaultRowHeight="12.75" outlineLevelCol="4"/>
  <cols>
    <col min="1" max="1" width="14.9619047619048" customWidth="1"/>
    <col min="2" max="2" width="12.8571428571429"/>
    <col min="3" max="3" width="10.6" customWidth="1"/>
    <col min="4" max="4" width="4.05714285714286" customWidth="1"/>
    <col min="5" max="5" width="22.4761904761905" customWidth="1"/>
  </cols>
  <sheetData>
    <row r="1" spans="1:2">
      <c r="A1" t="s">
        <v>89</v>
      </c>
      <c r="B1">
        <f ca="1">RAND()</f>
        <v>0.0350285437256337</v>
      </c>
    </row>
    <row r="2" spans="1:5">
      <c r="A2" t="s">
        <v>90</v>
      </c>
      <c r="B2">
        <f ca="1">RANDBETWEEN(0,100)</f>
        <v>8</v>
      </c>
      <c r="E2" s="36" t="s">
        <v>91</v>
      </c>
    </row>
    <row r="3" spans="5:5">
      <c r="E3" s="37"/>
    </row>
    <row r="4" spans="1:5">
      <c r="A4" s="38" t="s">
        <v>92</v>
      </c>
      <c r="B4" s="38"/>
      <c r="C4" s="38"/>
      <c r="E4" s="39">
        <f>B5*100</f>
        <v>1000</v>
      </c>
    </row>
    <row r="5" spans="1:5">
      <c r="A5" s="40" t="s">
        <v>93</v>
      </c>
      <c r="B5" s="41">
        <v>10</v>
      </c>
      <c r="C5" s="42"/>
      <c r="E5" s="39"/>
    </row>
    <row r="6" spans="1:5">
      <c r="A6" s="11"/>
      <c r="B6" s="12"/>
      <c r="C6" s="13"/>
      <c r="E6" s="39"/>
    </row>
    <row r="7" spans="1:5">
      <c r="A7" s="43" t="s">
        <v>94</v>
      </c>
      <c r="B7" s="43" t="s">
        <v>95</v>
      </c>
      <c r="C7" s="43" t="s">
        <v>96</v>
      </c>
      <c r="E7" s="44" t="str">
        <f ca="1">IF(AND(A8=B8,B8=C8),"Ganhou","Foi Quase")</f>
        <v>Foi Quase</v>
      </c>
    </row>
    <row r="8" spans="1:5">
      <c r="A8" s="15">
        <f ca="1">RANDBETWEEN(0,$B$5)</f>
        <v>1</v>
      </c>
      <c r="B8" s="15">
        <f ca="1">RANDBETWEEN(0,$B$5)</f>
        <v>8</v>
      </c>
      <c r="C8" s="15">
        <f ca="1">RANDBETWEEN(0,$B$5)</f>
        <v>9</v>
      </c>
      <c r="E8" s="44"/>
    </row>
    <row r="9" spans="5:5">
      <c r="E9" s="45"/>
    </row>
  </sheetData>
  <mergeCells count="6">
    <mergeCell ref="A4:C4"/>
    <mergeCell ref="B5:C5"/>
    <mergeCell ref="A6:C6"/>
    <mergeCell ref="E2:E3"/>
    <mergeCell ref="E4:E6"/>
    <mergeCell ref="E7:E9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3" sqref="H23:O38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5DA98"/>
  </sheetPr>
  <dimension ref="A1:G9"/>
  <sheetViews>
    <sheetView zoomScale="310" zoomScaleNormal="310" workbookViewId="0">
      <selection activeCell="I7" sqref="I7"/>
    </sheetView>
  </sheetViews>
  <sheetFormatPr defaultColWidth="9.14285714285714" defaultRowHeight="12.75" outlineLevelCol="6"/>
  <cols>
    <col min="2" max="2" width="7.87619047619048" customWidth="1"/>
  </cols>
  <sheetData>
    <row r="1" spans="1:7">
      <c r="A1" s="28" t="s">
        <v>97</v>
      </c>
      <c r="B1" s="28"/>
      <c r="C1" s="28"/>
      <c r="E1" s="29" t="s">
        <v>98</v>
      </c>
      <c r="F1" s="29"/>
      <c r="G1" s="29"/>
    </row>
    <row r="2" spans="1:7">
      <c r="A2" s="28" t="s">
        <v>99</v>
      </c>
      <c r="B2" s="28"/>
      <c r="C2" s="28"/>
      <c r="E2" s="30" t="s">
        <v>100</v>
      </c>
      <c r="F2" s="31"/>
      <c r="G2" s="31"/>
    </row>
    <row r="3" spans="1:7">
      <c r="A3" s="32" t="s">
        <v>18</v>
      </c>
      <c r="B3" s="32" t="s">
        <v>101</v>
      </c>
      <c r="C3" s="32" t="s">
        <v>55</v>
      </c>
      <c r="E3" s="33" t="s">
        <v>102</v>
      </c>
      <c r="F3" s="15">
        <f ca="1">RANDBETWEEN(-100,100)</f>
        <v>-98</v>
      </c>
      <c r="G3" s="15"/>
    </row>
    <row r="4" spans="1:7">
      <c r="A4" s="32" t="s">
        <v>103</v>
      </c>
      <c r="B4" s="34">
        <f ca="1" t="shared" ref="B4:B9" si="0">RANDBETWEEN(1,10)</f>
        <v>4</v>
      </c>
      <c r="C4" s="34">
        <f ca="1" t="shared" ref="C4:C9" si="1">B4</f>
        <v>4</v>
      </c>
      <c r="E4" s="33" t="s">
        <v>104</v>
      </c>
      <c r="F4" s="15">
        <f ca="1" t="shared" ref="F4:F9" si="2">RANDBETWEEN(-100,100)</f>
        <v>-5</v>
      </c>
      <c r="G4" s="15"/>
    </row>
    <row r="5" spans="1:7">
      <c r="A5" s="32" t="s">
        <v>105</v>
      </c>
      <c r="B5" s="34">
        <f ca="1" t="shared" si="0"/>
        <v>6</v>
      </c>
      <c r="C5" s="34">
        <f ca="1" t="shared" si="1"/>
        <v>6</v>
      </c>
      <c r="E5" s="33" t="s">
        <v>106</v>
      </c>
      <c r="F5" s="15">
        <f ca="1" t="shared" si="2"/>
        <v>77</v>
      </c>
      <c r="G5" s="15"/>
    </row>
    <row r="6" spans="1:7">
      <c r="A6" s="32" t="s">
        <v>107</v>
      </c>
      <c r="B6" s="34">
        <f ca="1" t="shared" si="0"/>
        <v>4</v>
      </c>
      <c r="C6" s="34">
        <f ca="1" t="shared" si="1"/>
        <v>4</v>
      </c>
      <c r="E6" s="33" t="s">
        <v>108</v>
      </c>
      <c r="F6" s="15">
        <f ca="1" t="shared" si="2"/>
        <v>-81</v>
      </c>
      <c r="G6" s="35"/>
    </row>
    <row r="7" spans="1:7">
      <c r="A7" s="32" t="s">
        <v>109</v>
      </c>
      <c r="B7" s="34">
        <f ca="1" t="shared" si="0"/>
        <v>8</v>
      </c>
      <c r="C7" s="34">
        <f ca="1" t="shared" si="1"/>
        <v>8</v>
      </c>
      <c r="E7" s="33" t="s">
        <v>110</v>
      </c>
      <c r="F7" s="15">
        <f ca="1" t="shared" si="2"/>
        <v>-51</v>
      </c>
      <c r="G7" s="15"/>
    </row>
    <row r="8" spans="1:7">
      <c r="A8" s="32" t="s">
        <v>111</v>
      </c>
      <c r="B8" s="34">
        <f ca="1" t="shared" si="0"/>
        <v>6</v>
      </c>
      <c r="C8" s="34">
        <f ca="1" t="shared" si="1"/>
        <v>6</v>
      </c>
      <c r="E8" s="33" t="s">
        <v>112</v>
      </c>
      <c r="F8" s="15">
        <f ca="1" t="shared" si="2"/>
        <v>36</v>
      </c>
      <c r="G8" s="35"/>
    </row>
    <row r="9" spans="1:7">
      <c r="A9" s="32" t="s">
        <v>113</v>
      </c>
      <c r="B9" s="34">
        <f ca="1" t="shared" si="0"/>
        <v>5</v>
      </c>
      <c r="C9" s="34">
        <f ca="1" t="shared" si="1"/>
        <v>5</v>
      </c>
      <c r="E9" s="33" t="s">
        <v>114</v>
      </c>
      <c r="F9" s="15">
        <f ca="1" t="shared" si="2"/>
        <v>32</v>
      </c>
      <c r="G9" s="15"/>
    </row>
  </sheetData>
  <mergeCells count="4">
    <mergeCell ref="A1:C1"/>
    <mergeCell ref="E1:G1"/>
    <mergeCell ref="A2:C2"/>
    <mergeCell ref="E2:G2"/>
  </mergeCells>
  <conditionalFormatting sqref="C4:C9">
    <cfRule type="iconSet" priority="2">
      <iconSet iconSet="3Symbols" showValue="0">
        <cfvo type="percent" val="0"/>
        <cfvo type="num" val="3"/>
        <cfvo type="num" val="6"/>
      </iconSet>
    </cfRule>
  </conditionalFormatting>
  <conditionalFormatting sqref="F3:F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{25208de7-45d1-42a1-ba44-50cc69d73751}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08de7-45d1-42a1-ba44-50cc69d73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E88B1"/>
  </sheetPr>
  <dimension ref="A1:F12"/>
  <sheetViews>
    <sheetView zoomScale="265" zoomScaleNormal="265" workbookViewId="0">
      <selection activeCell="H7" sqref="H7"/>
    </sheetView>
  </sheetViews>
  <sheetFormatPr defaultColWidth="9.14285714285714" defaultRowHeight="12.75" outlineLevelCol="5"/>
  <cols>
    <col min="2" max="2" width="12.2857142857143" customWidth="1"/>
    <col min="3" max="3" width="13.847619047619" customWidth="1"/>
    <col min="4" max="4" width="10.447619047619" customWidth="1"/>
    <col min="6" max="6" width="11.8571428571429"/>
  </cols>
  <sheetData>
    <row r="1" spans="1:6">
      <c r="A1" s="11" t="s">
        <v>115</v>
      </c>
      <c r="B1" s="12"/>
      <c r="C1" s="12"/>
      <c r="D1" s="12"/>
      <c r="E1" s="12"/>
      <c r="F1" s="13"/>
    </row>
    <row r="2" spans="1:6">
      <c r="A2" s="14" t="s">
        <v>16</v>
      </c>
      <c r="B2" s="14" t="s">
        <v>116</v>
      </c>
      <c r="C2" s="14" t="s">
        <v>117</v>
      </c>
      <c r="D2" s="14" t="s">
        <v>118</v>
      </c>
      <c r="E2" s="14" t="s">
        <v>119</v>
      </c>
      <c r="F2" s="14" t="s">
        <v>120</v>
      </c>
    </row>
    <row r="3" spans="1:6">
      <c r="A3" s="15" t="s">
        <v>121</v>
      </c>
      <c r="B3" s="15" t="s">
        <v>122</v>
      </c>
      <c r="C3" s="15" t="s">
        <v>123</v>
      </c>
      <c r="D3" s="15" t="s">
        <v>124</v>
      </c>
      <c r="E3" s="15" t="s">
        <v>125</v>
      </c>
      <c r="F3" s="16">
        <v>3500</v>
      </c>
    </row>
    <row r="4" spans="1:6">
      <c r="A4" s="15" t="s">
        <v>126</v>
      </c>
      <c r="B4" s="15" t="s">
        <v>127</v>
      </c>
      <c r="C4" s="15" t="s">
        <v>128</v>
      </c>
      <c r="D4" s="15" t="s">
        <v>129</v>
      </c>
      <c r="E4" s="15" t="s">
        <v>130</v>
      </c>
      <c r="F4" s="16">
        <v>2300</v>
      </c>
    </row>
    <row r="5" spans="1:6">
      <c r="A5" s="15" t="s">
        <v>131</v>
      </c>
      <c r="B5" s="15" t="s">
        <v>132</v>
      </c>
      <c r="C5" s="15" t="s">
        <v>133</v>
      </c>
      <c r="D5" s="15" t="s">
        <v>129</v>
      </c>
      <c r="E5" s="15" t="s">
        <v>130</v>
      </c>
      <c r="F5" s="16">
        <v>2300</v>
      </c>
    </row>
    <row r="6" spans="1:6">
      <c r="A6" s="15" t="s">
        <v>134</v>
      </c>
      <c r="B6" s="15" t="s">
        <v>135</v>
      </c>
      <c r="C6" s="15" t="s">
        <v>136</v>
      </c>
      <c r="D6" s="15" t="s">
        <v>137</v>
      </c>
      <c r="E6" s="15" t="s">
        <v>125</v>
      </c>
      <c r="F6" s="16">
        <v>6500</v>
      </c>
    </row>
    <row r="7" spans="1:6">
      <c r="A7" s="15" t="s">
        <v>138</v>
      </c>
      <c r="B7" s="15" t="s">
        <v>139</v>
      </c>
      <c r="C7" s="15" t="s">
        <v>140</v>
      </c>
      <c r="D7" s="15" t="s">
        <v>129</v>
      </c>
      <c r="E7" s="15" t="s">
        <v>141</v>
      </c>
      <c r="F7" s="16">
        <v>1800</v>
      </c>
    </row>
    <row r="9" spans="1:6">
      <c r="A9" s="17" t="s">
        <v>142</v>
      </c>
      <c r="B9" s="17"/>
      <c r="C9" s="17"/>
      <c r="D9" s="17"/>
      <c r="E9" s="17"/>
      <c r="F9" s="17"/>
    </row>
    <row r="10" spans="1:6">
      <c r="A10" s="14" t="s">
        <v>16</v>
      </c>
      <c r="B10" s="18" t="s">
        <v>134</v>
      </c>
      <c r="C10" s="19"/>
      <c r="D10" s="19"/>
      <c r="E10" s="19"/>
      <c r="F10" s="20"/>
    </row>
    <row r="11" spans="1:6">
      <c r="A11" s="21" t="s">
        <v>143</v>
      </c>
      <c r="B11" s="22"/>
      <c r="C11" s="14" t="s">
        <v>144</v>
      </c>
      <c r="D11" s="21" t="s">
        <v>145</v>
      </c>
      <c r="E11" s="23"/>
      <c r="F11" s="24"/>
    </row>
    <row r="12" ht="31" customHeight="1" spans="1:6">
      <c r="A12" s="11" t="str">
        <f>VLOOKUP(B10,A3:F7,4,FALSE)</f>
        <v>Gerente</v>
      </c>
      <c r="B12" s="13"/>
      <c r="C12" s="15" t="str">
        <f>VLOOKUP(B10,A3:F7,5,FALSE)</f>
        <v>RH</v>
      </c>
      <c r="D12" s="25">
        <f>VLOOKUP(B10,A3:F7,6,FALSE)</f>
        <v>6500</v>
      </c>
      <c r="E12" s="26"/>
      <c r="F12" s="27"/>
    </row>
  </sheetData>
  <mergeCells count="7">
    <mergeCell ref="A1:F1"/>
    <mergeCell ref="A9:F9"/>
    <mergeCell ref="B10:F10"/>
    <mergeCell ref="A11:B11"/>
    <mergeCell ref="D11:F11"/>
    <mergeCell ref="A12:B12"/>
    <mergeCell ref="D12:F1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6C0F3"/>
  </sheetPr>
  <dimension ref="A1:F10"/>
  <sheetViews>
    <sheetView tabSelected="1" zoomScale="355" zoomScaleNormal="355" workbookViewId="0">
      <selection activeCell="B4" sqref="B4"/>
    </sheetView>
  </sheetViews>
  <sheetFormatPr defaultColWidth="9.14285714285714" defaultRowHeight="12.75" outlineLevelCol="5"/>
  <cols>
    <col min="2" max="2" width="23.2095238095238" customWidth="1"/>
    <col min="3" max="3" width="2.8952380952381" customWidth="1"/>
    <col min="5" max="5" width="6.99047619047619" customWidth="1"/>
    <col min="6" max="6" width="12.2666666666667" customWidth="1"/>
  </cols>
  <sheetData>
    <row r="1" spans="1:2">
      <c r="A1" s="1" t="s">
        <v>146</v>
      </c>
      <c r="B1" s="2">
        <f>B3/(B4*B4)</f>
        <v>22.3674400245603</v>
      </c>
    </row>
    <row r="2" spans="1:6">
      <c r="A2" s="1" t="s">
        <v>16</v>
      </c>
      <c r="B2" s="2" t="s">
        <v>121</v>
      </c>
      <c r="D2" s="3"/>
      <c r="E2" s="4">
        <v>18.5</v>
      </c>
      <c r="F2" s="1" t="s">
        <v>147</v>
      </c>
    </row>
    <row r="3" spans="1:6">
      <c r="A3" s="1" t="s">
        <v>148</v>
      </c>
      <c r="B3" s="2">
        <v>51</v>
      </c>
      <c r="D3" s="5">
        <v>18.6</v>
      </c>
      <c r="E3" s="4">
        <v>24.9</v>
      </c>
      <c r="F3" s="1" t="s">
        <v>149</v>
      </c>
    </row>
    <row r="4" spans="1:6">
      <c r="A4" s="1" t="s">
        <v>150</v>
      </c>
      <c r="B4" s="2">
        <v>1.51</v>
      </c>
      <c r="D4" s="5">
        <v>25</v>
      </c>
      <c r="E4" s="4">
        <v>29.9</v>
      </c>
      <c r="F4" s="1" t="s">
        <v>151</v>
      </c>
    </row>
    <row r="5" spans="1:6">
      <c r="A5" s="6" t="s">
        <v>55</v>
      </c>
      <c r="B5" s="7"/>
      <c r="D5" s="5">
        <v>30</v>
      </c>
      <c r="E5" s="4">
        <v>34.9</v>
      </c>
      <c r="F5" s="1" t="s">
        <v>152</v>
      </c>
    </row>
    <row r="6" spans="1:6">
      <c r="A6" s="8" t="str">
        <f>IF(B1&lt;D3,F2,IF(B1&gt;E6,F7,IF(AND(B1&gt;=D3,B1&lt;D4),F3,IF(AND(B1&gt;=D4,B1&lt;D5),F4,IF(AND(B1&gt;=D5,B1&lt;D6),F5,IF(AND(B1&gt;=D6,B1&lt;D7),F6,"Erro"))))))</f>
        <v>Peso ideal</v>
      </c>
      <c r="B6" s="9"/>
      <c r="D6" s="5">
        <v>35</v>
      </c>
      <c r="E6" s="4">
        <v>39.9</v>
      </c>
      <c r="F6" s="1" t="s">
        <v>153</v>
      </c>
    </row>
    <row r="7" spans="4:6">
      <c r="D7" s="5">
        <v>40</v>
      </c>
      <c r="E7" s="3"/>
      <c r="F7" s="1" t="s">
        <v>154</v>
      </c>
    </row>
    <row r="10" spans="5:5">
      <c r="E10" s="10"/>
    </row>
  </sheetData>
  <mergeCells count="2">
    <mergeCell ref="A5:B5"/>
    <mergeCell ref="A6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EB24B"/>
  </sheetPr>
  <dimension ref="A1:E8"/>
  <sheetViews>
    <sheetView zoomScale="220" zoomScaleNormal="220" workbookViewId="0">
      <selection activeCell="B16" sqref="B16"/>
    </sheetView>
  </sheetViews>
  <sheetFormatPr defaultColWidth="9.14285714285714" defaultRowHeight="12.75" outlineLevelRow="7" outlineLevelCol="4"/>
  <cols>
    <col min="1" max="1" width="10.9714285714286" customWidth="1"/>
    <col min="4" max="4" width="13"/>
    <col min="5" max="5" width="11.8571428571429"/>
  </cols>
  <sheetData>
    <row r="1" spans="1:2">
      <c r="A1" t="s">
        <v>4</v>
      </c>
      <c r="B1">
        <v>5.26</v>
      </c>
    </row>
    <row r="2" spans="1:5">
      <c r="A2" s="111" t="s">
        <v>5</v>
      </c>
      <c r="B2" s="112"/>
      <c r="C2" s="112"/>
      <c r="D2" s="112"/>
      <c r="E2" s="112"/>
    </row>
    <row r="3" spans="1:5">
      <c r="A3" s="113" t="s">
        <v>6</v>
      </c>
      <c r="B3" s="114" t="s">
        <v>7</v>
      </c>
      <c r="C3" s="113" t="s">
        <v>8</v>
      </c>
      <c r="D3" s="113" t="s">
        <v>9</v>
      </c>
      <c r="E3" s="113" t="s">
        <v>10</v>
      </c>
    </row>
    <row r="4" spans="1:5">
      <c r="A4" s="15" t="s">
        <v>11</v>
      </c>
      <c r="B4" s="15">
        <v>7520</v>
      </c>
      <c r="C4" s="115">
        <v>1.13</v>
      </c>
      <c r="D4" s="55">
        <f>B4*C4</f>
        <v>8497.6</v>
      </c>
      <c r="E4" s="55">
        <f>D4/B1</f>
        <v>1615.51330798479</v>
      </c>
    </row>
    <row r="5" spans="1:5">
      <c r="A5" s="15" t="s">
        <v>12</v>
      </c>
      <c r="B5" s="15">
        <v>4690</v>
      </c>
      <c r="C5" s="115">
        <v>2.75</v>
      </c>
      <c r="D5" s="55">
        <f>B5*C5</f>
        <v>12897.5</v>
      </c>
      <c r="E5" s="55">
        <f>D5/B1</f>
        <v>2451.99619771863</v>
      </c>
    </row>
    <row r="6" spans="1:5">
      <c r="A6" s="15" t="s">
        <v>13</v>
      </c>
      <c r="B6" s="15">
        <v>12730</v>
      </c>
      <c r="C6" s="115">
        <v>0.27</v>
      </c>
      <c r="D6" s="55">
        <f>B6*C6</f>
        <v>3437.1</v>
      </c>
      <c r="E6" s="55">
        <f>D6/B1</f>
        <v>653.441064638783</v>
      </c>
    </row>
    <row r="7" spans="1:5">
      <c r="A7" s="15" t="s">
        <v>14</v>
      </c>
      <c r="B7" s="15">
        <v>15850</v>
      </c>
      <c r="C7" s="115">
        <v>0.13</v>
      </c>
      <c r="D7" s="55">
        <f>B7*C7</f>
        <v>2060.5</v>
      </c>
      <c r="E7" s="55">
        <f>D7/B1</f>
        <v>391.730038022814</v>
      </c>
    </row>
    <row r="8" spans="1:5">
      <c r="A8" s="15" t="s">
        <v>10</v>
      </c>
      <c r="B8" s="15">
        <f>B7+B6+B5+B4</f>
        <v>40790</v>
      </c>
      <c r="C8" s="55">
        <f>C7+C6+C5+C4</f>
        <v>4.28</v>
      </c>
      <c r="D8" s="55">
        <f>D7+D6+D5+D4</f>
        <v>26892.7</v>
      </c>
      <c r="E8" s="55">
        <f>D8/B1</f>
        <v>5112.68060836502</v>
      </c>
    </row>
  </sheetData>
  <mergeCells count="1">
    <mergeCell ref="A2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G7"/>
  <sheetViews>
    <sheetView zoomScale="235" zoomScaleNormal="235" workbookViewId="0">
      <selection activeCell="E14" sqref="E14"/>
    </sheetView>
  </sheetViews>
  <sheetFormatPr defaultColWidth="9.14285714285714" defaultRowHeight="12.75" outlineLevelRow="6" outlineLevelCol="6"/>
  <cols>
    <col min="1" max="1" width="10.2095238095238" customWidth="1"/>
  </cols>
  <sheetData>
    <row r="1" ht="14.25" spans="1:7">
      <c r="A1" s="106" t="s">
        <v>15</v>
      </c>
      <c r="B1" s="106"/>
      <c r="C1" s="106"/>
      <c r="D1" s="106"/>
      <c r="E1" s="106"/>
      <c r="F1" s="106"/>
      <c r="G1" s="106"/>
    </row>
    <row r="2" spans="1:7">
      <c r="A2" s="107" t="s">
        <v>16</v>
      </c>
      <c r="B2" s="11"/>
      <c r="C2" s="12"/>
      <c r="D2" s="12"/>
      <c r="E2" s="13"/>
      <c r="F2" s="107" t="s">
        <v>17</v>
      </c>
      <c r="G2" s="15"/>
    </row>
    <row r="3" spans="1:7">
      <c r="A3" s="108" t="s">
        <v>18</v>
      </c>
      <c r="B3" s="108" t="s">
        <v>19</v>
      </c>
      <c r="C3" s="108" t="s">
        <v>20</v>
      </c>
      <c r="D3" s="108" t="s">
        <v>21</v>
      </c>
      <c r="E3" s="108" t="s">
        <v>22</v>
      </c>
      <c r="F3" s="108" t="s">
        <v>23</v>
      </c>
      <c r="G3" s="109" t="s">
        <v>24</v>
      </c>
    </row>
    <row r="4" spans="1:7">
      <c r="A4" s="110" t="s">
        <v>25</v>
      </c>
      <c r="B4" s="90">
        <v>6.4</v>
      </c>
      <c r="C4" s="90">
        <v>7.5</v>
      </c>
      <c r="D4" s="90">
        <v>7</v>
      </c>
      <c r="E4" s="90">
        <v>8.5</v>
      </c>
      <c r="F4" s="90">
        <f>SUM(B4:E4)</f>
        <v>29.4</v>
      </c>
      <c r="G4" s="90">
        <f>AVERAGE(B4:E4)</f>
        <v>7.35</v>
      </c>
    </row>
    <row r="5" spans="1:7">
      <c r="A5" s="110" t="s">
        <v>26</v>
      </c>
      <c r="B5" s="90">
        <v>7.5</v>
      </c>
      <c r="C5" s="90">
        <v>6</v>
      </c>
      <c r="D5" s="90">
        <v>7.9</v>
      </c>
      <c r="E5" s="90">
        <v>8.6</v>
      </c>
      <c r="F5" s="90">
        <f>SUM(B5:E5)</f>
        <v>30</v>
      </c>
      <c r="G5" s="90">
        <f>AVERAGE(B5:E5)</f>
        <v>7.5</v>
      </c>
    </row>
    <row r="6" spans="1:7">
      <c r="A6" s="110" t="s">
        <v>27</v>
      </c>
      <c r="B6" s="90">
        <v>8.5</v>
      </c>
      <c r="C6" s="90">
        <v>7.2</v>
      </c>
      <c r="D6" s="90">
        <v>7.6</v>
      </c>
      <c r="E6" s="90">
        <v>9.3</v>
      </c>
      <c r="F6" s="90">
        <f>SUM(B6:E6)</f>
        <v>32.6</v>
      </c>
      <c r="G6" s="90">
        <f>AVERAGE(B6:E6)</f>
        <v>8.15</v>
      </c>
    </row>
    <row r="7" spans="1:7">
      <c r="A7" s="110" t="s">
        <v>28</v>
      </c>
      <c r="B7" s="90">
        <v>8.5</v>
      </c>
      <c r="C7" s="90">
        <v>6.3</v>
      </c>
      <c r="D7" s="90">
        <v>8.8</v>
      </c>
      <c r="E7" s="90">
        <v>9.1</v>
      </c>
      <c r="F7" s="90">
        <f>SUM(B7:E7)</f>
        <v>32.7</v>
      </c>
      <c r="G7" s="90">
        <f>AVERAGE(B7:E7)</f>
        <v>8.175</v>
      </c>
    </row>
  </sheetData>
  <mergeCells count="2">
    <mergeCell ref="A1:G1"/>
    <mergeCell ref="B2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50C9B"/>
  </sheetPr>
  <dimension ref="A1:H12"/>
  <sheetViews>
    <sheetView zoomScale="280" zoomScaleNormal="280" workbookViewId="0">
      <selection activeCell="H10" sqref="H10"/>
    </sheetView>
  </sheetViews>
  <sheetFormatPr defaultColWidth="9.14285714285714" defaultRowHeight="12.75" outlineLevelCol="7"/>
  <cols>
    <col min="1" max="1" width="17.5714285714286" customWidth="1"/>
    <col min="2" max="2" width="10.352380952381" customWidth="1"/>
    <col min="3" max="3" width="4.02857142857143" customWidth="1"/>
  </cols>
  <sheetData>
    <row r="1" spans="1:1">
      <c r="A1" t="s">
        <v>29</v>
      </c>
    </row>
    <row r="2" ht="14.25" spans="4:7">
      <c r="D2" s="105" t="s">
        <v>30</v>
      </c>
      <c r="E2" s="105"/>
      <c r="F2" s="105"/>
      <c r="G2" s="105"/>
    </row>
    <row r="3" spans="1:7">
      <c r="A3" t="s">
        <v>31</v>
      </c>
      <c r="B3" t="s">
        <v>32</v>
      </c>
      <c r="D3" s="89" t="s">
        <v>33</v>
      </c>
      <c r="E3" s="89" t="s">
        <v>34</v>
      </c>
      <c r="F3" s="89" t="s">
        <v>35</v>
      </c>
      <c r="G3" s="89" t="s">
        <v>36</v>
      </c>
    </row>
    <row r="4" spans="1:8">
      <c r="A4" t="s">
        <v>37</v>
      </c>
      <c r="B4" t="s">
        <v>38</v>
      </c>
      <c r="D4" s="29">
        <v>5</v>
      </c>
      <c r="E4" s="29" t="s">
        <v>31</v>
      </c>
      <c r="F4" s="29">
        <v>5</v>
      </c>
      <c r="G4" s="15" t="b">
        <f>D4=F4</f>
        <v>1</v>
      </c>
      <c r="H4" t="str">
        <f>IF(D4=F4,"é igual","é diferente")</f>
        <v>é igual</v>
      </c>
    </row>
    <row r="5" spans="1:8">
      <c r="A5" t="s">
        <v>39</v>
      </c>
      <c r="B5" t="s">
        <v>40</v>
      </c>
      <c r="D5" s="29">
        <v>5</v>
      </c>
      <c r="E5" s="29" t="s">
        <v>37</v>
      </c>
      <c r="F5" s="29">
        <v>2</v>
      </c>
      <c r="G5" s="15" t="b">
        <f>D5&lt;&gt;F5</f>
        <v>1</v>
      </c>
      <c r="H5" t="str">
        <f>IF(D5&lt;&gt;F5,"é diferente"," é igual")</f>
        <v>é diferente</v>
      </c>
    </row>
    <row r="6" spans="1:8">
      <c r="A6" t="s">
        <v>41</v>
      </c>
      <c r="B6" t="s">
        <v>42</v>
      </c>
      <c r="D6" s="29">
        <v>5</v>
      </c>
      <c r="E6" s="29" t="s">
        <v>39</v>
      </c>
      <c r="F6" s="29">
        <v>2</v>
      </c>
      <c r="G6" s="15" t="b">
        <f>D6&gt;F6</f>
        <v>1</v>
      </c>
      <c r="H6" t="str">
        <f>IF(D6&gt;F6," é maior","é menor")</f>
        <v> é maior</v>
      </c>
    </row>
    <row r="7" spans="1:8">
      <c r="A7" t="s">
        <v>43</v>
      </c>
      <c r="B7" t="s">
        <v>44</v>
      </c>
      <c r="D7" s="29">
        <v>5</v>
      </c>
      <c r="E7" s="29" t="s">
        <v>41</v>
      </c>
      <c r="F7" s="29">
        <v>2</v>
      </c>
      <c r="G7" s="15" t="b">
        <f>D7&lt;F7</f>
        <v>0</v>
      </c>
      <c r="H7" t="str">
        <f>IF(D7&lt;F7,"é menor","é maior")</f>
        <v>é maior</v>
      </c>
    </row>
    <row r="8" spans="1:8">
      <c r="A8" t="s">
        <v>45</v>
      </c>
      <c r="B8" t="s">
        <v>46</v>
      </c>
      <c r="D8" s="29">
        <v>5</v>
      </c>
      <c r="E8" s="29" t="s">
        <v>43</v>
      </c>
      <c r="F8" s="29">
        <v>2</v>
      </c>
      <c r="G8" s="15" t="b">
        <f>D8&gt;=F8</f>
        <v>1</v>
      </c>
      <c r="H8" t="str">
        <f>IF(D8&gt;=F8,"é maio igual","é menor igual")</f>
        <v>é maio igual</v>
      </c>
    </row>
    <row r="9" spans="4:8">
      <c r="D9" s="29">
        <v>5</v>
      </c>
      <c r="E9" s="29" t="s">
        <v>45</v>
      </c>
      <c r="F9" s="29">
        <v>2</v>
      </c>
      <c r="G9" s="15" t="b">
        <f>D9&lt;=F9</f>
        <v>0</v>
      </c>
      <c r="H9" t="b">
        <f>IF(D9&lt;=F9,)</f>
        <v>0</v>
      </c>
    </row>
    <row r="12" spans="1:5">
      <c r="A12" s="58"/>
      <c r="B12" s="58"/>
      <c r="C12" s="58"/>
      <c r="D12" s="58"/>
      <c r="E12" s="58"/>
    </row>
  </sheetData>
  <mergeCells count="1">
    <mergeCell ref="D2: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9FF8"/>
  </sheetPr>
  <dimension ref="A1:F6"/>
  <sheetViews>
    <sheetView zoomScale="250" zoomScaleNormal="250" workbookViewId="0">
      <selection activeCell="A15" sqref="A15"/>
    </sheetView>
  </sheetViews>
  <sheetFormatPr defaultColWidth="9.14285714285714" defaultRowHeight="12.75" outlineLevelRow="5" outlineLevelCol="5"/>
  <cols>
    <col min="1" max="1" width="8.51428571428571" customWidth="1"/>
    <col min="2" max="2" width="8.17142857142857" customWidth="1"/>
    <col min="3" max="3" width="3.08571428571429" customWidth="1"/>
    <col min="4" max="4" width="12.8" customWidth="1"/>
    <col min="5" max="5" width="12.2857142857143" customWidth="1"/>
    <col min="6" max="6" width="12.7428571428571" customWidth="1"/>
  </cols>
  <sheetData>
    <row r="1" spans="1:6">
      <c r="A1" s="91" t="s">
        <v>47</v>
      </c>
      <c r="B1" s="91"/>
      <c r="C1" s="92"/>
      <c r="D1" s="93" t="s">
        <v>48</v>
      </c>
      <c r="E1" s="93"/>
      <c r="F1" s="93"/>
    </row>
    <row r="2" spans="3:6">
      <c r="C2" s="94"/>
      <c r="D2" s="95" t="str">
        <f>IF(B3="Duady 15","Secreto 😍","")</f>
        <v>Secreto 😍</v>
      </c>
      <c r="E2" s="96"/>
      <c r="F2" s="97"/>
    </row>
    <row r="3" spans="1:6">
      <c r="A3" s="98" t="s">
        <v>49</v>
      </c>
      <c r="B3" s="15" t="s">
        <v>50</v>
      </c>
      <c r="C3" s="94"/>
      <c r="D3" s="99"/>
      <c r="E3" s="100"/>
      <c r="F3" s="101"/>
    </row>
    <row r="4" spans="3:6">
      <c r="C4" s="94"/>
      <c r="D4" s="99"/>
      <c r="E4" s="100"/>
      <c r="F4" s="101"/>
    </row>
    <row r="5" spans="3:6">
      <c r="C5" s="94"/>
      <c r="D5" s="102"/>
      <c r="E5" s="103"/>
      <c r="F5" s="104"/>
    </row>
    <row r="6" spans="4:4">
      <c r="D6" t="str">
        <f>IF(B3="duady 15","Acertou mizeravi😎","Ahhh droga😫")</f>
        <v>Acertou mizeravi😎</v>
      </c>
    </row>
  </sheetData>
  <mergeCells count="2">
    <mergeCell ref="D1:F1"/>
    <mergeCell ref="D2:F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B2B60"/>
  </sheetPr>
  <dimension ref="A1:G12"/>
  <sheetViews>
    <sheetView zoomScale="235" zoomScaleNormal="235" workbookViewId="0">
      <selection activeCell="F3" sqref="F3"/>
    </sheetView>
  </sheetViews>
  <sheetFormatPr defaultColWidth="9.14285714285714" defaultRowHeight="12.75" outlineLevelCol="6"/>
  <cols>
    <col min="5" max="5" width="11.6571428571429" customWidth="1"/>
    <col min="6" max="6" width="10.6285714285714" customWidth="1"/>
  </cols>
  <sheetData>
    <row r="1" ht="14.25" spans="1:6">
      <c r="A1" s="81" t="s">
        <v>51</v>
      </c>
      <c r="B1" s="82"/>
      <c r="C1" s="82"/>
      <c r="D1" s="82"/>
      <c r="E1" s="82"/>
      <c r="F1" s="83"/>
    </row>
    <row r="2" spans="1:6">
      <c r="A2" s="84" t="s">
        <v>16</v>
      </c>
      <c r="B2" s="85"/>
      <c r="C2" s="86"/>
      <c r="D2" s="86"/>
      <c r="E2" s="86"/>
      <c r="F2" s="87"/>
    </row>
    <row r="3" spans="1:6">
      <c r="A3" s="84" t="s">
        <v>18</v>
      </c>
      <c r="B3" s="88" t="s">
        <v>52</v>
      </c>
      <c r="C3" s="88" t="s">
        <v>53</v>
      </c>
      <c r="D3" s="89" t="s">
        <v>54</v>
      </c>
      <c r="E3" s="88" t="s">
        <v>24</v>
      </c>
      <c r="F3" s="88" t="s">
        <v>55</v>
      </c>
    </row>
    <row r="4" spans="1:6">
      <c r="A4" s="84" t="s">
        <v>56</v>
      </c>
      <c r="B4" s="29">
        <v>7</v>
      </c>
      <c r="C4" s="29">
        <v>6.2</v>
      </c>
      <c r="D4" s="29">
        <v>6.2</v>
      </c>
      <c r="E4" s="90">
        <f t="shared" ref="E4:E10" si="0">AVERAGE(B4:D4)</f>
        <v>6.46666666666667</v>
      </c>
      <c r="F4" s="15" t="str">
        <f t="shared" ref="F4:F10" si="1">IF(E4&gt;=6,"Aprovação","Recuperação")</f>
        <v>Aprovação</v>
      </c>
    </row>
    <row r="5" spans="1:6">
      <c r="A5" s="84" t="s">
        <v>57</v>
      </c>
      <c r="B5" s="29">
        <v>7.5</v>
      </c>
      <c r="C5" s="29">
        <v>7.7</v>
      </c>
      <c r="D5" s="29">
        <v>8</v>
      </c>
      <c r="E5" s="90">
        <f t="shared" si="0"/>
        <v>7.73333333333333</v>
      </c>
      <c r="F5" s="15" t="str">
        <f t="shared" si="1"/>
        <v>Aprovação</v>
      </c>
    </row>
    <row r="6" spans="1:6">
      <c r="A6" s="84" t="s">
        <v>58</v>
      </c>
      <c r="B6" s="29">
        <v>6.6</v>
      </c>
      <c r="C6" s="29">
        <v>6.8</v>
      </c>
      <c r="D6" s="29">
        <v>5</v>
      </c>
      <c r="E6" s="90">
        <f t="shared" si="0"/>
        <v>6.13333333333333</v>
      </c>
      <c r="F6" s="15" t="str">
        <f t="shared" si="1"/>
        <v>Aprovação</v>
      </c>
    </row>
    <row r="7" spans="1:6">
      <c r="A7" s="84" t="s">
        <v>59</v>
      </c>
      <c r="B7" s="29">
        <v>3.5</v>
      </c>
      <c r="C7" s="29">
        <v>5.5</v>
      </c>
      <c r="D7" s="29">
        <v>4</v>
      </c>
      <c r="E7" s="90">
        <f t="shared" si="0"/>
        <v>4.33333333333333</v>
      </c>
      <c r="F7" s="15" t="str">
        <f t="shared" si="1"/>
        <v>Recuperação</v>
      </c>
    </row>
    <row r="8" spans="1:6">
      <c r="A8" s="84" t="s">
        <v>60</v>
      </c>
      <c r="B8" s="29">
        <v>8.7</v>
      </c>
      <c r="C8" s="29">
        <v>9.2</v>
      </c>
      <c r="D8" s="29">
        <v>10</v>
      </c>
      <c r="E8" s="90">
        <f t="shared" si="0"/>
        <v>9.3</v>
      </c>
      <c r="F8" s="15" t="str">
        <f t="shared" si="1"/>
        <v>Aprovação</v>
      </c>
    </row>
    <row r="9" spans="1:6">
      <c r="A9" s="84" t="s">
        <v>61</v>
      </c>
      <c r="B9" s="29">
        <v>7.2</v>
      </c>
      <c r="C9" s="29">
        <v>7</v>
      </c>
      <c r="D9" s="29">
        <v>10</v>
      </c>
      <c r="E9" s="90">
        <f t="shared" si="0"/>
        <v>8.06666666666667</v>
      </c>
      <c r="F9" s="15" t="str">
        <f t="shared" si="1"/>
        <v>Aprovação</v>
      </c>
    </row>
    <row r="10" spans="1:6">
      <c r="A10" s="84" t="s">
        <v>62</v>
      </c>
      <c r="B10" s="29">
        <v>8.2</v>
      </c>
      <c r="C10" s="29">
        <v>8</v>
      </c>
      <c r="D10" s="29">
        <v>10</v>
      </c>
      <c r="E10" s="90">
        <f t="shared" si="0"/>
        <v>8.73333333333333</v>
      </c>
      <c r="F10" s="15" t="str">
        <f t="shared" si="1"/>
        <v>Aprovação</v>
      </c>
    </row>
    <row r="11" spans="1:7">
      <c r="A11" s="56"/>
      <c r="B11" s="56"/>
      <c r="C11" s="56"/>
      <c r="D11" s="56"/>
      <c r="E11" s="56"/>
      <c r="F11" s="56"/>
      <c r="G11" s="58"/>
    </row>
    <row r="12" spans="1:6">
      <c r="A12" s="56"/>
      <c r="B12" s="56"/>
      <c r="C12" s="56"/>
      <c r="D12" s="56"/>
      <c r="E12" s="56"/>
      <c r="F12" s="56"/>
    </row>
  </sheetData>
  <mergeCells count="2">
    <mergeCell ref="A1:F1"/>
    <mergeCell ref="B2:F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E8"/>
  <sheetViews>
    <sheetView zoomScale="235" zoomScaleNormal="235" topLeftCell="A2" workbookViewId="0">
      <selection activeCell="B10" sqref="B10"/>
    </sheetView>
  </sheetViews>
  <sheetFormatPr defaultColWidth="9.14285714285714" defaultRowHeight="12.75" outlineLevelRow="7" outlineLevelCol="4"/>
  <cols>
    <col min="1" max="1" width="15.6190476190476" customWidth="1"/>
    <col min="2" max="2" width="13" customWidth="1"/>
    <col min="3" max="3" width="8.68571428571429" customWidth="1"/>
    <col min="4" max="4" width="15.0095238095238" customWidth="1"/>
    <col min="5" max="5" width="13.4285714285714" customWidth="1"/>
  </cols>
  <sheetData>
    <row r="1" ht="14.25" spans="1:5">
      <c r="A1" s="76" t="s">
        <v>63</v>
      </c>
      <c r="B1" s="76"/>
      <c r="C1" s="76"/>
      <c r="D1" s="76"/>
      <c r="E1" s="76"/>
    </row>
    <row r="2" spans="1:5">
      <c r="A2" s="77" t="s">
        <v>64</v>
      </c>
      <c r="B2" s="77" t="s">
        <v>65</v>
      </c>
      <c r="C2" s="77" t="s">
        <v>66</v>
      </c>
      <c r="D2" s="77" t="s">
        <v>67</v>
      </c>
      <c r="E2" s="77" t="s">
        <v>68</v>
      </c>
    </row>
    <row r="3" spans="1:5">
      <c r="A3" s="78" t="s">
        <v>69</v>
      </c>
      <c r="B3" s="79">
        <v>15970</v>
      </c>
      <c r="C3" s="80">
        <v>36</v>
      </c>
      <c r="D3" s="55">
        <f t="shared" ref="D3:D8" si="0">B3/C3*15%</f>
        <v>66.5416666666667</v>
      </c>
      <c r="E3" s="55">
        <f>B3-B3*5%</f>
        <v>15171.5</v>
      </c>
    </row>
    <row r="4" spans="1:5">
      <c r="A4" s="78" t="s">
        <v>70</v>
      </c>
      <c r="B4" s="79">
        <v>7999</v>
      </c>
      <c r="C4" s="80">
        <v>24</v>
      </c>
      <c r="D4" s="55">
        <f t="shared" si="0"/>
        <v>49.99375</v>
      </c>
      <c r="E4" s="55">
        <f>B4-B4*5%</f>
        <v>7599.05</v>
      </c>
    </row>
    <row r="5" spans="1:5">
      <c r="A5" s="78" t="s">
        <v>71</v>
      </c>
      <c r="B5" s="79">
        <v>2600</v>
      </c>
      <c r="C5" s="80">
        <v>10</v>
      </c>
      <c r="D5" s="55">
        <f t="shared" si="0"/>
        <v>39</v>
      </c>
      <c r="E5" s="55">
        <f>B5-B5*5%</f>
        <v>2470</v>
      </c>
    </row>
    <row r="6" spans="1:5">
      <c r="A6" s="78" t="s">
        <v>72</v>
      </c>
      <c r="B6" s="79">
        <v>2399</v>
      </c>
      <c r="C6" s="80">
        <v>6</v>
      </c>
      <c r="D6" s="55">
        <f t="shared" si="0"/>
        <v>59.975</v>
      </c>
      <c r="E6" s="55">
        <f>B5-B5*5%</f>
        <v>2470</v>
      </c>
    </row>
    <row r="7" spans="1:5">
      <c r="A7" s="78" t="s">
        <v>73</v>
      </c>
      <c r="B7" s="79">
        <v>7186</v>
      </c>
      <c r="C7" s="80">
        <v>12</v>
      </c>
      <c r="D7" s="55">
        <f t="shared" si="0"/>
        <v>89.825</v>
      </c>
      <c r="E7" s="55">
        <f>B7-B7*5%</f>
        <v>6826.7</v>
      </c>
    </row>
    <row r="8" spans="1:5">
      <c r="A8" s="78" t="s">
        <v>74</v>
      </c>
      <c r="B8" s="79">
        <v>9200</v>
      </c>
      <c r="C8" s="80">
        <v>12</v>
      </c>
      <c r="D8" s="55">
        <f t="shared" si="0"/>
        <v>115</v>
      </c>
      <c r="E8" s="55">
        <f>B8-B8*5%</f>
        <v>8740</v>
      </c>
    </row>
  </sheetData>
  <mergeCells count="1">
    <mergeCell ref="A1:E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B5B50"/>
  </sheetPr>
  <dimension ref="A1:AP52"/>
  <sheetViews>
    <sheetView zoomScale="190" zoomScaleNormal="190" topLeftCell="AK5" workbookViewId="0">
      <selection activeCell="AN23" sqref="AN23"/>
    </sheetView>
  </sheetViews>
  <sheetFormatPr defaultColWidth="9.14285714285714" defaultRowHeight="12.75"/>
  <cols>
    <col min="1" max="1" width="12.5333333333333" customWidth="1"/>
    <col min="34" max="34" width="12.8571428571429"/>
    <col min="38" max="38" width="8.74285714285714" customWidth="1"/>
    <col min="41" max="41" width="13.3809523809524" customWidth="1"/>
  </cols>
  <sheetData>
    <row r="1" spans="1:28">
      <c r="A1" t="s">
        <v>75</v>
      </c>
      <c r="AA1">
        <v>1</v>
      </c>
      <c r="AB1">
        <v>5</v>
      </c>
    </row>
    <row r="2" spans="27:28">
      <c r="AA2">
        <v>2</v>
      </c>
      <c r="AB2">
        <v>6</v>
      </c>
    </row>
    <row r="3" spans="1:28">
      <c r="A3" s="58"/>
      <c r="B3" s="58"/>
      <c r="C3" s="58"/>
      <c r="D3" s="58"/>
      <c r="E3" s="58"/>
      <c r="F3" s="58"/>
      <c r="G3" s="58"/>
      <c r="N3" s="61"/>
      <c r="AA3">
        <v>3</v>
      </c>
      <c r="AB3">
        <v>7</v>
      </c>
    </row>
    <row r="4" spans="1:28">
      <c r="A4" s="58"/>
      <c r="B4" s="58"/>
      <c r="C4" s="59"/>
      <c r="D4" s="58"/>
      <c r="E4" s="58"/>
      <c r="F4" s="58"/>
      <c r="G4" s="58"/>
      <c r="H4" s="58"/>
      <c r="I4" s="58"/>
      <c r="J4" s="58"/>
      <c r="K4" s="58"/>
      <c r="L4" s="58"/>
      <c r="M4" s="61"/>
      <c r="AA4">
        <v>4</v>
      </c>
      <c r="AB4">
        <v>8</v>
      </c>
    </row>
    <row r="5" spans="1:4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61"/>
      <c r="AE5">
        <v>1</v>
      </c>
      <c r="AF5">
        <v>5</v>
      </c>
      <c r="AG5">
        <v>3</v>
      </c>
      <c r="AH5">
        <f>AE5+AF5/AG5</f>
        <v>2.66666666666667</v>
      </c>
      <c r="AM5" s="74" t="s">
        <v>76</v>
      </c>
      <c r="AN5" s="75">
        <v>5</v>
      </c>
      <c r="AO5" s="75"/>
    </row>
    <row r="6" spans="2:41">
      <c r="B6" s="58"/>
      <c r="C6" s="58"/>
      <c r="D6" s="58"/>
      <c r="E6" s="58"/>
      <c r="G6" s="58"/>
      <c r="H6" s="58"/>
      <c r="I6" s="58"/>
      <c r="J6" s="58"/>
      <c r="K6" s="58"/>
      <c r="L6" s="61"/>
      <c r="V6" s="70"/>
      <c r="AE6">
        <v>2</v>
      </c>
      <c r="AF6">
        <v>6</v>
      </c>
      <c r="AG6">
        <v>4</v>
      </c>
      <c r="AH6">
        <f t="shared" ref="AH6:AH19" si="0">AE6+AF6/AG6</f>
        <v>3.5</v>
      </c>
      <c r="AM6" s="74">
        <v>1</v>
      </c>
      <c r="AN6" s="15" t="s">
        <v>31</v>
      </c>
      <c r="AO6" s="15"/>
    </row>
    <row r="7" spans="1:41">
      <c r="A7" s="58"/>
      <c r="B7" s="58"/>
      <c r="C7" s="58"/>
      <c r="D7" s="58"/>
      <c r="E7" s="58"/>
      <c r="G7" s="58"/>
      <c r="H7" s="58"/>
      <c r="I7" s="60"/>
      <c r="J7" s="60"/>
      <c r="K7" s="60"/>
      <c r="L7" s="61"/>
      <c r="M7" s="61"/>
      <c r="N7" s="61"/>
      <c r="O7" s="61"/>
      <c r="V7" s="70"/>
      <c r="AE7">
        <v>3</v>
      </c>
      <c r="AF7">
        <v>7</v>
      </c>
      <c r="AG7">
        <v>5</v>
      </c>
      <c r="AH7">
        <f t="shared" si="0"/>
        <v>4.4</v>
      </c>
      <c r="AM7" s="74">
        <v>2</v>
      </c>
      <c r="AN7" s="15" t="s">
        <v>31</v>
      </c>
      <c r="AO7" s="15"/>
    </row>
    <row r="8" spans="1:41">
      <c r="A8" s="58"/>
      <c r="B8" s="58"/>
      <c r="C8" s="58"/>
      <c r="D8" s="58"/>
      <c r="E8" s="58"/>
      <c r="G8" s="58"/>
      <c r="H8" s="60"/>
      <c r="I8" s="59"/>
      <c r="J8" s="59"/>
      <c r="K8" s="59"/>
      <c r="L8" s="58"/>
      <c r="P8" s="61"/>
      <c r="U8" s="70"/>
      <c r="V8" s="70"/>
      <c r="W8" s="70"/>
      <c r="AE8">
        <v>4</v>
      </c>
      <c r="AF8">
        <v>8</v>
      </c>
      <c r="AG8">
        <v>6</v>
      </c>
      <c r="AH8">
        <f t="shared" si="0"/>
        <v>5.33333333333333</v>
      </c>
      <c r="AM8" s="74">
        <v>3</v>
      </c>
      <c r="AN8" s="15" t="s">
        <v>31</v>
      </c>
      <c r="AO8" s="15"/>
    </row>
    <row r="9" spans="1:41">
      <c r="A9" s="58"/>
      <c r="B9" s="58"/>
      <c r="C9" s="58"/>
      <c r="D9" s="58"/>
      <c r="E9" s="58"/>
      <c r="F9" s="58"/>
      <c r="G9" s="60"/>
      <c r="H9" s="59"/>
      <c r="I9" s="59"/>
      <c r="J9" s="59"/>
      <c r="K9" s="59"/>
      <c r="L9" s="59"/>
      <c r="M9" s="58"/>
      <c r="P9" s="61"/>
      <c r="U9" s="70"/>
      <c r="V9" s="70"/>
      <c r="W9" s="70"/>
      <c r="AE9">
        <v>5</v>
      </c>
      <c r="AF9">
        <v>9</v>
      </c>
      <c r="AG9">
        <v>7</v>
      </c>
      <c r="AH9">
        <f t="shared" si="0"/>
        <v>6.28571428571429</v>
      </c>
      <c r="AM9" s="74">
        <v>4</v>
      </c>
      <c r="AN9" s="15" t="s">
        <v>31</v>
      </c>
      <c r="AO9" s="15"/>
    </row>
    <row r="10" spans="1:41">
      <c r="A10" s="58"/>
      <c r="B10" s="58"/>
      <c r="C10" s="58"/>
      <c r="D10" s="58"/>
      <c r="E10" s="58"/>
      <c r="F10" s="58"/>
      <c r="G10" s="60"/>
      <c r="H10" s="59"/>
      <c r="I10" s="58"/>
      <c r="J10" s="58"/>
      <c r="K10" s="58"/>
      <c r="L10" s="59"/>
      <c r="M10" s="59"/>
      <c r="Q10" s="61"/>
      <c r="T10" s="70"/>
      <c r="U10" s="70"/>
      <c r="V10" s="71"/>
      <c r="W10" s="70"/>
      <c r="X10" s="70"/>
      <c r="AE10">
        <v>6</v>
      </c>
      <c r="AF10">
        <v>10</v>
      </c>
      <c r="AG10">
        <v>8</v>
      </c>
      <c r="AH10">
        <f t="shared" si="0"/>
        <v>7.25</v>
      </c>
      <c r="AM10" s="74">
        <v>5</v>
      </c>
      <c r="AN10" s="15" t="s">
        <v>31</v>
      </c>
      <c r="AO10" s="15"/>
    </row>
    <row r="11" spans="1:41">
      <c r="A11" s="58"/>
      <c r="B11" s="58"/>
      <c r="C11" s="58"/>
      <c r="D11" s="58"/>
      <c r="E11" s="58"/>
      <c r="F11" s="61"/>
      <c r="G11" s="59"/>
      <c r="H11" s="59"/>
      <c r="I11" s="64"/>
      <c r="J11" s="64"/>
      <c r="K11" s="58"/>
      <c r="L11" s="64"/>
      <c r="M11" s="64"/>
      <c r="Q11" s="61"/>
      <c r="T11" s="70"/>
      <c r="U11" s="70"/>
      <c r="V11" s="71"/>
      <c r="W11" s="70"/>
      <c r="X11" s="70"/>
      <c r="AE11">
        <v>7</v>
      </c>
      <c r="AF11">
        <v>11</v>
      </c>
      <c r="AG11">
        <v>9</v>
      </c>
      <c r="AH11">
        <f t="shared" si="0"/>
        <v>8.22222222222222</v>
      </c>
      <c r="AM11" s="74">
        <v>6</v>
      </c>
      <c r="AN11" s="15" t="s">
        <v>31</v>
      </c>
      <c r="AO11" s="15"/>
    </row>
    <row r="12" spans="1:41">
      <c r="A12" s="58"/>
      <c r="B12" s="58"/>
      <c r="C12" s="58"/>
      <c r="D12" s="58"/>
      <c r="E12" s="58"/>
      <c r="F12" s="61"/>
      <c r="G12" s="59"/>
      <c r="H12" s="59"/>
      <c r="I12" s="64"/>
      <c r="J12" s="64"/>
      <c r="K12" s="58"/>
      <c r="L12" s="64"/>
      <c r="M12" s="64"/>
      <c r="Q12" s="61"/>
      <c r="T12" s="70"/>
      <c r="U12" s="70"/>
      <c r="V12" s="71"/>
      <c r="W12" s="70"/>
      <c r="X12" s="70"/>
      <c r="Y12" s="70"/>
      <c r="AE12">
        <v>8</v>
      </c>
      <c r="AF12">
        <v>12</v>
      </c>
      <c r="AG12">
        <v>10</v>
      </c>
      <c r="AH12">
        <f t="shared" si="0"/>
        <v>9.2</v>
      </c>
      <c r="AM12" s="74">
        <v>7</v>
      </c>
      <c r="AN12" s="15" t="s">
        <v>31</v>
      </c>
      <c r="AO12" s="15"/>
    </row>
    <row r="13" spans="1:41">
      <c r="A13" s="58"/>
      <c r="B13" s="58"/>
      <c r="C13" s="58"/>
      <c r="D13" s="58"/>
      <c r="E13" s="58"/>
      <c r="F13" s="61"/>
      <c r="G13" s="59"/>
      <c r="H13" s="59"/>
      <c r="I13" s="64"/>
      <c r="J13" s="64"/>
      <c r="K13" s="58"/>
      <c r="L13" s="64"/>
      <c r="M13" s="64"/>
      <c r="N13" s="58"/>
      <c r="O13" s="58"/>
      <c r="Q13" s="61"/>
      <c r="S13" s="70"/>
      <c r="T13" s="70"/>
      <c r="U13" s="71"/>
      <c r="V13" s="71"/>
      <c r="W13" s="71"/>
      <c r="X13" s="70"/>
      <c r="Y13" s="70"/>
      <c r="AE13">
        <v>9</v>
      </c>
      <c r="AF13">
        <v>13</v>
      </c>
      <c r="AG13">
        <v>11</v>
      </c>
      <c r="AH13">
        <f t="shared" si="0"/>
        <v>10.1818181818182</v>
      </c>
      <c r="AM13" s="74">
        <v>8</v>
      </c>
      <c r="AN13" s="15" t="s">
        <v>31</v>
      </c>
      <c r="AO13" s="15"/>
    </row>
    <row r="14" spans="1:41">
      <c r="A14" s="58"/>
      <c r="B14" s="58"/>
      <c r="C14" s="58"/>
      <c r="D14" s="58"/>
      <c r="E14" s="58"/>
      <c r="F14" s="61"/>
      <c r="G14" s="59"/>
      <c r="H14" s="59"/>
      <c r="I14" s="64"/>
      <c r="J14" s="64"/>
      <c r="K14" s="58"/>
      <c r="L14" s="64"/>
      <c r="M14" s="64"/>
      <c r="N14" s="58"/>
      <c r="O14" s="58"/>
      <c r="Q14" s="61"/>
      <c r="S14" s="70"/>
      <c r="T14" s="71"/>
      <c r="U14" s="71"/>
      <c r="V14" s="71"/>
      <c r="W14" s="71"/>
      <c r="X14" s="71"/>
      <c r="Y14" s="70"/>
      <c r="AE14">
        <v>10</v>
      </c>
      <c r="AF14">
        <v>14</v>
      </c>
      <c r="AG14">
        <v>12</v>
      </c>
      <c r="AH14">
        <f t="shared" si="0"/>
        <v>11.1666666666667</v>
      </c>
      <c r="AM14" s="74">
        <v>9</v>
      </c>
      <c r="AN14" s="15" t="s">
        <v>31</v>
      </c>
      <c r="AO14" s="15"/>
    </row>
    <row r="15" spans="1:41">
      <c r="A15" s="58"/>
      <c r="B15" s="58"/>
      <c r="C15" s="58"/>
      <c r="D15" s="58"/>
      <c r="E15" s="58"/>
      <c r="F15" s="61"/>
      <c r="G15" s="59"/>
      <c r="H15" s="59"/>
      <c r="I15" s="64"/>
      <c r="J15" s="65"/>
      <c r="K15" s="58"/>
      <c r="L15" s="64"/>
      <c r="M15" s="64"/>
      <c r="N15" s="58"/>
      <c r="O15" s="58"/>
      <c r="Q15" s="61"/>
      <c r="S15" s="70"/>
      <c r="T15" s="71"/>
      <c r="U15" s="71"/>
      <c r="V15" s="71"/>
      <c r="W15" s="71"/>
      <c r="X15" s="71"/>
      <c r="Y15" s="70"/>
      <c r="AE15">
        <v>11</v>
      </c>
      <c r="AF15">
        <v>15</v>
      </c>
      <c r="AG15">
        <v>13</v>
      </c>
      <c r="AH15">
        <f t="shared" si="0"/>
        <v>12.1538461538462</v>
      </c>
      <c r="AM15" s="74">
        <v>10</v>
      </c>
      <c r="AN15" s="15" t="s">
        <v>31</v>
      </c>
      <c r="AO15" s="15"/>
    </row>
    <row r="16" spans="1:34">
      <c r="A16" s="58"/>
      <c r="B16" s="58"/>
      <c r="C16" s="58"/>
      <c r="D16" s="58"/>
      <c r="E16" s="58"/>
      <c r="F16" s="61"/>
      <c r="G16" s="59"/>
      <c r="H16" s="59"/>
      <c r="I16" s="58"/>
      <c r="J16" s="58"/>
      <c r="K16" s="58"/>
      <c r="L16" s="59"/>
      <c r="M16" s="59"/>
      <c r="N16" s="58"/>
      <c r="O16" s="58"/>
      <c r="Q16" s="61"/>
      <c r="S16" s="70"/>
      <c r="T16" s="71"/>
      <c r="U16" s="71"/>
      <c r="V16" s="71"/>
      <c r="W16" s="71"/>
      <c r="X16" s="71"/>
      <c r="Y16" s="70"/>
      <c r="AE16">
        <v>12</v>
      </c>
      <c r="AF16">
        <v>16</v>
      </c>
      <c r="AG16">
        <v>14</v>
      </c>
      <c r="AH16">
        <f t="shared" si="0"/>
        <v>13.1428571428571</v>
      </c>
    </row>
    <row r="17" spans="1:34">
      <c r="A17" s="58"/>
      <c r="B17" s="58"/>
      <c r="C17" s="58"/>
      <c r="D17" s="58"/>
      <c r="E17" s="58"/>
      <c r="F17" s="61"/>
      <c r="G17" s="59"/>
      <c r="H17" s="59"/>
      <c r="I17" s="58"/>
      <c r="J17" s="58"/>
      <c r="K17" s="58"/>
      <c r="L17" s="59"/>
      <c r="M17" s="59"/>
      <c r="N17" s="58"/>
      <c r="O17" s="58"/>
      <c r="Q17" s="61"/>
      <c r="S17" s="70"/>
      <c r="T17" s="71"/>
      <c r="U17" s="71"/>
      <c r="V17" s="71"/>
      <c r="W17" s="71"/>
      <c r="X17" s="71"/>
      <c r="Y17" s="70"/>
      <c r="AE17">
        <v>13</v>
      </c>
      <c r="AF17">
        <v>17</v>
      </c>
      <c r="AG17">
        <v>15</v>
      </c>
      <c r="AH17">
        <f t="shared" si="0"/>
        <v>14.1333333333333</v>
      </c>
    </row>
    <row r="18" spans="1:34">
      <c r="A18" s="58"/>
      <c r="B18" s="58"/>
      <c r="C18" s="58"/>
      <c r="D18" s="58"/>
      <c r="E18" s="58"/>
      <c r="F18" s="61"/>
      <c r="G18" s="59"/>
      <c r="H18" s="62"/>
      <c r="I18" s="58"/>
      <c r="J18" s="58"/>
      <c r="K18" s="58"/>
      <c r="L18" s="59"/>
      <c r="M18" s="59"/>
      <c r="N18" s="66"/>
      <c r="O18" s="58"/>
      <c r="Q18" s="61"/>
      <c r="S18" s="70"/>
      <c r="T18" s="71"/>
      <c r="U18" s="71"/>
      <c r="V18" s="72"/>
      <c r="W18" s="71"/>
      <c r="X18" s="71"/>
      <c r="Y18" s="70"/>
      <c r="AE18">
        <v>14</v>
      </c>
      <c r="AF18">
        <v>18</v>
      </c>
      <c r="AG18">
        <v>16</v>
      </c>
      <c r="AH18">
        <f t="shared" si="0"/>
        <v>15.125</v>
      </c>
    </row>
    <row r="19" spans="1:34">
      <c r="A19" s="58"/>
      <c r="B19" s="58"/>
      <c r="C19" s="58"/>
      <c r="D19" s="58"/>
      <c r="E19" s="58"/>
      <c r="F19" s="61"/>
      <c r="G19" s="59"/>
      <c r="H19" s="59"/>
      <c r="I19" s="58"/>
      <c r="J19" s="58"/>
      <c r="K19" s="58"/>
      <c r="L19" s="59"/>
      <c r="M19" s="59"/>
      <c r="N19" s="58"/>
      <c r="O19" s="58"/>
      <c r="Q19" s="61"/>
      <c r="S19" s="70"/>
      <c r="T19" s="71"/>
      <c r="U19" s="71"/>
      <c r="V19" s="72"/>
      <c r="W19" s="71"/>
      <c r="X19" s="71"/>
      <c r="Y19" s="70"/>
      <c r="AE19">
        <v>15</v>
      </c>
      <c r="AF19">
        <v>19</v>
      </c>
      <c r="AG19">
        <v>17</v>
      </c>
      <c r="AH19">
        <f t="shared" si="0"/>
        <v>16.1176470588235</v>
      </c>
    </row>
    <row r="20" spans="1:25">
      <c r="A20" s="58"/>
      <c r="B20" s="58"/>
      <c r="C20" s="58"/>
      <c r="D20" s="58"/>
      <c r="E20" s="58"/>
      <c r="F20" s="61"/>
      <c r="G20" s="59"/>
      <c r="H20" s="59"/>
      <c r="I20" s="58"/>
      <c r="J20" s="58"/>
      <c r="K20" s="58"/>
      <c r="L20" s="59"/>
      <c r="M20" s="59"/>
      <c r="Q20" s="61"/>
      <c r="S20" s="70"/>
      <c r="T20" s="71"/>
      <c r="U20" s="72"/>
      <c r="V20" s="72"/>
      <c r="W20" s="72"/>
      <c r="X20" s="71"/>
      <c r="Y20" s="70"/>
    </row>
    <row r="21" spans="1:25">
      <c r="A21" s="58"/>
      <c r="B21" s="58"/>
      <c r="C21" s="58"/>
      <c r="D21" s="58"/>
      <c r="E21" s="58"/>
      <c r="F21" s="61"/>
      <c r="G21" s="59"/>
      <c r="H21" s="59"/>
      <c r="I21" s="59"/>
      <c r="J21" s="59"/>
      <c r="K21" s="59"/>
      <c r="L21" s="59"/>
      <c r="M21" s="59"/>
      <c r="Q21" s="61"/>
      <c r="S21" s="70"/>
      <c r="T21" s="71"/>
      <c r="U21" s="72"/>
      <c r="V21" s="73"/>
      <c r="W21" s="72"/>
      <c r="X21" s="71"/>
      <c r="Y21" s="70"/>
    </row>
    <row r="22" spans="1:25">
      <c r="A22" s="58"/>
      <c r="B22" s="58"/>
      <c r="C22" s="58"/>
      <c r="D22" s="58"/>
      <c r="E22" s="58"/>
      <c r="F22" s="61"/>
      <c r="G22" s="59"/>
      <c r="H22" s="63"/>
      <c r="I22" s="63"/>
      <c r="J22" s="63"/>
      <c r="K22" s="63"/>
      <c r="L22" s="63"/>
      <c r="M22" s="63"/>
      <c r="N22" s="67"/>
      <c r="P22" s="58"/>
      <c r="Q22" s="61"/>
      <c r="S22" s="70"/>
      <c r="T22" s="71"/>
      <c r="U22" s="72"/>
      <c r="V22" s="73"/>
      <c r="W22" s="72"/>
      <c r="X22" s="71"/>
      <c r="Y22" s="70"/>
    </row>
    <row r="23" spans="1:25">
      <c r="A23" s="58"/>
      <c r="B23" s="58"/>
      <c r="C23" s="58"/>
      <c r="D23" s="58"/>
      <c r="E23" s="58"/>
      <c r="F23" s="61"/>
      <c r="G23" s="59"/>
      <c r="H23" s="59"/>
      <c r="I23" s="59"/>
      <c r="J23" s="59"/>
      <c r="K23" s="59"/>
      <c r="L23" s="59"/>
      <c r="M23" s="59"/>
      <c r="P23" s="58"/>
      <c r="Q23" s="61"/>
      <c r="S23" s="70"/>
      <c r="T23" s="71"/>
      <c r="U23" s="72"/>
      <c r="V23" s="73"/>
      <c r="W23" s="72"/>
      <c r="X23" s="71"/>
      <c r="Y23" s="70"/>
    </row>
    <row r="24" spans="1:42">
      <c r="A24" s="58"/>
      <c r="B24" s="58"/>
      <c r="C24" s="58"/>
      <c r="D24" s="58"/>
      <c r="E24" s="58"/>
      <c r="F24" s="61"/>
      <c r="G24" s="58"/>
      <c r="H24" s="58"/>
      <c r="I24" s="59"/>
      <c r="J24" s="59"/>
      <c r="K24" s="59"/>
      <c r="L24" s="58"/>
      <c r="M24" s="58"/>
      <c r="N24" s="58"/>
      <c r="O24" s="58"/>
      <c r="P24" s="58"/>
      <c r="Q24" s="61"/>
      <c r="S24" s="70"/>
      <c r="T24" s="71"/>
      <c r="U24" s="72"/>
      <c r="V24" s="73"/>
      <c r="W24" s="72"/>
      <c r="X24" s="71"/>
      <c r="Y24" s="70"/>
      <c r="AP24" s="67"/>
    </row>
    <row r="25" spans="1:25">
      <c r="A25" s="58"/>
      <c r="B25" s="58"/>
      <c r="C25" s="58"/>
      <c r="D25" s="58"/>
      <c r="E25" s="58"/>
      <c r="F25" s="61"/>
      <c r="G25" s="58"/>
      <c r="H25" s="58"/>
      <c r="I25" s="59"/>
      <c r="J25" s="59"/>
      <c r="K25" s="59"/>
      <c r="L25" s="58"/>
      <c r="M25" s="58"/>
      <c r="N25" s="58"/>
      <c r="O25" s="58"/>
      <c r="P25" s="58"/>
      <c r="Q25" s="61"/>
      <c r="S25" s="70"/>
      <c r="T25" s="71"/>
      <c r="U25" s="72"/>
      <c r="V25" s="73"/>
      <c r="W25" s="72"/>
      <c r="X25" s="71"/>
      <c r="Y25" s="70"/>
    </row>
    <row r="26" spans="1:25">
      <c r="A26" s="58"/>
      <c r="B26" s="58"/>
      <c r="C26" s="58"/>
      <c r="D26" s="58"/>
      <c r="E26" s="58"/>
      <c r="F26" s="61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61"/>
      <c r="S26" s="70"/>
      <c r="T26" s="70"/>
      <c r="U26" s="70"/>
      <c r="V26" s="70"/>
      <c r="W26" s="70"/>
      <c r="X26" s="70"/>
      <c r="Y26" s="70"/>
    </row>
    <row r="27" spans="1:16">
      <c r="A27" s="58"/>
      <c r="B27" s="58"/>
      <c r="C27" s="58"/>
      <c r="D27" s="58"/>
      <c r="E27" s="58"/>
      <c r="F27" s="58"/>
      <c r="G27" s="61"/>
      <c r="H27" s="58"/>
      <c r="I27" s="58"/>
      <c r="J27" s="58"/>
      <c r="K27" s="58"/>
      <c r="L27" s="58"/>
      <c r="M27" s="58"/>
      <c r="N27" s="58"/>
      <c r="O27" s="58"/>
      <c r="P27" s="61"/>
    </row>
    <row r="28" spans="1:16">
      <c r="A28" s="58"/>
      <c r="B28" s="58"/>
      <c r="C28" s="58"/>
      <c r="D28" s="58"/>
      <c r="E28" s="58"/>
      <c r="F28" s="58"/>
      <c r="G28" s="58"/>
      <c r="H28" s="61"/>
      <c r="I28" s="61"/>
      <c r="J28" s="61"/>
      <c r="K28" s="61"/>
      <c r="L28" s="61"/>
      <c r="M28" s="61"/>
      <c r="N28" s="61"/>
      <c r="O28" s="61"/>
      <c r="P28" s="58"/>
    </row>
    <row r="29" spans="1:16">
      <c r="A29" s="58"/>
      <c r="B29" s="58"/>
      <c r="C29" s="58"/>
      <c r="D29" s="58"/>
      <c r="E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1:29">
      <c r="A30" s="58"/>
      <c r="B30" s="58"/>
      <c r="C30" s="58"/>
      <c r="D30" s="58"/>
      <c r="E30" s="58"/>
      <c r="H30" s="58"/>
      <c r="I30" s="58"/>
      <c r="J30" s="58"/>
      <c r="K30" s="58"/>
      <c r="L30" s="58"/>
      <c r="M30" s="58"/>
      <c r="N30" s="58"/>
      <c r="O30" s="58"/>
      <c r="P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 spans="1:29">
      <c r="A31" s="58"/>
      <c r="B31" s="58"/>
      <c r="C31" s="58"/>
      <c r="D31" s="58"/>
      <c r="E31" s="58"/>
      <c r="L31" s="58"/>
      <c r="M31" s="58"/>
      <c r="N31" s="58"/>
      <c r="O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 spans="6:29">
      <c r="F32" s="58"/>
      <c r="G32" s="58"/>
      <c r="H32" s="58"/>
      <c r="L32" s="58"/>
      <c r="M32" s="68"/>
      <c r="N32" s="58"/>
      <c r="O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 spans="6:29">
      <c r="F33" s="58"/>
      <c r="G33" s="58"/>
      <c r="H33" s="58"/>
      <c r="L33" s="68"/>
      <c r="M33" s="68"/>
      <c r="N33" s="68"/>
      <c r="O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 spans="5:29">
      <c r="E34" s="58"/>
      <c r="F34" s="58"/>
      <c r="G34" s="58"/>
      <c r="H34" s="58"/>
      <c r="I34" s="58"/>
      <c r="J34" s="58"/>
      <c r="K34" s="58"/>
      <c r="L34" s="68"/>
      <c r="M34" s="68"/>
      <c r="N34" s="6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 spans="5:29">
      <c r="E35" s="58"/>
      <c r="F35" s="58"/>
      <c r="G35" s="58"/>
      <c r="H35" s="58"/>
      <c r="I35" s="58"/>
      <c r="J35" s="58"/>
      <c r="K35" s="58"/>
      <c r="L35" s="68"/>
      <c r="M35" s="68"/>
      <c r="N35" s="6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 spans="5:29">
      <c r="E36" s="58"/>
      <c r="F36" s="58"/>
      <c r="G36" s="58"/>
      <c r="H36" s="58"/>
      <c r="I36" s="58"/>
      <c r="J36" s="58"/>
      <c r="K36" s="68"/>
      <c r="L36" s="68"/>
      <c r="M36" s="68"/>
      <c r="N36" s="68"/>
      <c r="O36" s="6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 spans="5:29">
      <c r="E37" s="58"/>
      <c r="F37" s="58"/>
      <c r="G37" s="58"/>
      <c r="H37" s="58"/>
      <c r="I37" s="58"/>
      <c r="J37" s="58"/>
      <c r="K37" s="68"/>
      <c r="L37" s="68"/>
      <c r="M37" s="68"/>
      <c r="N37" s="68"/>
      <c r="O37" s="6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 spans="5:29">
      <c r="E38" s="58"/>
      <c r="F38" s="58"/>
      <c r="G38" s="58"/>
      <c r="H38" s="58"/>
      <c r="I38" s="58"/>
      <c r="J38" s="58"/>
      <c r="K38" s="68"/>
      <c r="L38" s="68"/>
      <c r="M38" s="68"/>
      <c r="N38" s="68"/>
      <c r="O38" s="6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 spans="5:29">
      <c r="E39" s="58"/>
      <c r="F39" s="58"/>
      <c r="G39" s="58"/>
      <c r="H39" s="58"/>
      <c r="I39" s="58"/>
      <c r="J39" s="58"/>
      <c r="K39" s="68"/>
      <c r="L39" s="68"/>
      <c r="M39" s="68"/>
      <c r="N39" s="68"/>
      <c r="O39" s="6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 spans="5:29">
      <c r="E40" s="58"/>
      <c r="F40" s="58"/>
      <c r="G40" s="58"/>
      <c r="H40" s="58"/>
      <c r="I40" s="58"/>
      <c r="J40" s="58"/>
      <c r="K40" s="68"/>
      <c r="L40" s="68"/>
      <c r="M40" s="68"/>
      <c r="N40" s="68"/>
      <c r="O40" s="6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 spans="6:29">
      <c r="F41" s="58"/>
      <c r="G41" s="58"/>
      <c r="H41" s="58"/>
      <c r="K41" s="68"/>
      <c r="L41" s="68"/>
      <c r="M41" s="68"/>
      <c r="N41" s="68"/>
      <c r="O41" s="6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 spans="6:29">
      <c r="F42" s="58"/>
      <c r="G42" s="58"/>
      <c r="H42" s="58"/>
      <c r="L42" s="68"/>
      <c r="M42" s="68"/>
      <c r="N42" s="6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 spans="6:29">
      <c r="F43" s="58"/>
      <c r="G43" s="58"/>
      <c r="H43" s="58"/>
      <c r="M43" s="69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 spans="13:29">
      <c r="M44" s="69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 spans="13:29">
      <c r="M45" s="69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 spans="13:29">
      <c r="M46" s="69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 spans="13:29">
      <c r="M47" s="69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 spans="13:29">
      <c r="M48" s="69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 spans="13:29">
      <c r="M49" s="69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 spans="12:29">
      <c r="L50" s="69"/>
      <c r="M50" s="69"/>
      <c r="N50" s="69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 spans="18:29"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 spans="18:29"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</sheetData>
  <mergeCells count="1">
    <mergeCell ref="AN5:AO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A6416"/>
  </sheetPr>
  <dimension ref="A1:H9"/>
  <sheetViews>
    <sheetView zoomScale="235" zoomScaleNormal="235" workbookViewId="0">
      <selection activeCell="H4" sqref="H4:H7"/>
    </sheetView>
  </sheetViews>
  <sheetFormatPr defaultColWidth="9.14285714285714" defaultRowHeight="12.75" outlineLevelCol="7"/>
  <cols>
    <col min="2" max="2" width="10.2857142857143"/>
    <col min="3" max="3" width="10.6380952380952" customWidth="1"/>
    <col min="4" max="4" width="7.35238095238095" customWidth="1"/>
    <col min="5" max="5" width="11.9714285714286" customWidth="1"/>
    <col min="7" max="7" width="12.2761904761905" customWidth="1"/>
    <col min="8" max="8" width="16.5333333333333" customWidth="1"/>
  </cols>
  <sheetData>
    <row r="1" ht="15" spans="1:8">
      <c r="A1" s="47" t="s">
        <v>77</v>
      </c>
      <c r="B1" s="48"/>
      <c r="C1" s="48"/>
      <c r="D1" s="48"/>
      <c r="E1" s="48"/>
      <c r="F1" s="48"/>
      <c r="G1" s="49"/>
      <c r="H1" s="50"/>
    </row>
    <row r="2" ht="15" spans="1:8">
      <c r="A2" s="51" t="s">
        <v>16</v>
      </c>
      <c r="B2" s="11"/>
      <c r="C2" s="12"/>
      <c r="D2" s="12"/>
      <c r="E2" s="12"/>
      <c r="F2" s="13"/>
      <c r="G2" s="51" t="s">
        <v>78</v>
      </c>
      <c r="H2" s="52">
        <v>0.15</v>
      </c>
    </row>
    <row r="3" s="46" customFormat="1" ht="22.5" spans="1:8">
      <c r="A3" s="53" t="s">
        <v>64</v>
      </c>
      <c r="B3" s="53" t="s">
        <v>79</v>
      </c>
      <c r="C3" s="53" t="s">
        <v>80</v>
      </c>
      <c r="D3" s="53" t="s">
        <v>81</v>
      </c>
      <c r="E3" s="53" t="s">
        <v>82</v>
      </c>
      <c r="F3" s="53" t="s">
        <v>83</v>
      </c>
      <c r="G3" s="53" t="s">
        <v>84</v>
      </c>
      <c r="H3" s="53" t="s">
        <v>10</v>
      </c>
    </row>
    <row r="4" spans="1:8">
      <c r="A4" s="15" t="s">
        <v>85</v>
      </c>
      <c r="B4" s="16">
        <v>10</v>
      </c>
      <c r="C4" s="54">
        <v>45302</v>
      </c>
      <c r="D4" s="15">
        <v>30</v>
      </c>
      <c r="E4" s="54">
        <v>45305</v>
      </c>
      <c r="F4" s="15" t="str">
        <f>IF(C4+D4&gt;=E4,"Não","Sim")</f>
        <v>Não</v>
      </c>
      <c r="G4" s="15">
        <f>IF(F4="Não",0,E4-(C4+D4))</f>
        <v>0</v>
      </c>
      <c r="H4" s="55">
        <f>(E4-C4)*(B4+G4)*B4*H2</f>
        <v>45</v>
      </c>
    </row>
    <row r="5" spans="1:8">
      <c r="A5" s="15" t="s">
        <v>86</v>
      </c>
      <c r="B5" s="16">
        <v>15</v>
      </c>
      <c r="C5" s="54">
        <v>45343</v>
      </c>
      <c r="D5" s="15">
        <v>7</v>
      </c>
      <c r="E5" s="54">
        <v>45343</v>
      </c>
      <c r="F5" s="15" t="str">
        <f>IF(C5+D5&gt;=E5,"Não","Sim")</f>
        <v>Não</v>
      </c>
      <c r="G5" s="15">
        <f>IF(F5="Não",0,E5-(C5+D5))</f>
        <v>0</v>
      </c>
      <c r="H5" s="55" t="e">
        <f>(E5-C5)*(B5+G5)*B5*H3</f>
        <v>#VALUE!</v>
      </c>
    </row>
    <row r="6" spans="1:8">
      <c r="A6" s="15" t="s">
        <v>87</v>
      </c>
      <c r="B6" s="16">
        <v>150</v>
      </c>
      <c r="C6" s="54">
        <v>45345</v>
      </c>
      <c r="D6" s="15">
        <v>2</v>
      </c>
      <c r="E6" s="54">
        <v>45355</v>
      </c>
      <c r="F6" s="15" t="str">
        <f>IF(C6+D6&gt;=E6,"Não","Sim")</f>
        <v>Sim</v>
      </c>
      <c r="G6" s="15">
        <f>IF(F6="Não",0,E6-(C6+D6))</f>
        <v>8</v>
      </c>
      <c r="H6" s="55">
        <f>(E6-C6)*(B6+G6)*B6*H4</f>
        <v>10665000</v>
      </c>
    </row>
    <row r="7" spans="1:8">
      <c r="A7" s="15" t="s">
        <v>88</v>
      </c>
      <c r="B7" s="16">
        <v>70</v>
      </c>
      <c r="C7" s="54">
        <v>45359</v>
      </c>
      <c r="D7" s="15">
        <v>5</v>
      </c>
      <c r="E7" s="54">
        <v>45369</v>
      </c>
      <c r="F7" s="15" t="str">
        <f>IF(C7+D7&gt;=E7,"Não","Sim")</f>
        <v>Sim</v>
      </c>
      <c r="G7" s="15">
        <f>IF(F7="Não",0,E7-(C7+D7))</f>
        <v>5</v>
      </c>
      <c r="H7" s="55" t="e">
        <f>(E7-C7)*(B7+G7)*B7*H5</f>
        <v>#VALUE!</v>
      </c>
    </row>
    <row r="8" spans="1:8">
      <c r="A8" s="56"/>
      <c r="B8" s="56"/>
      <c r="C8" s="56"/>
      <c r="D8" s="56"/>
      <c r="E8" s="56"/>
      <c r="F8" s="56"/>
      <c r="G8" s="56"/>
      <c r="H8" s="56"/>
    </row>
    <row r="9" spans="1:7">
      <c r="A9" s="57" t="s">
        <v>10</v>
      </c>
      <c r="B9" s="15"/>
      <c r="C9" s="56"/>
      <c r="D9" s="56"/>
      <c r="E9" s="56"/>
      <c r="F9" s="56"/>
      <c r="G9" s="56"/>
    </row>
  </sheetData>
  <mergeCells count="2">
    <mergeCell ref="A1:G1"/>
    <mergeCell ref="B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Aula 1</vt:lpstr>
      <vt:lpstr>Aula2</vt:lpstr>
      <vt:lpstr>Aula 3</vt:lpstr>
      <vt:lpstr>Aula4</vt:lpstr>
      <vt:lpstr>Aula 5</vt:lpstr>
      <vt:lpstr>Aula 6</vt:lpstr>
      <vt:lpstr>Aula 7</vt:lpstr>
      <vt:lpstr>Aula 8</vt:lpstr>
      <vt:lpstr>Aula 9</vt:lpstr>
      <vt:lpstr>Aula 10</vt:lpstr>
      <vt:lpstr>Planilha11</vt:lpstr>
      <vt:lpstr>Aula 12</vt:lpstr>
      <vt:lpstr>Aula 13</vt:lpstr>
      <vt:lpstr>Aula 14</vt:lpstr>
      <vt:lpstr>Aula 15</vt:lpstr>
      <vt:lpstr>Aula 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13</dc:creator>
  <cp:lastModifiedBy>PC 03</cp:lastModifiedBy>
  <dcterms:created xsi:type="dcterms:W3CDTF">2024-04-16T17:32:00Z</dcterms:created>
  <dcterms:modified xsi:type="dcterms:W3CDTF">2024-05-08T14:53:40Z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A4367FEB15F2415F9A05FE1857F637C1_11</vt:lpwstr>
  </property>
  <property fmtid="{D5CDD505-2E9C-101B-9397-08002B2CF9AE}" pid="3" name="KSOProductBuildVer">
    <vt:lpwstr>1046-12.2.0.16731</vt:lpwstr>
  </property>
</Properties>
</file>