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andressa/Library/CloudStorage/GoogleDrive-nutriandressaoliveira@gmail.com/Meu Drive/ANDRESSA/CURSO/tabela facilita nutri/"/>
    </mc:Choice>
  </mc:AlternateContent>
  <xr:revisionPtr revIDLastSave="0" documentId="13_ncr:2001_{49C71C12-0BFD-4543-B389-DE2E27F5F698}" xr6:coauthVersionLast="47" xr6:coauthVersionMax="47" xr10:uidLastSave="{00000000-0000-0000-0000-000000000000}"/>
  <bookViews>
    <workbookView xWindow="0" yWindow="660" windowWidth="29400" windowHeight="17140" tabRatio="833" activeTab="1" xr2:uid="{00000000-000D-0000-FFFF-FFFF00000000}"/>
  </bookViews>
  <sheets>
    <sheet name="Indice" sheetId="1" r:id="rId1"/>
    <sheet name="Estimativas Antropométricas" sheetId="2" r:id="rId2"/>
    <sheet name="Necessidades nutricionais" sheetId="3" r:id="rId3"/>
    <sheet name="Cálculos dietas_Contínuo" sheetId="4" r:id="rId4"/>
    <sheet name="Cálculos dietas_Intermitente" sheetId="5" r:id="rId5"/>
    <sheet name="TNE Sistema aberto" sheetId="6" r:id="rId6"/>
    <sheet name="Hidratação" sheetId="7" r:id="rId7"/>
    <sheet name="Cálculos" sheetId="8" r:id="rId8"/>
    <sheet name="Suplementos" sheetId="9" r:id="rId9"/>
    <sheet name="Dietas consulta" sheetId="10" r:id="rId10"/>
    <sheet name="Controle Ingestão" sheetId="11" r:id="rId11"/>
    <sheet name="Prescr x Inf" sheetId="12" r:id="rId12"/>
    <sheet name="Acomp" sheetId="13" r:id="rId13"/>
    <sheet name="Paciente" sheetId="14" r:id="rId14"/>
    <sheet name="Siglário" sheetId="15" r:id="rId15"/>
  </sheets>
  <definedNames>
    <definedName name="_xlnm._FilterDatabase" localSheetId="3" hidden="1">'Cálculos dietas_Contínuo'!$A$1:$V$53</definedName>
    <definedName name="_xlnm._FilterDatabase" localSheetId="4" hidden="1">'Cálculos dietas_Intermitente'!$A$1:$A$51</definedName>
    <definedName name="_xlnm._FilterDatabase" localSheetId="9" hidden="1">'Dietas consulta'!$A$1:$H$55</definedName>
    <definedName name="_xlnm._FilterDatabase" localSheetId="1" hidden="1">'Estimativas Antropométricas'!$I$12:$I$21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8" i="4" l="1"/>
  <c r="V17" i="4"/>
  <c r="V16" i="4"/>
  <c r="V15" i="4"/>
  <c r="L53" i="4" l="1"/>
  <c r="L52" i="4"/>
  <c r="L51" i="4"/>
  <c r="L50" i="4"/>
  <c r="M50" i="4" s="1"/>
  <c r="L48" i="4"/>
  <c r="M48" i="4" s="1"/>
  <c r="L47" i="4"/>
  <c r="M47" i="4" s="1"/>
  <c r="L46" i="4"/>
  <c r="M46" i="4" s="1"/>
  <c r="L45" i="4"/>
  <c r="M45" i="4" s="1"/>
  <c r="L44" i="4"/>
  <c r="M44" i="4" s="1"/>
  <c r="L43" i="4"/>
  <c r="L42" i="4"/>
  <c r="L41" i="4"/>
  <c r="L40" i="4"/>
  <c r="L39" i="4"/>
  <c r="L38" i="4"/>
  <c r="M38" i="4" s="1"/>
  <c r="L37" i="4"/>
  <c r="M37" i="4" s="1"/>
  <c r="L36" i="4"/>
  <c r="M36" i="4" s="1"/>
  <c r="L35" i="4"/>
  <c r="M35" i="4" s="1"/>
  <c r="L34" i="4"/>
  <c r="M34" i="4" s="1"/>
  <c r="L33" i="4"/>
  <c r="L32" i="4"/>
  <c r="L31" i="4"/>
  <c r="L30" i="4"/>
  <c r="L29" i="4"/>
  <c r="M29" i="4" s="1"/>
  <c r="L28" i="4"/>
  <c r="M28" i="4" s="1"/>
  <c r="L27" i="4"/>
  <c r="M27" i="4" s="1"/>
  <c r="L26" i="4"/>
  <c r="M26" i="4" s="1"/>
  <c r="L25" i="4"/>
  <c r="M25" i="4" s="1"/>
  <c r="L24" i="4"/>
  <c r="M24" i="4" s="1"/>
  <c r="L23" i="4"/>
  <c r="L22" i="4"/>
  <c r="L21" i="4"/>
  <c r="L20" i="4"/>
  <c r="L19" i="4"/>
  <c r="M19" i="4" s="1"/>
  <c r="L18" i="4"/>
  <c r="M18" i="4" s="1"/>
  <c r="L17" i="4"/>
  <c r="M17" i="4" s="1"/>
  <c r="L16" i="4"/>
  <c r="M16" i="4" s="1"/>
  <c r="L15" i="4"/>
  <c r="M15" i="4" s="1"/>
  <c r="L14" i="4"/>
  <c r="M14" i="4" s="1"/>
  <c r="L13" i="4"/>
  <c r="M13" i="4" s="1"/>
  <c r="L12" i="4"/>
  <c r="L11" i="4"/>
  <c r="L10" i="4"/>
  <c r="L9" i="4"/>
  <c r="L8" i="4"/>
  <c r="M8" i="4" s="1"/>
  <c r="L7" i="4"/>
  <c r="M7" i="4" s="1"/>
  <c r="L6" i="4"/>
  <c r="M6" i="4" s="1"/>
  <c r="L5" i="4"/>
  <c r="M5" i="4" s="1"/>
  <c r="L4" i="4"/>
  <c r="M4" i="4" s="1"/>
  <c r="L3" i="4"/>
  <c r="M3" i="4" s="1"/>
  <c r="L2" i="4"/>
  <c r="M22" i="4"/>
  <c r="E22" i="4"/>
  <c r="G22" i="4" s="1"/>
  <c r="M40" i="4"/>
  <c r="M39" i="4"/>
  <c r="M30" i="4"/>
  <c r="M2" i="4"/>
  <c r="E38" i="4"/>
  <c r="F38" i="4" s="1"/>
  <c r="H18" i="4"/>
  <c r="J53" i="4"/>
  <c r="J46" i="4"/>
  <c r="J33" i="4"/>
  <c r="J13" i="4"/>
  <c r="J6" i="4"/>
  <c r="M53" i="4"/>
  <c r="G53" i="4"/>
  <c r="N49" i="4" s="1"/>
  <c r="E53" i="4"/>
  <c r="F53" i="4" s="1"/>
  <c r="M52" i="4"/>
  <c r="E52" i="4"/>
  <c r="F52" i="4" s="1"/>
  <c r="J52" i="4" s="1"/>
  <c r="M51" i="4"/>
  <c r="E51" i="4"/>
  <c r="F51" i="4" s="1"/>
  <c r="H51" i="4" s="1"/>
  <c r="E50" i="4"/>
  <c r="F50" i="4" s="1"/>
  <c r="J50" i="4" s="1"/>
  <c r="E48" i="4"/>
  <c r="F48" i="4" s="1"/>
  <c r="J48" i="4" s="1"/>
  <c r="E47" i="4"/>
  <c r="F47" i="4" s="1"/>
  <c r="J47" i="4" s="1"/>
  <c r="G46" i="4"/>
  <c r="K46" i="4" s="1"/>
  <c r="E46" i="4"/>
  <c r="F46" i="4" s="1"/>
  <c r="E45" i="4"/>
  <c r="F45" i="4" s="1"/>
  <c r="J45" i="4" s="1"/>
  <c r="E44" i="4"/>
  <c r="F44" i="4" s="1"/>
  <c r="J44" i="4" s="1"/>
  <c r="M43" i="4"/>
  <c r="E43" i="4"/>
  <c r="F43" i="4" s="1"/>
  <c r="J43" i="4" s="1"/>
  <c r="M42" i="4"/>
  <c r="E42" i="4"/>
  <c r="F42" i="4" s="1"/>
  <c r="J42" i="4" s="1"/>
  <c r="M41" i="4"/>
  <c r="E41" i="4"/>
  <c r="F41" i="4" s="1"/>
  <c r="J41" i="4" s="1"/>
  <c r="E40" i="4"/>
  <c r="F40" i="4" s="1"/>
  <c r="H40" i="4" s="1"/>
  <c r="E39" i="4"/>
  <c r="F39" i="4" s="1"/>
  <c r="J39" i="4" s="1"/>
  <c r="E37" i="4"/>
  <c r="F37" i="4" s="1"/>
  <c r="J37" i="4" s="1"/>
  <c r="E36" i="4"/>
  <c r="F36" i="4" s="1"/>
  <c r="J36" i="4" s="1"/>
  <c r="E35" i="4"/>
  <c r="F35" i="4" s="1"/>
  <c r="J35" i="4" s="1"/>
  <c r="E34" i="4"/>
  <c r="F34" i="4" s="1"/>
  <c r="J34" i="4" s="1"/>
  <c r="M33" i="4"/>
  <c r="E33" i="4"/>
  <c r="F33" i="4" s="1"/>
  <c r="H33" i="4" s="1"/>
  <c r="M32" i="4"/>
  <c r="E32" i="4"/>
  <c r="F32" i="4" s="1"/>
  <c r="J32" i="4" s="1"/>
  <c r="M31" i="4"/>
  <c r="E31" i="4"/>
  <c r="F31" i="4" s="1"/>
  <c r="H31" i="4" s="1"/>
  <c r="E30" i="4"/>
  <c r="F30" i="4" s="1"/>
  <c r="J30" i="4" s="1"/>
  <c r="E29" i="4"/>
  <c r="F29" i="4" s="1"/>
  <c r="H29" i="4" s="1"/>
  <c r="E28" i="4"/>
  <c r="F28" i="4" s="1"/>
  <c r="J28" i="4" s="1"/>
  <c r="E27" i="4"/>
  <c r="F27" i="4" s="1"/>
  <c r="J27" i="4" s="1"/>
  <c r="E26" i="4"/>
  <c r="F26" i="4" s="1"/>
  <c r="J26" i="4" s="1"/>
  <c r="E25" i="4"/>
  <c r="F25" i="4" s="1"/>
  <c r="H25" i="4" s="1"/>
  <c r="E24" i="4"/>
  <c r="F24" i="4" s="1"/>
  <c r="J24" i="4" s="1"/>
  <c r="M23" i="4"/>
  <c r="E23" i="4"/>
  <c r="F23" i="4" s="1"/>
  <c r="J23" i="4" s="1"/>
  <c r="M21" i="4"/>
  <c r="E21" i="4"/>
  <c r="F21" i="4" s="1"/>
  <c r="J21" i="4" s="1"/>
  <c r="M20" i="4"/>
  <c r="E20" i="4"/>
  <c r="F20" i="4" s="1"/>
  <c r="H20" i="4" s="1"/>
  <c r="E19" i="4"/>
  <c r="F19" i="4" s="1"/>
  <c r="J19" i="4" s="1"/>
  <c r="E18" i="4"/>
  <c r="F18" i="4" s="1"/>
  <c r="J18" i="4" s="1"/>
  <c r="E17" i="4"/>
  <c r="F17" i="4" s="1"/>
  <c r="J17" i="4" s="1"/>
  <c r="E16" i="4"/>
  <c r="F16" i="4" s="1"/>
  <c r="J16" i="4" s="1"/>
  <c r="E15" i="4"/>
  <c r="F15" i="4" s="1"/>
  <c r="J15" i="4" s="1"/>
  <c r="E14" i="4"/>
  <c r="F14" i="4" s="1"/>
  <c r="J14" i="4" s="1"/>
  <c r="E13" i="4"/>
  <c r="F13" i="4" s="1"/>
  <c r="M12" i="4"/>
  <c r="E12" i="4"/>
  <c r="F12" i="4" s="1"/>
  <c r="J12" i="4" s="1"/>
  <c r="M11" i="4"/>
  <c r="E11" i="4"/>
  <c r="F11" i="4" s="1"/>
  <c r="J11" i="4" s="1"/>
  <c r="M10" i="4"/>
  <c r="E10" i="4"/>
  <c r="F10" i="4" s="1"/>
  <c r="J10" i="4" s="1"/>
  <c r="M9" i="4"/>
  <c r="E9" i="4"/>
  <c r="F9" i="4" s="1"/>
  <c r="J9" i="4" s="1"/>
  <c r="E8" i="4"/>
  <c r="F8" i="4" s="1"/>
  <c r="J8" i="4" s="1"/>
  <c r="E7" i="4"/>
  <c r="F7" i="4" s="1"/>
  <c r="J7" i="4" s="1"/>
  <c r="E6" i="4"/>
  <c r="F6" i="4" s="1"/>
  <c r="H6" i="4" s="1"/>
  <c r="E5" i="4"/>
  <c r="F5" i="4" s="1"/>
  <c r="J5" i="4" s="1"/>
  <c r="E4" i="4"/>
  <c r="F4" i="4" s="1"/>
  <c r="J4" i="4" s="1"/>
  <c r="E3" i="4"/>
  <c r="F3" i="4" s="1"/>
  <c r="J3" i="4" s="1"/>
  <c r="E2" i="4"/>
  <c r="F2" i="4" s="1"/>
  <c r="H2" i="4" s="1"/>
  <c r="E452" i="12"/>
  <c r="E451" i="12"/>
  <c r="E450" i="12"/>
  <c r="E449" i="12"/>
  <c r="E448" i="12"/>
  <c r="E447" i="12"/>
  <c r="E446" i="12"/>
  <c r="E445" i="12"/>
  <c r="E444" i="12"/>
  <c r="E443" i="12"/>
  <c r="E442" i="12"/>
  <c r="E441" i="12"/>
  <c r="E440" i="12"/>
  <c r="E439" i="12"/>
  <c r="E438" i="12"/>
  <c r="E437" i="12"/>
  <c r="E436" i="12"/>
  <c r="E435" i="12"/>
  <c r="E434" i="12"/>
  <c r="E433" i="12"/>
  <c r="E432" i="12"/>
  <c r="E431" i="12"/>
  <c r="E430" i="12"/>
  <c r="E429" i="12"/>
  <c r="E428" i="12"/>
  <c r="E427" i="12"/>
  <c r="E426" i="12"/>
  <c r="E425" i="12"/>
  <c r="E424" i="12"/>
  <c r="E423" i="12"/>
  <c r="E422" i="12"/>
  <c r="E421" i="12"/>
  <c r="E420" i="12"/>
  <c r="E419" i="12"/>
  <c r="E418" i="12"/>
  <c r="E417" i="12"/>
  <c r="E416" i="12"/>
  <c r="E415" i="12"/>
  <c r="E414" i="12"/>
  <c r="E413" i="12"/>
  <c r="E412" i="12"/>
  <c r="E411" i="12"/>
  <c r="E410" i="12"/>
  <c r="E409" i="12"/>
  <c r="E408" i="12"/>
  <c r="E407" i="12"/>
  <c r="E406" i="12"/>
  <c r="E405" i="12"/>
  <c r="E404" i="12"/>
  <c r="E403" i="12"/>
  <c r="E402" i="12"/>
  <c r="E401" i="12"/>
  <c r="E400" i="12"/>
  <c r="E399" i="12"/>
  <c r="E398" i="12"/>
  <c r="E397" i="12"/>
  <c r="E396" i="12"/>
  <c r="E395" i="12"/>
  <c r="E394" i="12"/>
  <c r="E393" i="12"/>
  <c r="E392" i="12"/>
  <c r="E391" i="12"/>
  <c r="E390" i="12"/>
  <c r="E389" i="12"/>
  <c r="E388" i="12"/>
  <c r="E387" i="12"/>
  <c r="E386" i="12"/>
  <c r="E385" i="12"/>
  <c r="E384" i="12"/>
  <c r="E383" i="12"/>
  <c r="E382" i="12"/>
  <c r="E381" i="12"/>
  <c r="E380" i="12"/>
  <c r="E379" i="12"/>
  <c r="E378" i="12"/>
  <c r="E377" i="12"/>
  <c r="E376" i="12"/>
  <c r="E375" i="12"/>
  <c r="E374" i="12"/>
  <c r="E373" i="12"/>
  <c r="E372" i="12"/>
  <c r="E371" i="12"/>
  <c r="E370" i="12"/>
  <c r="E369" i="12"/>
  <c r="E368" i="12"/>
  <c r="E367" i="12"/>
  <c r="E366" i="12"/>
  <c r="E365" i="12"/>
  <c r="E364" i="12"/>
  <c r="E363" i="12"/>
  <c r="E362" i="12"/>
  <c r="E361" i="12"/>
  <c r="E360" i="12"/>
  <c r="E359" i="12"/>
  <c r="E358" i="12"/>
  <c r="E357" i="12"/>
  <c r="E356" i="12"/>
  <c r="E355" i="12"/>
  <c r="E354" i="12"/>
  <c r="E353" i="12"/>
  <c r="E352" i="12"/>
  <c r="E351" i="12"/>
  <c r="E350" i="12"/>
  <c r="E349" i="12"/>
  <c r="E348" i="12"/>
  <c r="E347" i="12"/>
  <c r="E346" i="12"/>
  <c r="E345" i="12"/>
  <c r="E344" i="12"/>
  <c r="E343" i="12"/>
  <c r="E342" i="12"/>
  <c r="E341" i="12"/>
  <c r="E340" i="12"/>
  <c r="E339" i="12"/>
  <c r="E338" i="12"/>
  <c r="E337" i="12"/>
  <c r="E336" i="12"/>
  <c r="E335" i="12"/>
  <c r="E334" i="12"/>
  <c r="E333" i="12"/>
  <c r="E332" i="12"/>
  <c r="E331" i="12"/>
  <c r="E330" i="12"/>
  <c r="E329" i="12"/>
  <c r="E328" i="12"/>
  <c r="E327" i="12"/>
  <c r="E326" i="12"/>
  <c r="E325" i="12"/>
  <c r="E324" i="12"/>
  <c r="E323" i="12"/>
  <c r="E322" i="12"/>
  <c r="E321" i="12"/>
  <c r="E320" i="12"/>
  <c r="E319" i="12"/>
  <c r="E318" i="12"/>
  <c r="E317" i="12"/>
  <c r="E316" i="12"/>
  <c r="E315" i="12"/>
  <c r="E314" i="12"/>
  <c r="E313" i="12"/>
  <c r="E312" i="12"/>
  <c r="E311" i="12"/>
  <c r="E310" i="12"/>
  <c r="E309" i="12"/>
  <c r="E308" i="12"/>
  <c r="E307" i="12"/>
  <c r="E306" i="12"/>
  <c r="E305" i="12"/>
  <c r="E304" i="12"/>
  <c r="E303" i="12"/>
  <c r="E302" i="12"/>
  <c r="E301" i="12"/>
  <c r="E300" i="12"/>
  <c r="E299" i="12"/>
  <c r="E298" i="12"/>
  <c r="E297" i="12"/>
  <c r="E296" i="12"/>
  <c r="E295" i="12"/>
  <c r="E294" i="12"/>
  <c r="E293" i="12"/>
  <c r="E292" i="12"/>
  <c r="E291" i="12"/>
  <c r="E290" i="12"/>
  <c r="E289" i="12"/>
  <c r="E288" i="12"/>
  <c r="E287" i="12"/>
  <c r="E286" i="12"/>
  <c r="E285" i="12"/>
  <c r="E284" i="12"/>
  <c r="E283" i="12"/>
  <c r="E282" i="12"/>
  <c r="E281" i="12"/>
  <c r="E280" i="12"/>
  <c r="E279" i="12"/>
  <c r="E278" i="12"/>
  <c r="E277" i="12"/>
  <c r="E276" i="12"/>
  <c r="E275" i="12"/>
  <c r="E274" i="12"/>
  <c r="E273" i="12"/>
  <c r="E272" i="12"/>
  <c r="E271" i="12"/>
  <c r="E270" i="12"/>
  <c r="E269" i="12"/>
  <c r="E268" i="12"/>
  <c r="E267" i="12"/>
  <c r="E266" i="12"/>
  <c r="E265" i="12"/>
  <c r="E264" i="12"/>
  <c r="E263" i="12"/>
  <c r="E262" i="12"/>
  <c r="E261" i="12"/>
  <c r="E260" i="12"/>
  <c r="E259" i="12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E226" i="12"/>
  <c r="E225" i="12"/>
  <c r="E224" i="12"/>
  <c r="E223" i="12"/>
  <c r="E222" i="12"/>
  <c r="E221" i="12"/>
  <c r="E220" i="12"/>
  <c r="E219" i="12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E3" i="12"/>
  <c r="N23" i="11"/>
  <c r="K23" i="11"/>
  <c r="H23" i="11"/>
  <c r="E23" i="11"/>
  <c r="B23" i="11"/>
  <c r="E32" i="9"/>
  <c r="E31" i="9"/>
  <c r="B18" i="8"/>
  <c r="C12" i="8"/>
  <c r="C11" i="8"/>
  <c r="B13" i="8" s="1"/>
  <c r="J6" i="8"/>
  <c r="C4" i="8"/>
  <c r="C3" i="8"/>
  <c r="D13" i="7"/>
  <c r="D12" i="7"/>
  <c r="D11" i="7"/>
  <c r="D10" i="7"/>
  <c r="D6" i="7"/>
  <c r="D5" i="7"/>
  <c r="B27" i="6"/>
  <c r="B26" i="6"/>
  <c r="B25" i="6"/>
  <c r="B20" i="6"/>
  <c r="B19" i="6"/>
  <c r="B18" i="6"/>
  <c r="E13" i="6"/>
  <c r="B9" i="6" s="1"/>
  <c r="D11" i="6"/>
  <c r="C11" i="6"/>
  <c r="C10" i="6"/>
  <c r="L3" i="6"/>
  <c r="K3" i="6"/>
  <c r="L51" i="5"/>
  <c r="M51" i="5" s="1"/>
  <c r="K51" i="5"/>
  <c r="G51" i="5"/>
  <c r="N51" i="5" s="1"/>
  <c r="E51" i="5"/>
  <c r="F51" i="5" s="1"/>
  <c r="J51" i="5" s="1"/>
  <c r="M50" i="5"/>
  <c r="L50" i="5"/>
  <c r="J50" i="5"/>
  <c r="I50" i="5"/>
  <c r="H50" i="5"/>
  <c r="G50" i="5"/>
  <c r="F50" i="5"/>
  <c r="E50" i="5"/>
  <c r="L49" i="5"/>
  <c r="M49" i="5" s="1"/>
  <c r="E49" i="5"/>
  <c r="N48" i="5"/>
  <c r="M48" i="5"/>
  <c r="L48" i="5"/>
  <c r="F48" i="5"/>
  <c r="H48" i="5" s="1"/>
  <c r="E48" i="5"/>
  <c r="G48" i="5" s="1"/>
  <c r="M47" i="5"/>
  <c r="L47" i="5"/>
  <c r="E47" i="5"/>
  <c r="G47" i="5" s="1"/>
  <c r="N46" i="5"/>
  <c r="L46" i="5"/>
  <c r="M46" i="5" s="1"/>
  <c r="K46" i="5"/>
  <c r="J46" i="5"/>
  <c r="F46" i="5"/>
  <c r="H46" i="5" s="1"/>
  <c r="E46" i="5"/>
  <c r="G46" i="5" s="1"/>
  <c r="I46" i="5" s="1"/>
  <c r="L45" i="5"/>
  <c r="M45" i="5" s="1"/>
  <c r="I45" i="5"/>
  <c r="G45" i="5"/>
  <c r="E45" i="5"/>
  <c r="F45" i="5" s="1"/>
  <c r="M44" i="5"/>
  <c r="L44" i="5"/>
  <c r="E44" i="5"/>
  <c r="L43" i="5"/>
  <c r="M43" i="5" s="1"/>
  <c r="G43" i="5"/>
  <c r="I43" i="5" s="1"/>
  <c r="F43" i="5"/>
  <c r="J43" i="5" s="1"/>
  <c r="E43" i="5"/>
  <c r="M42" i="5"/>
  <c r="L42" i="5"/>
  <c r="F42" i="5"/>
  <c r="E42" i="5"/>
  <c r="G42" i="5" s="1"/>
  <c r="L41" i="5"/>
  <c r="M41" i="5" s="1"/>
  <c r="E41" i="5"/>
  <c r="L40" i="5"/>
  <c r="M40" i="5" s="1"/>
  <c r="F40" i="5"/>
  <c r="E40" i="5"/>
  <c r="G40" i="5" s="1"/>
  <c r="L39" i="5"/>
  <c r="M39" i="5" s="1"/>
  <c r="J39" i="5"/>
  <c r="H39" i="5"/>
  <c r="G39" i="5"/>
  <c r="N39" i="5" s="1"/>
  <c r="E39" i="5"/>
  <c r="F39" i="5" s="1"/>
  <c r="N38" i="5"/>
  <c r="M38" i="5"/>
  <c r="L38" i="5"/>
  <c r="K38" i="5"/>
  <c r="J38" i="5"/>
  <c r="I38" i="5"/>
  <c r="F38" i="5"/>
  <c r="H38" i="5" s="1"/>
  <c r="E38" i="5"/>
  <c r="G38" i="5" s="1"/>
  <c r="L37" i="5"/>
  <c r="M37" i="5" s="1"/>
  <c r="E37" i="5"/>
  <c r="G37" i="5" s="1"/>
  <c r="M36" i="5"/>
  <c r="L36" i="5"/>
  <c r="E36" i="5"/>
  <c r="G36" i="5" s="1"/>
  <c r="M35" i="5"/>
  <c r="L35" i="5"/>
  <c r="E35" i="5"/>
  <c r="M34" i="5"/>
  <c r="L34" i="5"/>
  <c r="J34" i="5"/>
  <c r="F34" i="5"/>
  <c r="H34" i="5" s="1"/>
  <c r="E34" i="5"/>
  <c r="G34" i="5" s="1"/>
  <c r="N34" i="5" s="1"/>
  <c r="L33" i="5"/>
  <c r="M33" i="5" s="1"/>
  <c r="K33" i="5"/>
  <c r="J33" i="5"/>
  <c r="I33" i="5"/>
  <c r="H33" i="5"/>
  <c r="G33" i="5"/>
  <c r="N33" i="5" s="1"/>
  <c r="F33" i="5"/>
  <c r="E33" i="5"/>
  <c r="M32" i="5"/>
  <c r="L32" i="5"/>
  <c r="J32" i="5"/>
  <c r="H32" i="5"/>
  <c r="G32" i="5"/>
  <c r="F32" i="5"/>
  <c r="E32" i="5"/>
  <c r="L31" i="5"/>
  <c r="M31" i="5" s="1"/>
  <c r="F31" i="5"/>
  <c r="E31" i="5"/>
  <c r="G31" i="5" s="1"/>
  <c r="M30" i="5"/>
  <c r="L30" i="5"/>
  <c r="E30" i="5"/>
  <c r="G30" i="5" s="1"/>
  <c r="M29" i="5"/>
  <c r="L29" i="5"/>
  <c r="E29" i="5"/>
  <c r="N28" i="5"/>
  <c r="L28" i="5"/>
  <c r="M28" i="5" s="1"/>
  <c r="F28" i="5"/>
  <c r="H28" i="5" s="1"/>
  <c r="E28" i="5"/>
  <c r="G28" i="5" s="1"/>
  <c r="K28" i="5" s="1"/>
  <c r="L27" i="5"/>
  <c r="M27" i="5" s="1"/>
  <c r="J27" i="5"/>
  <c r="H27" i="5"/>
  <c r="G27" i="5"/>
  <c r="E27" i="5"/>
  <c r="F27" i="5" s="1"/>
  <c r="M26" i="5"/>
  <c r="L26" i="5"/>
  <c r="E26" i="5"/>
  <c r="F26" i="5" s="1"/>
  <c r="L25" i="5"/>
  <c r="M25" i="5" s="1"/>
  <c r="E25" i="5"/>
  <c r="G25" i="5" s="1"/>
  <c r="M24" i="5"/>
  <c r="L24" i="5"/>
  <c r="G24" i="5"/>
  <c r="E24" i="5"/>
  <c r="F24" i="5" s="1"/>
  <c r="H24" i="5" s="1"/>
  <c r="L23" i="5"/>
  <c r="M23" i="5" s="1"/>
  <c r="E23" i="5"/>
  <c r="N22" i="5"/>
  <c r="L22" i="5"/>
  <c r="M22" i="5" s="1"/>
  <c r="K22" i="5"/>
  <c r="J22" i="5"/>
  <c r="I22" i="5"/>
  <c r="F22" i="5"/>
  <c r="H22" i="5" s="1"/>
  <c r="E22" i="5"/>
  <c r="G22" i="5" s="1"/>
  <c r="M21" i="5"/>
  <c r="L21" i="5"/>
  <c r="I21" i="5"/>
  <c r="G21" i="5"/>
  <c r="E21" i="5"/>
  <c r="F21" i="5" s="1"/>
  <c r="S20" i="5"/>
  <c r="U20" i="5" s="1"/>
  <c r="M20" i="5"/>
  <c r="L20" i="5"/>
  <c r="G20" i="5"/>
  <c r="E20" i="5"/>
  <c r="F20" i="5" s="1"/>
  <c r="H20" i="5" s="1"/>
  <c r="U19" i="5"/>
  <c r="S19" i="5"/>
  <c r="L19" i="5"/>
  <c r="M19" i="5" s="1"/>
  <c r="J19" i="5"/>
  <c r="H19" i="5"/>
  <c r="G19" i="5"/>
  <c r="N19" i="5" s="1"/>
  <c r="E19" i="5"/>
  <c r="F19" i="5" s="1"/>
  <c r="U18" i="5"/>
  <c r="S18" i="5"/>
  <c r="L18" i="5"/>
  <c r="M18" i="5" s="1"/>
  <c r="K18" i="5"/>
  <c r="J18" i="5"/>
  <c r="G18" i="5"/>
  <c r="N18" i="5" s="1"/>
  <c r="E18" i="5"/>
  <c r="F18" i="5" s="1"/>
  <c r="H18" i="5" s="1"/>
  <c r="M17" i="5"/>
  <c r="L17" i="5"/>
  <c r="J17" i="5"/>
  <c r="H17" i="5"/>
  <c r="G17" i="5"/>
  <c r="I17" i="5" s="1"/>
  <c r="F17" i="5"/>
  <c r="E17" i="5"/>
  <c r="L16" i="5"/>
  <c r="M16" i="5" s="1"/>
  <c r="G16" i="5"/>
  <c r="E16" i="5"/>
  <c r="F16" i="5" s="1"/>
  <c r="M15" i="5"/>
  <c r="L15" i="5"/>
  <c r="E15" i="5"/>
  <c r="G15" i="5" s="1"/>
  <c r="N15" i="5" s="1"/>
  <c r="R14" i="5"/>
  <c r="T14" i="5" s="1"/>
  <c r="L14" i="5"/>
  <c r="M14" i="5" s="1"/>
  <c r="F14" i="5"/>
  <c r="J14" i="5" s="1"/>
  <c r="E14" i="5"/>
  <c r="G14" i="5" s="1"/>
  <c r="V13" i="5"/>
  <c r="T13" i="5"/>
  <c r="R13" i="5"/>
  <c r="S13" i="5" s="1"/>
  <c r="M13" i="5"/>
  <c r="L13" i="5"/>
  <c r="E13" i="5"/>
  <c r="G13" i="5" s="1"/>
  <c r="R12" i="5"/>
  <c r="L12" i="5"/>
  <c r="M12" i="5" s="1"/>
  <c r="K12" i="5"/>
  <c r="J12" i="5"/>
  <c r="I12" i="5"/>
  <c r="G12" i="5"/>
  <c r="N12" i="5" s="1"/>
  <c r="E12" i="5"/>
  <c r="F12" i="5" s="1"/>
  <c r="H12" i="5" s="1"/>
  <c r="T11" i="5"/>
  <c r="R11" i="5"/>
  <c r="S11" i="5" s="1"/>
  <c r="N11" i="5"/>
  <c r="L11" i="5"/>
  <c r="M11" i="5" s="1"/>
  <c r="K11" i="5"/>
  <c r="J11" i="5"/>
  <c r="I11" i="5"/>
  <c r="F11" i="5"/>
  <c r="H11" i="5" s="1"/>
  <c r="E11" i="5"/>
  <c r="G11" i="5" s="1"/>
  <c r="M10" i="5"/>
  <c r="L10" i="5"/>
  <c r="G10" i="5"/>
  <c r="E10" i="5"/>
  <c r="F10" i="5" s="1"/>
  <c r="M9" i="5"/>
  <c r="L9" i="5"/>
  <c r="F9" i="5"/>
  <c r="E9" i="5"/>
  <c r="G9" i="5" s="1"/>
  <c r="L8" i="5"/>
  <c r="M8" i="5" s="1"/>
  <c r="K8" i="5"/>
  <c r="E8" i="5"/>
  <c r="G8" i="5" s="1"/>
  <c r="N8" i="5" s="1"/>
  <c r="M7" i="5"/>
  <c r="L7" i="5"/>
  <c r="E7" i="5"/>
  <c r="G7" i="5" s="1"/>
  <c r="N6" i="5"/>
  <c r="M6" i="5"/>
  <c r="L6" i="5"/>
  <c r="G6" i="5"/>
  <c r="I6" i="5" s="1"/>
  <c r="E6" i="5"/>
  <c r="F6" i="5" s="1"/>
  <c r="J6" i="5" s="1"/>
  <c r="N5" i="5"/>
  <c r="L5" i="5"/>
  <c r="M5" i="5" s="1"/>
  <c r="K5" i="5"/>
  <c r="J5" i="5"/>
  <c r="I5" i="5"/>
  <c r="F5" i="5"/>
  <c r="H5" i="5" s="1"/>
  <c r="E5" i="5"/>
  <c r="G5" i="5" s="1"/>
  <c r="M4" i="5"/>
  <c r="L4" i="5"/>
  <c r="J4" i="5"/>
  <c r="H4" i="5"/>
  <c r="G4" i="5"/>
  <c r="F4" i="5"/>
  <c r="E4" i="5"/>
  <c r="M3" i="5"/>
  <c r="L3" i="5"/>
  <c r="E3" i="5"/>
  <c r="L2" i="5"/>
  <c r="M2" i="5" s="1"/>
  <c r="K2" i="5"/>
  <c r="I2" i="5"/>
  <c r="G2" i="5"/>
  <c r="N2" i="5" s="1"/>
  <c r="F2" i="5"/>
  <c r="J2" i="5" s="1"/>
  <c r="E2" i="5"/>
  <c r="L49" i="4"/>
  <c r="M49" i="4" s="1"/>
  <c r="E49" i="4"/>
  <c r="G49" i="4" s="1"/>
  <c r="K49" i="4" s="1"/>
  <c r="S24" i="4"/>
  <c r="U24" i="4" s="1"/>
  <c r="U23" i="4"/>
  <c r="S23" i="4"/>
  <c r="U22" i="4"/>
  <c r="S22" i="4"/>
  <c r="Q18" i="4"/>
  <c r="S18" i="4" s="1"/>
  <c r="Q17" i="4"/>
  <c r="R17" i="4" s="1"/>
  <c r="Q16" i="4"/>
  <c r="S16" i="4" s="1"/>
  <c r="Q15" i="4"/>
  <c r="S15" i="4" s="1"/>
  <c r="C17" i="3"/>
  <c r="B17" i="3"/>
  <c r="C16" i="3"/>
  <c r="B16" i="3"/>
  <c r="C15" i="3"/>
  <c r="B15" i="3"/>
  <c r="B10" i="3"/>
  <c r="G9" i="3"/>
  <c r="B9" i="3"/>
  <c r="G8" i="3"/>
  <c r="C8" i="3"/>
  <c r="B8" i="3"/>
  <c r="C7" i="3"/>
  <c r="B7" i="3"/>
  <c r="C5" i="3"/>
  <c r="B5" i="3"/>
  <c r="C4" i="3"/>
  <c r="B4" i="3"/>
  <c r="B51" i="2"/>
  <c r="G29" i="2"/>
  <c r="B32" i="2"/>
  <c r="B29" i="2"/>
  <c r="B28" i="2"/>
  <c r="J25" i="2"/>
  <c r="B25" i="2"/>
  <c r="B24" i="2"/>
  <c r="B20" i="2"/>
  <c r="B19" i="2"/>
  <c r="B18" i="2"/>
  <c r="B17" i="2"/>
  <c r="B16" i="2"/>
  <c r="B15" i="2"/>
  <c r="B14" i="2"/>
  <c r="B13" i="2"/>
  <c r="B10" i="2"/>
  <c r="E9" i="2"/>
  <c r="B9" i="2"/>
  <c r="E6" i="2"/>
  <c r="E5" i="2"/>
  <c r="E4" i="2"/>
  <c r="G16" i="4" l="1"/>
  <c r="H43" i="4"/>
  <c r="K53" i="4"/>
  <c r="J2" i="4"/>
  <c r="H4" i="4"/>
  <c r="G50" i="4"/>
  <c r="K50" i="4" s="1"/>
  <c r="H37" i="4"/>
  <c r="G37" i="4"/>
  <c r="I37" i="4" s="1"/>
  <c r="J31" i="4"/>
  <c r="N46" i="4"/>
  <c r="G21" i="4"/>
  <c r="K21" i="4" s="1"/>
  <c r="H16" i="4"/>
  <c r="F22" i="4"/>
  <c r="H22" i="4" s="1"/>
  <c r="K22" i="4"/>
  <c r="I22" i="4"/>
  <c r="N22" i="4"/>
  <c r="G3" i="4"/>
  <c r="I3" i="4" s="1"/>
  <c r="H23" i="4"/>
  <c r="G30" i="4"/>
  <c r="I30" i="4" s="1"/>
  <c r="N21" i="4"/>
  <c r="G33" i="4"/>
  <c r="G43" i="4"/>
  <c r="J25" i="4"/>
  <c r="G14" i="4"/>
  <c r="H14" i="4"/>
  <c r="G40" i="4"/>
  <c r="G25" i="4"/>
  <c r="J40" i="4"/>
  <c r="J22" i="4"/>
  <c r="N53" i="4"/>
  <c r="G34" i="4"/>
  <c r="G19" i="4"/>
  <c r="G6" i="4"/>
  <c r="G12" i="4"/>
  <c r="H12" i="4"/>
  <c r="J20" i="4"/>
  <c r="G41" i="4"/>
  <c r="G51" i="4"/>
  <c r="I12" i="4"/>
  <c r="G26" i="4"/>
  <c r="G5" i="4"/>
  <c r="J29" i="4"/>
  <c r="J51" i="4"/>
  <c r="G4" i="4"/>
  <c r="N4" i="4" s="1"/>
  <c r="G9" i="4"/>
  <c r="G23" i="4"/>
  <c r="N23" i="4" s="1"/>
  <c r="G28" i="4"/>
  <c r="I28" i="4" s="1"/>
  <c r="G31" i="4"/>
  <c r="I31" i="4" s="1"/>
  <c r="G7" i="4"/>
  <c r="N7" i="4" s="1"/>
  <c r="G17" i="4"/>
  <c r="N17" i="4" s="1"/>
  <c r="G47" i="4"/>
  <c r="G10" i="4"/>
  <c r="N10" i="4" s="1"/>
  <c r="H8" i="4"/>
  <c r="G13" i="4"/>
  <c r="G24" i="4"/>
  <c r="G27" i="4"/>
  <c r="N27" i="4" s="1"/>
  <c r="H45" i="4"/>
  <c r="H48" i="4"/>
  <c r="G52" i="4"/>
  <c r="I52" i="4" s="1"/>
  <c r="G20" i="4"/>
  <c r="N20" i="4" s="1"/>
  <c r="G44" i="4"/>
  <c r="G2" i="4"/>
  <c r="H10" i="4"/>
  <c r="G15" i="4"/>
  <c r="G32" i="4"/>
  <c r="G35" i="4"/>
  <c r="I35" i="4" s="1"/>
  <c r="G8" i="4"/>
  <c r="N8" i="4" s="1"/>
  <c r="G18" i="4"/>
  <c r="N18" i="4" s="1"/>
  <c r="H35" i="4"/>
  <c r="G39" i="4"/>
  <c r="G42" i="4"/>
  <c r="G45" i="4"/>
  <c r="I45" i="4" s="1"/>
  <c r="G48" i="4"/>
  <c r="H27" i="4"/>
  <c r="G29" i="4"/>
  <c r="G11" i="4"/>
  <c r="N11" i="4" s="1"/>
  <c r="G36" i="4"/>
  <c r="I36" i="4" s="1"/>
  <c r="H38" i="4"/>
  <c r="J38" i="4"/>
  <c r="G38" i="4"/>
  <c r="N38" i="4" s="1"/>
  <c r="H41" i="4"/>
  <c r="H52" i="4"/>
  <c r="I46" i="4"/>
  <c r="I50" i="4"/>
  <c r="H39" i="4"/>
  <c r="H44" i="4"/>
  <c r="H50" i="4"/>
  <c r="H3" i="4"/>
  <c r="H5" i="4"/>
  <c r="H7" i="4"/>
  <c r="H9" i="4"/>
  <c r="H11" i="4"/>
  <c r="H13" i="4"/>
  <c r="H15" i="4"/>
  <c r="H17" i="4"/>
  <c r="H19" i="4"/>
  <c r="H21" i="4"/>
  <c r="H36" i="4"/>
  <c r="I53" i="4"/>
  <c r="I13" i="4"/>
  <c r="I15" i="4"/>
  <c r="I21" i="4"/>
  <c r="H24" i="4"/>
  <c r="H26" i="4"/>
  <c r="H28" i="4"/>
  <c r="H30" i="4"/>
  <c r="H32" i="4"/>
  <c r="H34" i="4"/>
  <c r="H42" i="4"/>
  <c r="H47" i="4"/>
  <c r="H53" i="4"/>
  <c r="H46" i="4"/>
  <c r="I24" i="4"/>
  <c r="I40" i="4"/>
  <c r="T18" i="4"/>
  <c r="T15" i="4"/>
  <c r="R15" i="4"/>
  <c r="S17" i="4"/>
  <c r="R18" i="4"/>
  <c r="I49" i="4"/>
  <c r="K24" i="5"/>
  <c r="I24" i="5"/>
  <c r="N24" i="5"/>
  <c r="N16" i="5"/>
  <c r="K16" i="5"/>
  <c r="I16" i="5"/>
  <c r="N27" i="5"/>
  <c r="K27" i="5"/>
  <c r="I27" i="5"/>
  <c r="F49" i="4"/>
  <c r="J49" i="4" s="1"/>
  <c r="J24" i="5"/>
  <c r="G3" i="5"/>
  <c r="F3" i="5"/>
  <c r="H40" i="5"/>
  <c r="J40" i="5"/>
  <c r="N45" i="5"/>
  <c r="K45" i="5"/>
  <c r="J26" i="5"/>
  <c r="H26" i="5"/>
  <c r="K32" i="5"/>
  <c r="N32" i="5"/>
  <c r="I32" i="5"/>
  <c r="K7" i="5"/>
  <c r="I7" i="5"/>
  <c r="N7" i="5"/>
  <c r="N14" i="5"/>
  <c r="I14" i="5"/>
  <c r="K14" i="5"/>
  <c r="K40" i="5"/>
  <c r="I40" i="5"/>
  <c r="N40" i="5"/>
  <c r="D21" i="7"/>
  <c r="D19" i="7"/>
  <c r="D17" i="7"/>
  <c r="D18" i="7"/>
  <c r="D20" i="7"/>
  <c r="E20" i="7"/>
  <c r="E18" i="7"/>
  <c r="E21" i="7"/>
  <c r="E17" i="7"/>
  <c r="K30" i="5"/>
  <c r="I30" i="5"/>
  <c r="F7" i="5"/>
  <c r="K37" i="5"/>
  <c r="N37" i="5"/>
  <c r="I37" i="5"/>
  <c r="N30" i="5"/>
  <c r="F37" i="5"/>
  <c r="F44" i="5"/>
  <c r="G44" i="5"/>
  <c r="F49" i="5"/>
  <c r="G49" i="5"/>
  <c r="N10" i="5"/>
  <c r="K10" i="5"/>
  <c r="J21" i="5"/>
  <c r="H21" i="5"/>
  <c r="G26" i="5"/>
  <c r="K31" i="5"/>
  <c r="N31" i="5"/>
  <c r="I31" i="5"/>
  <c r="T16" i="4"/>
  <c r="R16" i="4"/>
  <c r="N4" i="5"/>
  <c r="K4" i="5"/>
  <c r="I10" i="5"/>
  <c r="N21" i="5"/>
  <c r="K21" i="5"/>
  <c r="J31" i="5"/>
  <c r="H31" i="5"/>
  <c r="G35" i="5"/>
  <c r="F35" i="5"/>
  <c r="K42" i="5"/>
  <c r="I42" i="5"/>
  <c r="N42" i="5"/>
  <c r="E19" i="7"/>
  <c r="K9" i="5"/>
  <c r="I9" i="5"/>
  <c r="H42" i="5"/>
  <c r="J42" i="5"/>
  <c r="I47" i="5"/>
  <c r="N47" i="5"/>
  <c r="K47" i="5"/>
  <c r="K36" i="5"/>
  <c r="I36" i="5"/>
  <c r="J9" i="5"/>
  <c r="H9" i="5"/>
  <c r="T12" i="5"/>
  <c r="V12" i="5"/>
  <c r="S12" i="5"/>
  <c r="K34" i="5"/>
  <c r="I34" i="5"/>
  <c r="J48" i="5"/>
  <c r="N13" i="5"/>
  <c r="I13" i="5"/>
  <c r="K17" i="5"/>
  <c r="N17" i="5"/>
  <c r="K25" i="5"/>
  <c r="N25" i="5"/>
  <c r="I25" i="5"/>
  <c r="H43" i="5"/>
  <c r="V14" i="5"/>
  <c r="S14" i="5"/>
  <c r="N36" i="5"/>
  <c r="B24" i="6"/>
  <c r="B17" i="6"/>
  <c r="C9" i="6"/>
  <c r="C12" i="6" s="1"/>
  <c r="H9" i="6" s="1"/>
  <c r="D9" i="6"/>
  <c r="D12" i="6" s="1"/>
  <c r="N9" i="5"/>
  <c r="K13" i="5"/>
  <c r="B15" i="6"/>
  <c r="B16" i="6" s="1"/>
  <c r="J10" i="5"/>
  <c r="H10" i="5"/>
  <c r="K15" i="5"/>
  <c r="I15" i="5"/>
  <c r="I4" i="5"/>
  <c r="I8" i="5"/>
  <c r="J16" i="5"/>
  <c r="H16" i="5"/>
  <c r="G29" i="5"/>
  <c r="F29" i="5"/>
  <c r="J45" i="5"/>
  <c r="H45" i="5"/>
  <c r="K50" i="5"/>
  <c r="N50" i="5"/>
  <c r="E9" i="6"/>
  <c r="E12" i="6" s="1"/>
  <c r="J9" i="6" s="1"/>
  <c r="N20" i="5"/>
  <c r="K20" i="5"/>
  <c r="I20" i="5"/>
  <c r="K43" i="5"/>
  <c r="N43" i="5"/>
  <c r="H6" i="5"/>
  <c r="V11" i="5"/>
  <c r="F13" i="5"/>
  <c r="F15" i="5"/>
  <c r="J20" i="5"/>
  <c r="F25" i="5"/>
  <c r="F36" i="5"/>
  <c r="H2" i="11"/>
  <c r="H51" i="5"/>
  <c r="K6" i="5"/>
  <c r="I19" i="5"/>
  <c r="I28" i="5"/>
  <c r="I39" i="5"/>
  <c r="T17" i="4"/>
  <c r="F8" i="5"/>
  <c r="J28" i="5"/>
  <c r="F30" i="5"/>
  <c r="G41" i="5"/>
  <c r="F41" i="5"/>
  <c r="I51" i="5"/>
  <c r="H2" i="5"/>
  <c r="H14" i="5"/>
  <c r="I18" i="5"/>
  <c r="K19" i="5"/>
  <c r="K39" i="5"/>
  <c r="K48" i="5"/>
  <c r="I48" i="5"/>
  <c r="G23" i="5"/>
  <c r="F23" i="5"/>
  <c r="F47" i="5"/>
  <c r="N50" i="4" l="1"/>
  <c r="K37" i="4"/>
  <c r="N37" i="4"/>
  <c r="K16" i="4"/>
  <c r="N16" i="4"/>
  <c r="I16" i="4"/>
  <c r="N19" i="4"/>
  <c r="K19" i="4"/>
  <c r="N43" i="4"/>
  <c r="K43" i="4"/>
  <c r="K42" i="4"/>
  <c r="N42" i="4"/>
  <c r="K45" i="4"/>
  <c r="N45" i="4"/>
  <c r="K31" i="4"/>
  <c r="N31" i="4"/>
  <c r="K39" i="4"/>
  <c r="N39" i="4"/>
  <c r="I19" i="4"/>
  <c r="K5" i="4"/>
  <c r="N5" i="4"/>
  <c r="I33" i="4"/>
  <c r="N33" i="4"/>
  <c r="K33" i="4"/>
  <c r="K34" i="4"/>
  <c r="N34" i="4"/>
  <c r="K51" i="4"/>
  <c r="N51" i="4"/>
  <c r="K41" i="4"/>
  <c r="N41" i="4"/>
  <c r="K35" i="4"/>
  <c r="N35" i="4"/>
  <c r="K29" i="4"/>
  <c r="N29" i="4"/>
  <c r="K32" i="4"/>
  <c r="N32" i="4"/>
  <c r="K24" i="4"/>
  <c r="N24" i="4"/>
  <c r="K9" i="4"/>
  <c r="N9" i="4"/>
  <c r="K47" i="4"/>
  <c r="N47" i="4"/>
  <c r="K26" i="4"/>
  <c r="N26" i="4"/>
  <c r="I5" i="4"/>
  <c r="K36" i="4"/>
  <c r="N36" i="4"/>
  <c r="K28" i="4"/>
  <c r="N28" i="4"/>
  <c r="K25" i="4"/>
  <c r="N25" i="4"/>
  <c r="I25" i="4"/>
  <c r="N3" i="4"/>
  <c r="K3" i="4"/>
  <c r="I41" i="4"/>
  <c r="K15" i="4"/>
  <c r="N15" i="4"/>
  <c r="K13" i="4"/>
  <c r="N13" i="4"/>
  <c r="K44" i="4"/>
  <c r="N44" i="4"/>
  <c r="K52" i="4"/>
  <c r="N52" i="4"/>
  <c r="N30" i="4"/>
  <c r="K30" i="4"/>
  <c r="I34" i="4"/>
  <c r="I43" i="4"/>
  <c r="K40" i="4"/>
  <c r="N40" i="4"/>
  <c r="K48" i="4"/>
  <c r="N48" i="4"/>
  <c r="K6" i="4"/>
  <c r="N6" i="4"/>
  <c r="I6" i="4"/>
  <c r="K14" i="4"/>
  <c r="N14" i="4"/>
  <c r="I14" i="4"/>
  <c r="K12" i="4"/>
  <c r="N12" i="4"/>
  <c r="I4" i="4"/>
  <c r="K4" i="4"/>
  <c r="I9" i="4"/>
  <c r="I48" i="4"/>
  <c r="N2" i="4"/>
  <c r="K2" i="4"/>
  <c r="I2" i="4"/>
  <c r="I10" i="4"/>
  <c r="K10" i="4"/>
  <c r="I20" i="4"/>
  <c r="K20" i="4"/>
  <c r="I17" i="4"/>
  <c r="K17" i="4"/>
  <c r="I7" i="4"/>
  <c r="K7" i="4"/>
  <c r="I29" i="4"/>
  <c r="I18" i="4"/>
  <c r="K18" i="4"/>
  <c r="I47" i="4"/>
  <c r="I8" i="4"/>
  <c r="K8" i="4"/>
  <c r="I32" i="4"/>
  <c r="I44" i="4"/>
  <c r="I51" i="4"/>
  <c r="I26" i="4"/>
  <c r="I42" i="4"/>
  <c r="I39" i="4"/>
  <c r="I11" i="4"/>
  <c r="K11" i="4"/>
  <c r="I27" i="4"/>
  <c r="K27" i="4"/>
  <c r="K23" i="4"/>
  <c r="I23" i="4"/>
  <c r="I38" i="4"/>
  <c r="K38" i="4"/>
  <c r="I41" i="5"/>
  <c r="K41" i="5"/>
  <c r="N41" i="5"/>
  <c r="J25" i="5"/>
  <c r="H25" i="5"/>
  <c r="H15" i="5"/>
  <c r="J15" i="5"/>
  <c r="K3" i="5"/>
  <c r="I3" i="5"/>
  <c r="N3" i="5"/>
  <c r="I35" i="5"/>
  <c r="N35" i="5"/>
  <c r="K35" i="5"/>
  <c r="H49" i="4"/>
  <c r="J44" i="5"/>
  <c r="H44" i="5"/>
  <c r="J37" i="5"/>
  <c r="H37" i="5"/>
  <c r="F19" i="7"/>
  <c r="G19" i="7"/>
  <c r="I19" i="7"/>
  <c r="H19" i="7"/>
  <c r="J8" i="5"/>
  <c r="H8" i="5"/>
  <c r="H7" i="5"/>
  <c r="J7" i="5"/>
  <c r="J35" i="5"/>
  <c r="H35" i="5"/>
  <c r="I23" i="5"/>
  <c r="N23" i="5"/>
  <c r="K23" i="5"/>
  <c r="I20" i="7"/>
  <c r="H20" i="7"/>
  <c r="G20" i="7"/>
  <c r="F20" i="7"/>
  <c r="H30" i="5"/>
  <c r="J30" i="5"/>
  <c r="B12" i="6"/>
  <c r="B14" i="6" s="1"/>
  <c r="F9" i="6" s="1"/>
  <c r="I9" i="6"/>
  <c r="G9" i="6"/>
  <c r="H13" i="5"/>
  <c r="J13" i="5"/>
  <c r="H3" i="5"/>
  <c r="J3" i="5"/>
  <c r="F17" i="7"/>
  <c r="G17" i="7"/>
  <c r="I17" i="7"/>
  <c r="H17" i="7"/>
  <c r="J47" i="5"/>
  <c r="H47" i="5"/>
  <c r="J29" i="5"/>
  <c r="H29" i="5"/>
  <c r="J49" i="5"/>
  <c r="H49" i="5"/>
  <c r="F21" i="7"/>
  <c r="G21" i="7"/>
  <c r="I21" i="7"/>
  <c r="H21" i="7"/>
  <c r="H36" i="5"/>
  <c r="J36" i="5"/>
  <c r="N26" i="5"/>
  <c r="K26" i="5"/>
  <c r="I26" i="5"/>
  <c r="K49" i="5"/>
  <c r="I49" i="5"/>
  <c r="N49" i="5"/>
  <c r="J23" i="5"/>
  <c r="H23" i="5"/>
  <c r="J41" i="5"/>
  <c r="H41" i="5"/>
  <c r="I29" i="5"/>
  <c r="N29" i="5"/>
  <c r="K29" i="5"/>
  <c r="K44" i="5"/>
  <c r="I44" i="5"/>
  <c r="N44" i="5"/>
  <c r="I18" i="7"/>
  <c r="H18" i="7"/>
  <c r="G18" i="7"/>
  <c r="F18" i="7"/>
</calcChain>
</file>

<file path=xl/sharedStrings.xml><?xml version="1.0" encoding="utf-8"?>
<sst xmlns="http://schemas.openxmlformats.org/spreadsheetml/2006/main" count="1797" uniqueCount="455">
  <si>
    <t>PESO IDEAL</t>
  </si>
  <si>
    <t>CB</t>
  </si>
  <si>
    <t>ALTURA</t>
  </si>
  <si>
    <t>AJ</t>
  </si>
  <si>
    <t>Idade</t>
  </si>
  <si>
    <t>HOMEM IMC 22</t>
  </si>
  <si>
    <t>CP</t>
  </si>
  <si>
    <t>MULHER IMC 20,8</t>
  </si>
  <si>
    <t>CC</t>
  </si>
  <si>
    <t>IMC 25</t>
  </si>
  <si>
    <t>CA</t>
  </si>
  <si>
    <t>Gênero</t>
  </si>
  <si>
    <t>ALTURA ESTIMADA</t>
  </si>
  <si>
    <t>(Chumlea, 85)</t>
  </si>
  <si>
    <t>HOMEM</t>
  </si>
  <si>
    <t>Peso Ajustado</t>
  </si>
  <si>
    <t>MULHER</t>
  </si>
  <si>
    <t>Peso atual</t>
  </si>
  <si>
    <t>insira o peso atual que vc quer utilizar</t>
  </si>
  <si>
    <t>Peso ideal</t>
  </si>
  <si>
    <t>insira o peso ideal que vc quer utilizar</t>
  </si>
  <si>
    <t>PESO ESTIMADO</t>
  </si>
  <si>
    <t>(Chumlea, 88)</t>
  </si>
  <si>
    <t>%Adequação CB</t>
  </si>
  <si>
    <t>Classificação %CB</t>
  </si>
  <si>
    <t>HOMEM BRANCO 19-59 ANOS</t>
  </si>
  <si>
    <t>Percentil 50 CB</t>
  </si>
  <si>
    <t>P50 Homens</t>
  </si>
  <si>
    <t>P50 Mulheres</t>
  </si>
  <si>
    <t>Desn Grave</t>
  </si>
  <si>
    <t>&lt;70%</t>
  </si>
  <si>
    <t>HOMEM BRANCO &gt;60 ANOS</t>
  </si>
  <si>
    <t>18-18,9 anos</t>
  </si>
  <si>
    <t>Desn Mod</t>
  </si>
  <si>
    <t>70-80%</t>
  </si>
  <si>
    <t>HOMEM NEGRO 19-59 ANOS</t>
  </si>
  <si>
    <t>19 - 19,9 anos</t>
  </si>
  <si>
    <t>Desn Leve</t>
  </si>
  <si>
    <t>80-90%</t>
  </si>
  <si>
    <t>HOMEM NEGRO &gt;60 ANOS</t>
  </si>
  <si>
    <t>20- 29,9 anos</t>
  </si>
  <si>
    <t>Eutrofia</t>
  </si>
  <si>
    <t>90-110%</t>
  </si>
  <si>
    <t>MULHER BRANCA 19-59 ANOS</t>
  </si>
  <si>
    <t>30-39,9 anos</t>
  </si>
  <si>
    <t>Sobrepeso</t>
  </si>
  <si>
    <t>110-120%</t>
  </si>
  <si>
    <t>MULHER BRANCA  &gt;60 ANOS</t>
  </si>
  <si>
    <t>40-49,9 anos</t>
  </si>
  <si>
    <t>Obesidade</t>
  </si>
  <si>
    <t>&gt;120%</t>
  </si>
  <si>
    <t>MULHER NEGRA 19-59 ANOS</t>
  </si>
  <si>
    <t>50-59,9 anos</t>
  </si>
  <si>
    <t>MULHER NEGRA &gt;60 ANOS</t>
  </si>
  <si>
    <t>60-69,9 anos</t>
  </si>
  <si>
    <t>70-79,9 anos</t>
  </si>
  <si>
    <t>80-90,9 anos</t>
  </si>
  <si>
    <t>(Jung, 2004)</t>
  </si>
  <si>
    <t>CB medida</t>
  </si>
  <si>
    <t>CB P50</t>
  </si>
  <si>
    <t>% Adequação</t>
  </si>
  <si>
    <t>(Rabito, 2008)</t>
  </si>
  <si>
    <t>CP medida</t>
  </si>
  <si>
    <t>(Barbosa-Silva, 2016)</t>
  </si>
  <si>
    <t xml:space="preserve">Homem: </t>
  </si>
  <si>
    <t>Se &lt;34cm - indicativo de depleção muscular</t>
  </si>
  <si>
    <t xml:space="preserve">Mulher: </t>
  </si>
  <si>
    <t>Se &lt;33cm - indicativo de depleção muscular</t>
  </si>
  <si>
    <t>% Perda de Peso (PP)</t>
  </si>
  <si>
    <t>Peso usual</t>
  </si>
  <si>
    <t>Amputados</t>
  </si>
  <si>
    <t>% estimado</t>
  </si>
  <si>
    <t>Peso corrigido amputado</t>
  </si>
  <si>
    <t>Mão</t>
  </si>
  <si>
    <t>Peso pré amputação</t>
  </si>
  <si>
    <t>Classificação PP</t>
  </si>
  <si>
    <t>Moderada</t>
  </si>
  <si>
    <t>Grave</t>
  </si>
  <si>
    <t>Antebraço</t>
  </si>
  <si>
    <t>% do membro</t>
  </si>
  <si>
    <t>1 SEMANA</t>
  </si>
  <si>
    <t>1-2%</t>
  </si>
  <si>
    <t>≥2%</t>
  </si>
  <si>
    <t>Antebraço + mão</t>
  </si>
  <si>
    <t>1 MÊS</t>
  </si>
  <si>
    <t>&lt;5%</t>
  </si>
  <si>
    <t>≥5%</t>
  </si>
  <si>
    <t>Braço</t>
  </si>
  <si>
    <t>3 MESES</t>
  </si>
  <si>
    <t>&lt;7,5%</t>
  </si>
  <si>
    <t>≥7,5%</t>
  </si>
  <si>
    <t>Membro superior</t>
  </si>
  <si>
    <t>6 MESES</t>
  </si>
  <si>
    <t>&lt;10%</t>
  </si>
  <si>
    <t>≥10%</t>
  </si>
  <si>
    <t>Pé</t>
  </si>
  <si>
    <t>(Blackburn, 1977)</t>
  </si>
  <si>
    <t xml:space="preserve">Perna </t>
  </si>
  <si>
    <t>Membro inferior</t>
  </si>
  <si>
    <t>Classificação IMC</t>
  </si>
  <si>
    <t>OMS, 1997</t>
  </si>
  <si>
    <t>OPAS, 2002</t>
  </si>
  <si>
    <t>(Osterkamp, 1995)</t>
  </si>
  <si>
    <t>Desnutrição</t>
  </si>
  <si>
    <t>&lt;18,5</t>
  </si>
  <si>
    <t>&lt;23</t>
  </si>
  <si>
    <t>18,5 a 24,9</t>
  </si>
  <si>
    <t>23 a 28</t>
  </si>
  <si>
    <t>&gt;25 &lt;30</t>
  </si>
  <si>
    <t>28 - 30</t>
  </si>
  <si>
    <t>Obesidade Grau I</t>
  </si>
  <si>
    <t>&gt;30 a 34,9</t>
  </si>
  <si>
    <t>&gt;30</t>
  </si>
  <si>
    <t>Obesidade Grau II</t>
  </si>
  <si>
    <t>35 - 39,9</t>
  </si>
  <si>
    <t>Obesidade Grau III</t>
  </si>
  <si>
    <t>&gt;40</t>
  </si>
  <si>
    <t>IMC</t>
  </si>
  <si>
    <t>Peso:</t>
  </si>
  <si>
    <t>Altura:</t>
  </si>
  <si>
    <t>Necessidades Nutricionais</t>
  </si>
  <si>
    <t>Fase aguda</t>
  </si>
  <si>
    <t xml:space="preserve">Reabilitação </t>
  </si>
  <si>
    <t xml:space="preserve">Peso </t>
  </si>
  <si>
    <t>Calorias</t>
  </si>
  <si>
    <t>15 a 20</t>
  </si>
  <si>
    <t>25 a 30</t>
  </si>
  <si>
    <t>(Minimo)</t>
  </si>
  <si>
    <t>OU utilize a fórmula abaixo para necessidades personalizadas</t>
  </si>
  <si>
    <t>(Máximo)</t>
  </si>
  <si>
    <t>Kcal/kg</t>
  </si>
  <si>
    <t>(necessidade desejada)</t>
  </si>
  <si>
    <t>Proteinas</t>
  </si>
  <si>
    <t>1,2 a 1,5</t>
  </si>
  <si>
    <t>&gt;1,5</t>
  </si>
  <si>
    <t>PTN/kg</t>
  </si>
  <si>
    <t>KCAL TOTAL</t>
  </si>
  <si>
    <t>Se HD inter</t>
  </si>
  <si>
    <t>PTN TOTAL</t>
  </si>
  <si>
    <t>Se HD cont</t>
  </si>
  <si>
    <t>Obeso</t>
  </si>
  <si>
    <t>IMC&gt;30</t>
  </si>
  <si>
    <t>IMC&gt;40</t>
  </si>
  <si>
    <t>11-14kcal/PA</t>
  </si>
  <si>
    <t>22-25kcal/PI</t>
  </si>
  <si>
    <t xml:space="preserve">Mínimo </t>
  </si>
  <si>
    <t>Máximo</t>
  </si>
  <si>
    <t>IMC &gt;50</t>
  </si>
  <si>
    <t>Dieta</t>
  </si>
  <si>
    <t>Densidade</t>
  </si>
  <si>
    <t>PTN</t>
  </si>
  <si>
    <t>Volume ml/h</t>
  </si>
  <si>
    <t>VT</t>
  </si>
  <si>
    <t>KCAL</t>
  </si>
  <si>
    <t>kcal/kg</t>
  </si>
  <si>
    <t>ptn/kg</t>
  </si>
  <si>
    <t>% VCT</t>
  </si>
  <si>
    <t>% PTN</t>
  </si>
  <si>
    <t>VOLUME PLENO</t>
  </si>
  <si>
    <t>PTN PLENO</t>
  </si>
  <si>
    <t>PTN Suplementar</t>
  </si>
  <si>
    <t>UTI = 22H</t>
  </si>
  <si>
    <t>Novasource Senior</t>
  </si>
  <si>
    <t>nº horas</t>
  </si>
  <si>
    <t>Fresubin Original</t>
  </si>
  <si>
    <t>Fresubin Original Fibre</t>
  </si>
  <si>
    <t>VCT:</t>
  </si>
  <si>
    <t>Fresubin Soya Fibre</t>
  </si>
  <si>
    <t>PTN:</t>
  </si>
  <si>
    <t>Fresubin 1.2 HP Fibre</t>
  </si>
  <si>
    <t>Nutrison 1.0</t>
  </si>
  <si>
    <t>Nutri enteral Soya</t>
  </si>
  <si>
    <t xml:space="preserve">Modelo de progressão </t>
  </si>
  <si>
    <t>Nutrison Multifiber</t>
  </si>
  <si>
    <t xml:space="preserve">Nutri enteral Soya Fiber </t>
  </si>
  <si>
    <t>Kcal/d</t>
  </si>
  <si>
    <t>Volume (1,5kcal)</t>
  </si>
  <si>
    <t>Volume (1,2kcal)</t>
  </si>
  <si>
    <t>Volume (1,0kcal)</t>
  </si>
  <si>
    <t>Isosource Mix</t>
  </si>
  <si>
    <t>1º dia 25%</t>
  </si>
  <si>
    <t>Isosource Soya</t>
  </si>
  <si>
    <t>2º dia 50%</t>
  </si>
  <si>
    <t>Isosource Soya Fiber</t>
  </si>
  <si>
    <t>3º dia 75%</t>
  </si>
  <si>
    <t>Trophic Basic</t>
  </si>
  <si>
    <t>4º dia 100%</t>
  </si>
  <si>
    <t>Trophic Fiber</t>
  </si>
  <si>
    <t>Trophic Soya</t>
  </si>
  <si>
    <t>Fresubin Energy Fibre</t>
  </si>
  <si>
    <t>PTN SUPLEMENTAR (em g faltantes)</t>
  </si>
  <si>
    <t>** iniciar o módulo proteina a partir do 4º dia</t>
  </si>
  <si>
    <t>Fresubin HP Energy</t>
  </si>
  <si>
    <t>Nutren Just Protein</t>
  </si>
  <si>
    <t>kcal</t>
  </si>
  <si>
    <t>Isosource 1.5</t>
  </si>
  <si>
    <t>Fresubin Protein Powder</t>
  </si>
  <si>
    <t>Novasource Hi Protein</t>
  </si>
  <si>
    <t>Nutridrink Protein</t>
  </si>
  <si>
    <t>Nutrison Energy</t>
  </si>
  <si>
    <t>Nutrison Energy Multifiber</t>
  </si>
  <si>
    <t>Nutri Enteral 1.5</t>
  </si>
  <si>
    <t xml:space="preserve">Isosource 1.5 </t>
  </si>
  <si>
    <t>Trophic 1.5</t>
  </si>
  <si>
    <t>Trophic EP</t>
  </si>
  <si>
    <t>Trophic 1.5 Soya</t>
  </si>
  <si>
    <t>Fresubin 2kcal HP (500ml)</t>
  </si>
  <si>
    <t>Fresubin 2kcal HP Fibre(500ml)</t>
  </si>
  <si>
    <t>Diben</t>
  </si>
  <si>
    <t>Diben HP</t>
  </si>
  <si>
    <t>Novasource GC</t>
  </si>
  <si>
    <t>Novasource GC HP</t>
  </si>
  <si>
    <t>Novasource GC 1.5</t>
  </si>
  <si>
    <t>Diamax</t>
  </si>
  <si>
    <t>Novasource Ren</t>
  </si>
  <si>
    <t>Novasource GI control</t>
  </si>
  <si>
    <t>Novasource Proline</t>
  </si>
  <si>
    <t>Reconvan</t>
  </si>
  <si>
    <t>Fresubin Hepa</t>
  </si>
  <si>
    <t>Fresubin Lipid</t>
  </si>
  <si>
    <t>Impact 1.5</t>
  </si>
  <si>
    <t xml:space="preserve">Impact </t>
  </si>
  <si>
    <t>Peptamen HN</t>
  </si>
  <si>
    <t>Peptamen pó</t>
  </si>
  <si>
    <t>Peptamen Intense</t>
  </si>
  <si>
    <t>Peptamen 1.5</t>
  </si>
  <si>
    <t>Survimed OPD</t>
  </si>
  <si>
    <t>Survimed OPD HN</t>
  </si>
  <si>
    <t>Peptimax pó</t>
  </si>
  <si>
    <t>Nutrison Advanced Peptisorb</t>
  </si>
  <si>
    <t>Nutro Premium PreFibra 1.5</t>
  </si>
  <si>
    <t>Volume do horário</t>
  </si>
  <si>
    <t>nº vezes</t>
  </si>
  <si>
    <t>Modelo de progressão (volume de cada horário)</t>
  </si>
  <si>
    <t>cho</t>
  </si>
  <si>
    <t>ptn</t>
  </si>
  <si>
    <t>lip</t>
  </si>
  <si>
    <t>Trophic basic pó (1 medida - 7,8g)</t>
  </si>
  <si>
    <t>VET</t>
  </si>
  <si>
    <t>15% PTN</t>
  </si>
  <si>
    <t>20% PTN</t>
  </si>
  <si>
    <t>Carbodex (1 medida - 10g)</t>
  </si>
  <si>
    <t>Albumix power (1 medidor - 20g)</t>
  </si>
  <si>
    <t>Oleo de soja (1 colher sopa 13ml)</t>
  </si>
  <si>
    <t>Peso</t>
  </si>
  <si>
    <t xml:space="preserve">Dieta </t>
  </si>
  <si>
    <t>dose</t>
  </si>
  <si>
    <t>CHO</t>
  </si>
  <si>
    <t xml:space="preserve">LIP </t>
  </si>
  <si>
    <t>Ptn/kg</t>
  </si>
  <si>
    <t>% CHO</t>
  </si>
  <si>
    <t>%LIP</t>
  </si>
  <si>
    <t>Trophic - nº doses</t>
  </si>
  <si>
    <t>Carbodex  - nº doses</t>
  </si>
  <si>
    <t>Albumix - nº medidores</t>
  </si>
  <si>
    <t>óleo 1 colher sopa</t>
  </si>
  <si>
    <t xml:space="preserve">Total em kcal </t>
  </si>
  <si>
    <t xml:space="preserve">água </t>
  </si>
  <si>
    <t>4 Doses de em ml</t>
  </si>
  <si>
    <t>Lata Trophic</t>
  </si>
  <si>
    <t>Lata Cabodex</t>
  </si>
  <si>
    <t>Lata Albumix</t>
  </si>
  <si>
    <t>óleo de soja</t>
  </si>
  <si>
    <t>Receita para cada DOSE</t>
  </si>
  <si>
    <t>MEDIDORES</t>
  </si>
  <si>
    <t>Trophic</t>
  </si>
  <si>
    <t>dosadores</t>
  </si>
  <si>
    <t>Carbodex</t>
  </si>
  <si>
    <t>Albumix</t>
  </si>
  <si>
    <t>g</t>
  </si>
  <si>
    <t>óleo</t>
  </si>
  <si>
    <t>ml</t>
  </si>
  <si>
    <t>HIDRATAÇÃO</t>
  </si>
  <si>
    <t xml:space="preserve">Volume de dieta/dia </t>
  </si>
  <si>
    <t xml:space="preserve">25 a 30ml/Kg/dia </t>
  </si>
  <si>
    <t>Mínimo</t>
  </si>
  <si>
    <t>Dieta 2,0kcal</t>
  </si>
  <si>
    <t>Ideal</t>
  </si>
  <si>
    <t>Dieta 1,5kcal</t>
  </si>
  <si>
    <t>Dieta 1,2kcal</t>
  </si>
  <si>
    <t>Dieta 1,0kcal</t>
  </si>
  <si>
    <t>Água via TNE</t>
  </si>
  <si>
    <t>Oferta água extra TNE</t>
  </si>
  <si>
    <t>**dividir este volume mínimo ou ideal no nº de vezes que deseja ofertar</t>
  </si>
  <si>
    <t>4x/dia</t>
  </si>
  <si>
    <t>5x/dia</t>
  </si>
  <si>
    <t>6x/dia</t>
  </si>
  <si>
    <t>8x</t>
  </si>
  <si>
    <t>TNE S.A.</t>
  </si>
  <si>
    <t>Calculo Noradrenalina</t>
  </si>
  <si>
    <t>*considerando diluição em 250ml soro</t>
  </si>
  <si>
    <t>Noradrenalina</t>
  </si>
  <si>
    <t>mcg/kg/min</t>
  </si>
  <si>
    <t>simples</t>
  </si>
  <si>
    <t>*considerando 2 ampolas de Nora</t>
  </si>
  <si>
    <t>mL de nora</t>
  </si>
  <si>
    <t>concentrada</t>
  </si>
  <si>
    <t>*considerando 4 ampolas de Nora</t>
  </si>
  <si>
    <t>nº ampolas diluidas</t>
  </si>
  <si>
    <t xml:space="preserve">Quantidade de soro </t>
  </si>
  <si>
    <t>Peso(kg)</t>
  </si>
  <si>
    <t>Balanço nitrogenado</t>
  </si>
  <si>
    <t>Ptn(g) ingerida 24h</t>
  </si>
  <si>
    <t>Ureia urinária 24h</t>
  </si>
  <si>
    <t>Balanço total</t>
  </si>
  <si>
    <t>Calorias Propofol</t>
  </si>
  <si>
    <t>Calorias totais</t>
  </si>
  <si>
    <t>Suplemento</t>
  </si>
  <si>
    <t>QTD (g)</t>
  </si>
  <si>
    <t>AÇ</t>
  </si>
  <si>
    <t>LIP</t>
  </si>
  <si>
    <t>Sódio</t>
  </si>
  <si>
    <t>Potássio</t>
  </si>
  <si>
    <t>Fósforo</t>
  </si>
  <si>
    <t xml:space="preserve">Ferro </t>
  </si>
  <si>
    <t>Fibras</t>
  </si>
  <si>
    <t>Osmolaridade</t>
  </si>
  <si>
    <t>NI</t>
  </si>
  <si>
    <t>*auxiliar no controle glicêmico</t>
  </si>
  <si>
    <t>Energyzip</t>
  </si>
  <si>
    <t>Fresubin 2kcal Neutro</t>
  </si>
  <si>
    <t>*presença de w3,w6</t>
  </si>
  <si>
    <t xml:space="preserve">Fresubin 3.2kcal </t>
  </si>
  <si>
    <t>Fresubin Energy</t>
  </si>
  <si>
    <t>NI= Não informado</t>
  </si>
  <si>
    <t>Fresubin Jucy</t>
  </si>
  <si>
    <t>Fresubin Protein Energy</t>
  </si>
  <si>
    <t>Glucerna 1.5</t>
  </si>
  <si>
    <t>Impact</t>
  </si>
  <si>
    <t>*presença de arginina, w3,w6, nucleotídeos</t>
  </si>
  <si>
    <t xml:space="preserve">Just Protein </t>
  </si>
  <si>
    <t>*presença de arginina, w3,w6, prolina, colina</t>
  </si>
  <si>
    <t>*presença de carnitina, arginina, w3,w6, taurina</t>
  </si>
  <si>
    <t>Novasource Senior pó s/sabor</t>
  </si>
  <si>
    <t>3 Colheres sopa = 27,5g</t>
  </si>
  <si>
    <t>Novasourse Senior</t>
  </si>
  <si>
    <t>Nutren 1.5</t>
  </si>
  <si>
    <t>Nutren 1.5 Protein</t>
  </si>
  <si>
    <t>Nutren 2.0</t>
  </si>
  <si>
    <t>Nutren Control</t>
  </si>
  <si>
    <t>Nutren Forfity Pó</t>
  </si>
  <si>
    <t>(30g + 90ml água = 100ml preparação)</t>
  </si>
  <si>
    <t>Nutren Fresh Chá de limão</t>
  </si>
  <si>
    <t>Nutren Ultra</t>
  </si>
  <si>
    <t>Nutri enteral 1.5</t>
  </si>
  <si>
    <t>Nutridrink</t>
  </si>
  <si>
    <t>Módulos proteicos</t>
  </si>
  <si>
    <t>Fórmula</t>
  </si>
  <si>
    <t>K</t>
  </si>
  <si>
    <t>Osmol.</t>
  </si>
  <si>
    <t>-</t>
  </si>
  <si>
    <t>Nutro Premium 1.5</t>
  </si>
  <si>
    <t>Nutrison Advanced Diason</t>
  </si>
  <si>
    <t>Nutrison Soya Fiber</t>
  </si>
  <si>
    <t xml:space="preserve">Média 5 dias: </t>
  </si>
  <si>
    <t>DIA 1</t>
  </si>
  <si>
    <t>DIA 2</t>
  </si>
  <si>
    <t>DIA 3</t>
  </si>
  <si>
    <t>DIA 4</t>
  </si>
  <si>
    <t>DIA 5</t>
  </si>
  <si>
    <t>% de Consumo</t>
  </si>
  <si>
    <t>Café da manhã</t>
  </si>
  <si>
    <t>Lanche da manhã</t>
  </si>
  <si>
    <t>Almoço</t>
  </si>
  <si>
    <t>Lanche da tarde</t>
  </si>
  <si>
    <t xml:space="preserve">Jantar </t>
  </si>
  <si>
    <t>Ceia</t>
  </si>
  <si>
    <t>Média</t>
  </si>
  <si>
    <t>Prescrito x Infundido - TNE</t>
  </si>
  <si>
    <t>Paciente</t>
  </si>
  <si>
    <t>Identificação</t>
  </si>
  <si>
    <t>Vol. Recebido 24h</t>
  </si>
  <si>
    <t>Vol. Prescrito</t>
  </si>
  <si>
    <t>% Recebido</t>
  </si>
  <si>
    <t>João da Silva</t>
  </si>
  <si>
    <t>Acompanhamento Antropométrico</t>
  </si>
  <si>
    <t>DATA</t>
  </si>
  <si>
    <t>DCT</t>
  </si>
  <si>
    <t>SEGUNDA</t>
  </si>
  <si>
    <t>TERÇA</t>
  </si>
  <si>
    <t>QUARTA</t>
  </si>
  <si>
    <t>QUINTA</t>
  </si>
  <si>
    <t>SEXTA</t>
  </si>
  <si>
    <t>Codigo</t>
  </si>
  <si>
    <t>HGT's:</t>
  </si>
  <si>
    <t>VM/ O2/ AA</t>
  </si>
  <si>
    <t>Data Int</t>
  </si>
  <si>
    <t>P:</t>
  </si>
  <si>
    <t>UTI</t>
  </si>
  <si>
    <t>Mg</t>
  </si>
  <si>
    <t>Na</t>
  </si>
  <si>
    <t>Altura</t>
  </si>
  <si>
    <t>Lact</t>
  </si>
  <si>
    <t>PCR</t>
  </si>
  <si>
    <t>pH</t>
  </si>
  <si>
    <t>pCO2</t>
  </si>
  <si>
    <t>HCO3</t>
  </si>
  <si>
    <t>NC</t>
  </si>
  <si>
    <t>BH</t>
  </si>
  <si>
    <t>NP</t>
  </si>
  <si>
    <t>Diurese</t>
  </si>
  <si>
    <t>Evacuação</t>
  </si>
  <si>
    <t>% recebido NE</t>
  </si>
  <si>
    <t>AA</t>
  </si>
  <si>
    <t>Ar ambiente</t>
  </si>
  <si>
    <t>Lipídeos</t>
  </si>
  <si>
    <t>açúcar</t>
  </si>
  <si>
    <t>Magnésio</t>
  </si>
  <si>
    <t>Altura do joelho</t>
  </si>
  <si>
    <t>Balanço hídrico</t>
  </si>
  <si>
    <t>Necessidades calóricas</t>
  </si>
  <si>
    <t>circunferência abdominal</t>
  </si>
  <si>
    <t>circunferencia do braco</t>
  </si>
  <si>
    <t>NE</t>
  </si>
  <si>
    <t>Nutrição enteral</t>
  </si>
  <si>
    <t>circunferência da coxa</t>
  </si>
  <si>
    <t xml:space="preserve">NP </t>
  </si>
  <si>
    <t>Necessidades proteicas</t>
  </si>
  <si>
    <t>carboidratos</t>
  </si>
  <si>
    <t>Cont</t>
  </si>
  <si>
    <t>Contínua</t>
  </si>
  <si>
    <t>O2</t>
  </si>
  <si>
    <t>Oxigênio</t>
  </si>
  <si>
    <t>circunferencia da panturrilha</t>
  </si>
  <si>
    <t>Osmolaridades</t>
  </si>
  <si>
    <t>Desn</t>
  </si>
  <si>
    <t>P</t>
  </si>
  <si>
    <t>HD</t>
  </si>
  <si>
    <t>Hemodiálise</t>
  </si>
  <si>
    <t>P50</t>
  </si>
  <si>
    <t>Percenntil 50</t>
  </si>
  <si>
    <t>HGT's</t>
  </si>
  <si>
    <t>Glicemia</t>
  </si>
  <si>
    <t>Proteína C- reativa</t>
  </si>
  <si>
    <t>Int</t>
  </si>
  <si>
    <t>Internação</t>
  </si>
  <si>
    <t>proteinas</t>
  </si>
  <si>
    <t>Inter</t>
  </si>
  <si>
    <t>Intermitente</t>
  </si>
  <si>
    <t>QT</t>
  </si>
  <si>
    <t>quantidade</t>
  </si>
  <si>
    <t xml:space="preserve">K </t>
  </si>
  <si>
    <t>potássio</t>
  </si>
  <si>
    <t>VM</t>
  </si>
  <si>
    <t>ventilação mecânica</t>
  </si>
  <si>
    <t>Kcal</t>
  </si>
  <si>
    <t>Vol</t>
  </si>
  <si>
    <t>volume</t>
  </si>
  <si>
    <t>Lactato</t>
  </si>
  <si>
    <t>CB medida:</t>
  </si>
  <si>
    <t>Se &lt;28cm - indicativo de depleção muscular</t>
  </si>
  <si>
    <t>Se &lt;25cm - indicativo de depleção muscular</t>
  </si>
  <si>
    <t>Novasource 2.0 (500ml)</t>
  </si>
  <si>
    <t>Nutro Premium Soy</t>
  </si>
  <si>
    <t>Volume (2,0kcal)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</si>
</sst>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00"/>
  </numFmts>
  <fonts count="25" x14ac:knownFonts="1">
    <font>
      <sz val="11"/>
      <color theme="1"/>
      <name val="Calibri"/>
      <scheme val="minor"/>
    </font>
    <font>
      <b/>
      <sz val="10"/>
      <color theme="1"/>
      <name val="Arial"/>
      <family val="2"/>
    </font>
    <font>
      <sz val="11"/>
      <name val="Calibri"/>
      <family val="2"/>
    </font>
    <font>
      <sz val="11"/>
      <color rgb="FF9C0006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sz val="11"/>
      <color rgb="FF006100"/>
      <name val="Calibri"/>
      <family val="2"/>
    </font>
    <font>
      <b/>
      <sz val="11"/>
      <color rgb="FF3F3F3F"/>
      <name val="Calibri"/>
      <family val="2"/>
    </font>
    <font>
      <b/>
      <sz val="11"/>
      <color rgb="FF3F3F76"/>
      <name val="Calibri"/>
      <family val="2"/>
    </font>
    <font>
      <b/>
      <sz val="11"/>
      <color rgb="FFFA7D00"/>
      <name val="Calibri"/>
      <family val="2"/>
    </font>
    <font>
      <b/>
      <sz val="11"/>
      <color rgb="FF006100"/>
      <name val="Calibri"/>
      <family val="2"/>
    </font>
    <font>
      <b/>
      <sz val="13"/>
      <color rgb="FF44546A"/>
      <name val="Calibri"/>
      <family val="2"/>
    </font>
    <font>
      <sz val="11"/>
      <color rgb="FFFA7D00"/>
      <name val="Calibri"/>
      <family val="2"/>
    </font>
    <font>
      <sz val="11"/>
      <color theme="0"/>
      <name val="Calibri"/>
      <family val="2"/>
    </font>
    <font>
      <b/>
      <sz val="11"/>
      <color rgb="FF44546A"/>
      <name val="Calibri"/>
      <family val="2"/>
    </font>
    <font>
      <sz val="11"/>
      <color rgb="FFF2F2F2"/>
      <name val="Calibri"/>
      <family val="2"/>
    </font>
    <font>
      <i/>
      <sz val="11"/>
      <color rgb="FF7F7F7F"/>
      <name val="Calibri"/>
      <family val="2"/>
    </font>
    <font>
      <b/>
      <sz val="11"/>
      <color rgb="FF9C5700"/>
      <name val="Calibri"/>
      <family val="2"/>
    </font>
    <font>
      <b/>
      <sz val="15"/>
      <color rgb="FF44546A"/>
      <name val="Calibri"/>
      <family val="2"/>
    </font>
    <font>
      <sz val="11"/>
      <color theme="1"/>
      <name val="Calibri"/>
      <family val="2"/>
      <scheme val="minor"/>
    </font>
    <font>
      <sz val="11"/>
      <color rgb="FF833C0B"/>
      <name val="Calibri"/>
      <family val="2"/>
    </font>
    <font>
      <b/>
      <sz val="11"/>
      <color theme="1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CC99"/>
        <bgColor rgb="FFFFCC99"/>
      </patternFill>
    </fill>
    <fill>
      <patternFill patternType="solid">
        <fgColor rgb="FFFFC7CE"/>
        <bgColor rgb="FFFFC7CE"/>
      </patternFill>
    </fill>
    <fill>
      <patternFill patternType="solid">
        <fgColor rgb="FFFEB4B4"/>
        <bgColor rgb="FFFEB4B4"/>
      </patternFill>
    </fill>
    <fill>
      <patternFill patternType="solid">
        <fgColor rgb="FF9CC2E5"/>
        <bgColor rgb="FF9CC2E5"/>
      </patternFill>
    </fill>
    <fill>
      <patternFill patternType="solid">
        <fgColor rgb="FFCC99FF"/>
        <bgColor rgb="FFCC99FF"/>
      </patternFill>
    </fill>
    <fill>
      <patternFill patternType="solid">
        <fgColor rgb="FFA5A5A5"/>
        <bgColor rgb="FFA5A5A5"/>
      </patternFill>
    </fill>
    <fill>
      <patternFill patternType="solid">
        <fgColor theme="5"/>
        <bgColor theme="5"/>
      </patternFill>
    </fill>
    <fill>
      <patternFill patternType="solid">
        <fgColor rgb="FFFF99CC"/>
        <bgColor rgb="FFFF99CC"/>
      </patternFill>
    </fill>
    <fill>
      <patternFill patternType="solid">
        <fgColor rgb="FFFFEB9C"/>
        <bgColor rgb="FFFFEB9C"/>
      </patternFill>
    </fill>
    <fill>
      <patternFill patternType="solid">
        <fgColor rgb="FF33CCCC"/>
        <bgColor rgb="FF33CCCC"/>
      </patternFill>
    </fill>
    <fill>
      <patternFill patternType="solid">
        <fgColor rgb="FFC6EFCE"/>
        <bgColor rgb="FFC6EFCE"/>
      </patternFill>
    </fill>
    <fill>
      <patternFill patternType="solid">
        <fgColor rgb="FFFEF2CB"/>
        <bgColor rgb="FFFEF2CB"/>
      </patternFill>
    </fill>
    <fill>
      <patternFill patternType="solid">
        <fgColor rgb="FF339966"/>
        <bgColor rgb="FF339966"/>
      </patternFill>
    </fill>
    <fill>
      <patternFill patternType="solid">
        <fgColor rgb="FFCCCCFF"/>
        <bgColor rgb="FFCCCCFF"/>
      </patternFill>
    </fill>
    <fill>
      <patternFill patternType="solid">
        <fgColor rgb="FF9BC1FF"/>
        <bgColor rgb="FF9BC1FF"/>
      </patternFill>
    </fill>
    <fill>
      <patternFill patternType="solid">
        <fgColor rgb="FFFEAAE0"/>
        <bgColor rgb="FFFEAAE0"/>
      </patternFill>
    </fill>
    <fill>
      <patternFill patternType="solid">
        <fgColor rgb="FFE2EFD9"/>
        <bgColor rgb="FFE2EFD9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DEEAF6"/>
        <bgColor rgb="FFDEEAF6"/>
      </patternFill>
    </fill>
    <fill>
      <patternFill patternType="solid">
        <fgColor rgb="FFFFFFCC"/>
        <bgColor rgb="FFFFFFCC"/>
      </patternFill>
    </fill>
    <fill>
      <patternFill patternType="solid">
        <fgColor rgb="FFFFFDA9"/>
        <bgColor rgb="FFFFFDA9"/>
      </patternFill>
    </fill>
    <fill>
      <patternFill patternType="solid">
        <fgColor rgb="FFDADADA"/>
        <bgColor rgb="FFDADADA"/>
      </patternFill>
    </fill>
    <fill>
      <patternFill patternType="solid">
        <fgColor rgb="FFC8C8C8"/>
        <bgColor rgb="FFC8C8C8"/>
      </patternFill>
    </fill>
    <fill>
      <patternFill patternType="solid">
        <fgColor rgb="FF7B7B7B"/>
        <bgColor rgb="FF7B7B7B"/>
      </patternFill>
    </fill>
    <fill>
      <patternFill patternType="solid">
        <fgColor rgb="FF525252"/>
        <bgColor rgb="FF525252"/>
      </patternFill>
    </fill>
    <fill>
      <patternFill patternType="solid">
        <fgColor rgb="FFFFD965"/>
        <bgColor rgb="FFFFD965"/>
      </patternFill>
    </fill>
    <fill>
      <patternFill patternType="solid">
        <fgColor theme="9"/>
        <bgColor theme="9"/>
      </patternFill>
    </fill>
    <fill>
      <patternFill patternType="solid">
        <fgColor rgb="FFC5E0B3"/>
        <bgColor rgb="FFC5E0B3"/>
      </patternFill>
    </fill>
    <fill>
      <patternFill patternType="solid">
        <fgColor rgb="FFA8D08D"/>
        <bgColor rgb="FFA8D08D"/>
      </patternFill>
    </fill>
    <fill>
      <patternFill patternType="solid">
        <fgColor theme="4"/>
        <bgColor theme="4"/>
      </patternFill>
    </fill>
    <fill>
      <patternFill patternType="solid">
        <fgColor theme="6"/>
        <bgColor theme="6"/>
      </patternFill>
    </fill>
    <fill>
      <patternFill patternType="solid">
        <fgColor rgb="FFECECEC"/>
        <bgColor rgb="FFECECEC"/>
      </patternFill>
    </fill>
    <fill>
      <patternFill patternType="solid">
        <fgColor rgb="FFC0C0C0"/>
        <bgColor rgb="FFC0C0C0"/>
      </patternFill>
    </fill>
    <fill>
      <patternFill patternType="solid">
        <fgColor rgb="FFD9E2F3"/>
        <bgColor rgb="FFD9E2F3"/>
      </patternFill>
    </fill>
    <fill>
      <patternFill patternType="solid">
        <fgColor rgb="FFB3F7B6"/>
        <bgColor indexed="64"/>
      </patternFill>
    </fill>
    <fill>
      <patternFill patternType="solid">
        <fgColor rgb="FFFFBDDE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9" tint="0.79998168889431442"/>
        <bgColor rgb="FFDADADA"/>
      </patternFill>
    </fill>
    <fill>
      <patternFill patternType="solid">
        <fgColor theme="9" tint="0.59999389629810485"/>
        <bgColor rgb="FFC8C8C8"/>
      </patternFill>
    </fill>
    <fill>
      <patternFill patternType="solid">
        <fgColor theme="9" tint="0.39997558519241921"/>
        <bgColor rgb="FF7B7B7B"/>
      </patternFill>
    </fill>
    <fill>
      <patternFill patternType="solid">
        <fgColor theme="9" tint="-0.249977111117893"/>
        <bgColor rgb="FF525252"/>
      </patternFill>
    </fill>
  </fills>
  <borders count="5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double">
        <color rgb="FF3F3F3F"/>
      </right>
      <top/>
      <bottom style="double">
        <color rgb="FF3F3F3F"/>
      </bottom>
      <diagonal/>
    </border>
    <border>
      <left style="double">
        <color rgb="FF3F3F3F"/>
      </left>
      <right/>
      <top/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7F7F7F"/>
      </right>
      <top style="medium">
        <color rgb="FF000000"/>
      </top>
      <bottom style="medium">
        <color rgb="FF000000"/>
      </bottom>
      <diagonal/>
    </border>
    <border>
      <left style="thin">
        <color rgb="FF7F7F7F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7F7F7F"/>
      </right>
      <top/>
      <bottom style="thin">
        <color rgb="FF7F7F7F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7F7F7F"/>
      </right>
      <top style="thin">
        <color rgb="FF7F7F7F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A1B8E1"/>
      </bottom>
      <diagonal/>
    </border>
    <border>
      <left/>
      <right/>
      <top/>
      <bottom style="medium">
        <color rgb="FF8EAADB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rgb="FF8EAADB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5">
    <xf numFmtId="0" fontId="0" fillId="0" borderId="0" xfId="0"/>
    <xf numFmtId="0" fontId="1" fillId="3" borderId="3" xfId="0" applyFont="1" applyFill="1" applyBorder="1"/>
    <xf numFmtId="0" fontId="3" fillId="4" borderId="3" xfId="0" applyFont="1" applyFill="1" applyBorder="1"/>
    <xf numFmtId="0" fontId="4" fillId="0" borderId="0" xfId="0" applyFont="1"/>
    <xf numFmtId="0" fontId="5" fillId="5" borderId="3" xfId="0" applyFont="1" applyFill="1" applyBorder="1"/>
    <xf numFmtId="0" fontId="5" fillId="6" borderId="3" xfId="0" applyFont="1" applyFill="1" applyBorder="1"/>
    <xf numFmtId="2" fontId="5" fillId="0" borderId="0" xfId="0" applyNumberFormat="1" applyFont="1"/>
    <xf numFmtId="0" fontId="5" fillId="7" borderId="3" xfId="0" applyFont="1" applyFill="1" applyBorder="1"/>
    <xf numFmtId="0" fontId="5" fillId="3" borderId="3" xfId="0" applyFont="1" applyFill="1" applyBorder="1"/>
    <xf numFmtId="0" fontId="6" fillId="8" borderId="4" xfId="0" applyFont="1" applyFill="1" applyBorder="1"/>
    <xf numFmtId="0" fontId="6" fillId="8" borderId="5" xfId="0" applyFont="1" applyFill="1" applyBorder="1"/>
    <xf numFmtId="0" fontId="5" fillId="0" borderId="0" xfId="0" applyFont="1"/>
    <xf numFmtId="0" fontId="4" fillId="9" borderId="3" xfId="0" applyFont="1" applyFill="1" applyBorder="1"/>
    <xf numFmtId="2" fontId="4" fillId="9" borderId="3" xfId="0" applyNumberFormat="1" applyFont="1" applyFill="1" applyBorder="1"/>
    <xf numFmtId="0" fontId="5" fillId="10" borderId="3" xfId="0" applyFont="1" applyFill="1" applyBorder="1"/>
    <xf numFmtId="0" fontId="7" fillId="11" borderId="3" xfId="0" applyFont="1" applyFill="1" applyBorder="1"/>
    <xf numFmtId="0" fontId="6" fillId="8" borderId="6" xfId="0" applyFont="1" applyFill="1" applyBorder="1"/>
    <xf numFmtId="0" fontId="6" fillId="8" borderId="9" xfId="0" applyFont="1" applyFill="1" applyBorder="1"/>
    <xf numFmtId="0" fontId="6" fillId="8" borderId="10" xfId="0" applyFont="1" applyFill="1" applyBorder="1"/>
    <xf numFmtId="0" fontId="5" fillId="12" borderId="3" xfId="0" applyFont="1" applyFill="1" applyBorder="1"/>
    <xf numFmtId="0" fontId="8" fillId="3" borderId="11" xfId="0" applyFont="1" applyFill="1" applyBorder="1"/>
    <xf numFmtId="0" fontId="8" fillId="3" borderId="12" xfId="0" applyFont="1" applyFill="1" applyBorder="1"/>
    <xf numFmtId="0" fontId="8" fillId="3" borderId="13" xfId="0" applyFont="1" applyFill="1" applyBorder="1"/>
    <xf numFmtId="0" fontId="8" fillId="3" borderId="14" xfId="0" applyFont="1" applyFill="1" applyBorder="1"/>
    <xf numFmtId="0" fontId="7" fillId="11" borderId="9" xfId="0" applyFont="1" applyFill="1" applyBorder="1"/>
    <xf numFmtId="0" fontId="9" fillId="13" borderId="10" xfId="0" applyFont="1" applyFill="1" applyBorder="1"/>
    <xf numFmtId="0" fontId="8" fillId="3" borderId="15" xfId="0" applyFont="1" applyFill="1" applyBorder="1"/>
    <xf numFmtId="0" fontId="5" fillId="14" borderId="16" xfId="0" applyFont="1" applyFill="1" applyBorder="1"/>
    <xf numFmtId="0" fontId="5" fillId="14" borderId="17" xfId="0" applyFont="1" applyFill="1" applyBorder="1"/>
    <xf numFmtId="0" fontId="7" fillId="11" borderId="18" xfId="0" applyFont="1" applyFill="1" applyBorder="1"/>
    <xf numFmtId="0" fontId="9" fillId="13" borderId="16" xfId="0" applyFont="1" applyFill="1" applyBorder="1"/>
    <xf numFmtId="0" fontId="5" fillId="15" borderId="3" xfId="0" applyFont="1" applyFill="1" applyBorder="1"/>
    <xf numFmtId="0" fontId="8" fillId="3" borderId="19" xfId="0" applyFont="1" applyFill="1" applyBorder="1"/>
    <xf numFmtId="0" fontId="7" fillId="11" borderId="20" xfId="0" applyFont="1" applyFill="1" applyBorder="1"/>
    <xf numFmtId="0" fontId="9" fillId="13" borderId="21" xfId="0" applyFont="1" applyFill="1" applyBorder="1"/>
    <xf numFmtId="0" fontId="5" fillId="16" borderId="3" xfId="0" applyFont="1" applyFill="1" applyBorder="1"/>
    <xf numFmtId="0" fontId="8" fillId="3" borderId="22" xfId="0" applyFont="1" applyFill="1" applyBorder="1"/>
    <xf numFmtId="0" fontId="5" fillId="14" borderId="21" xfId="0" applyFont="1" applyFill="1" applyBorder="1"/>
    <xf numFmtId="0" fontId="5" fillId="14" borderId="23" xfId="0" applyFont="1" applyFill="1" applyBorder="1"/>
    <xf numFmtId="0" fontId="5" fillId="17" borderId="3" xfId="0" applyFont="1" applyFill="1" applyBorder="1"/>
    <xf numFmtId="0" fontId="9" fillId="13" borderId="3" xfId="0" applyFont="1" applyFill="1" applyBorder="1"/>
    <xf numFmtId="0" fontId="5" fillId="18" borderId="3" xfId="0" applyFont="1" applyFill="1" applyBorder="1"/>
    <xf numFmtId="2" fontId="6" fillId="8" borderId="6" xfId="0" applyNumberFormat="1" applyFont="1" applyFill="1" applyBorder="1"/>
    <xf numFmtId="4" fontId="6" fillId="8" borderId="6" xfId="0" applyNumberFormat="1" applyFont="1" applyFill="1" applyBorder="1"/>
    <xf numFmtId="0" fontId="5" fillId="19" borderId="3" xfId="0" applyFont="1" applyFill="1" applyBorder="1"/>
    <xf numFmtId="0" fontId="10" fillId="20" borderId="3" xfId="0" applyFont="1" applyFill="1" applyBorder="1"/>
    <xf numFmtId="0" fontId="11" fillId="3" borderId="27" xfId="0" applyFont="1" applyFill="1" applyBorder="1"/>
    <xf numFmtId="0" fontId="11" fillId="3" borderId="11" xfId="0" applyFont="1" applyFill="1" applyBorder="1"/>
    <xf numFmtId="0" fontId="11" fillId="3" borderId="12" xfId="0" applyFont="1" applyFill="1" applyBorder="1"/>
    <xf numFmtId="0" fontId="5" fillId="14" borderId="18" xfId="0" applyFont="1" applyFill="1" applyBorder="1"/>
    <xf numFmtId="0" fontId="5" fillId="14" borderId="20" xfId="0" applyFont="1" applyFill="1" applyBorder="1"/>
    <xf numFmtId="0" fontId="6" fillId="8" borderId="28" xfId="0" applyFont="1" applyFill="1" applyBorder="1"/>
    <xf numFmtId="0" fontId="5" fillId="21" borderId="3" xfId="0" applyFont="1" applyFill="1" applyBorder="1"/>
    <xf numFmtId="0" fontId="5" fillId="22" borderId="3" xfId="0" applyFont="1" applyFill="1" applyBorder="1"/>
    <xf numFmtId="0" fontId="5" fillId="23" borderId="3" xfId="0" applyFont="1" applyFill="1" applyBorder="1"/>
    <xf numFmtId="0" fontId="4" fillId="0" borderId="29" xfId="0" applyFont="1" applyBorder="1"/>
    <xf numFmtId="2" fontId="5" fillId="0" borderId="29" xfId="0" applyNumberFormat="1" applyFont="1" applyBorder="1"/>
    <xf numFmtId="0" fontId="1" fillId="0" borderId="0" xfId="0" applyFont="1"/>
    <xf numFmtId="0" fontId="5" fillId="8" borderId="3" xfId="0" applyFont="1" applyFill="1" applyBorder="1"/>
    <xf numFmtId="0" fontId="12" fillId="20" borderId="31" xfId="0" applyFont="1" applyFill="1" applyBorder="1"/>
    <xf numFmtId="0" fontId="4" fillId="5" borderId="31" xfId="0" applyFont="1" applyFill="1" applyBorder="1"/>
    <xf numFmtId="0" fontId="8" fillId="3" borderId="31" xfId="0" applyFont="1" applyFill="1" applyBorder="1"/>
    <xf numFmtId="0" fontId="8" fillId="3" borderId="31" xfId="0" applyFont="1" applyFill="1" applyBorder="1" applyAlignment="1">
      <alignment horizontal="center"/>
    </xf>
    <xf numFmtId="0" fontId="5" fillId="20" borderId="3" xfId="0" applyFont="1" applyFill="1" applyBorder="1"/>
    <xf numFmtId="0" fontId="3" fillId="0" borderId="0" xfId="0" applyFont="1"/>
    <xf numFmtId="0" fontId="13" fillId="13" borderId="3" xfId="0" applyFont="1" applyFill="1" applyBorder="1"/>
    <xf numFmtId="0" fontId="6" fillId="8" borderId="35" xfId="0" applyFont="1" applyFill="1" applyBorder="1"/>
    <xf numFmtId="0" fontId="1" fillId="24" borderId="36" xfId="0" applyFont="1" applyFill="1" applyBorder="1"/>
    <xf numFmtId="0" fontId="10" fillId="20" borderId="37" xfId="0" applyFont="1" applyFill="1" applyBorder="1"/>
    <xf numFmtId="2" fontId="9" fillId="13" borderId="3" xfId="0" applyNumberFormat="1" applyFont="1" applyFill="1" applyBorder="1"/>
    <xf numFmtId="1" fontId="5" fillId="25" borderId="3" xfId="0" applyNumberFormat="1" applyFont="1" applyFill="1" applyBorder="1"/>
    <xf numFmtId="2" fontId="5" fillId="25" borderId="3" xfId="0" applyNumberFormat="1" applyFont="1" applyFill="1" applyBorder="1"/>
    <xf numFmtId="0" fontId="4" fillId="0" borderId="38" xfId="0" applyFont="1" applyBorder="1"/>
    <xf numFmtId="0" fontId="14" fillId="0" borderId="0" xfId="0" applyFont="1"/>
    <xf numFmtId="0" fontId="5" fillId="26" borderId="3" xfId="0" applyFont="1" applyFill="1" applyBorder="1"/>
    <xf numFmtId="0" fontId="5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  <xf numFmtId="1" fontId="5" fillId="0" borderId="0" xfId="0" applyNumberFormat="1" applyFont="1"/>
    <xf numFmtId="0" fontId="5" fillId="27" borderId="3" xfId="0" applyFont="1" applyFill="1" applyBorder="1"/>
    <xf numFmtId="0" fontId="5" fillId="28" borderId="3" xfId="0" applyFont="1" applyFill="1" applyBorder="1"/>
    <xf numFmtId="3" fontId="5" fillId="0" borderId="0" xfId="0" applyNumberFormat="1" applyFont="1" applyAlignment="1">
      <alignment horizontal="center"/>
    </xf>
    <xf numFmtId="0" fontId="5" fillId="29" borderId="3" xfId="0" applyFont="1" applyFill="1" applyBorder="1"/>
    <xf numFmtId="0" fontId="5" fillId="30" borderId="3" xfId="0" applyFont="1" applyFill="1" applyBorder="1"/>
    <xf numFmtId="0" fontId="15" fillId="0" borderId="29" xfId="0" applyFont="1" applyBorder="1"/>
    <xf numFmtId="0" fontId="16" fillId="9" borderId="3" xfId="0" applyFont="1" applyFill="1" applyBorder="1"/>
    <xf numFmtId="9" fontId="17" fillId="20" borderId="40" xfId="0" applyNumberFormat="1" applyFont="1" applyFill="1" applyBorder="1"/>
    <xf numFmtId="0" fontId="17" fillId="20" borderId="40" xfId="0" applyFont="1" applyFill="1" applyBorder="1"/>
    <xf numFmtId="0" fontId="4" fillId="31" borderId="3" xfId="0" applyFont="1" applyFill="1" applyBorder="1"/>
    <xf numFmtId="0" fontId="11" fillId="3" borderId="31" xfId="0" applyFont="1" applyFill="1" applyBorder="1"/>
    <xf numFmtId="1" fontId="5" fillId="19" borderId="3" xfId="0" applyNumberFormat="1" applyFont="1" applyFill="1" applyBorder="1"/>
    <xf numFmtId="2" fontId="5" fillId="19" borderId="3" xfId="0" applyNumberFormat="1" applyFont="1" applyFill="1" applyBorder="1"/>
    <xf numFmtId="2" fontId="5" fillId="32" borderId="3" xfId="0" applyNumberFormat="1" applyFont="1" applyFill="1" applyBorder="1"/>
    <xf numFmtId="2" fontId="5" fillId="14" borderId="3" xfId="0" applyNumberFormat="1" applyFont="1" applyFill="1" applyBorder="1"/>
    <xf numFmtId="164" fontId="3" fillId="4" borderId="3" xfId="0" applyNumberFormat="1" applyFont="1" applyFill="1" applyBorder="1"/>
    <xf numFmtId="2" fontId="18" fillId="19" borderId="3" xfId="0" applyNumberFormat="1" applyFont="1" applyFill="1" applyBorder="1"/>
    <xf numFmtId="2" fontId="3" fillId="4" borderId="3" xfId="0" applyNumberFormat="1" applyFont="1" applyFill="1" applyBorder="1"/>
    <xf numFmtId="0" fontId="4" fillId="19" borderId="3" xfId="0" applyFont="1" applyFill="1" applyBorder="1"/>
    <xf numFmtId="2" fontId="4" fillId="19" borderId="3" xfId="0" applyNumberFormat="1" applyFont="1" applyFill="1" applyBorder="1"/>
    <xf numFmtId="164" fontId="5" fillId="19" borderId="3" xfId="0" applyNumberFormat="1" applyFont="1" applyFill="1" applyBorder="1"/>
    <xf numFmtId="0" fontId="4" fillId="19" borderId="41" xfId="0" applyFont="1" applyFill="1" applyBorder="1"/>
    <xf numFmtId="164" fontId="5" fillId="33" borderId="3" xfId="0" applyNumberFormat="1" applyFont="1" applyFill="1" applyBorder="1"/>
    <xf numFmtId="0" fontId="5" fillId="33" borderId="3" xfId="0" applyFont="1" applyFill="1" applyBorder="1"/>
    <xf numFmtId="0" fontId="16" fillId="34" borderId="3" xfId="0" applyFont="1" applyFill="1" applyBorder="1"/>
    <xf numFmtId="0" fontId="5" fillId="24" borderId="36" xfId="0" applyFont="1" applyFill="1" applyBorder="1"/>
    <xf numFmtId="0" fontId="19" fillId="0" borderId="0" xfId="0" applyFont="1"/>
    <xf numFmtId="1" fontId="5" fillId="19" borderId="3" xfId="0" applyNumberFormat="1" applyFont="1" applyFill="1" applyBorder="1" applyAlignment="1">
      <alignment horizontal="center"/>
    </xf>
    <xf numFmtId="0" fontId="20" fillId="11" borderId="44" xfId="0" applyFont="1" applyFill="1" applyBorder="1" applyAlignment="1">
      <alignment horizontal="center"/>
    </xf>
    <xf numFmtId="0" fontId="20" fillId="11" borderId="41" xfId="0" applyFont="1" applyFill="1" applyBorder="1" applyAlignment="1">
      <alignment horizontal="center"/>
    </xf>
    <xf numFmtId="0" fontId="16" fillId="35" borderId="3" xfId="0" applyFont="1" applyFill="1" applyBorder="1"/>
    <xf numFmtId="1" fontId="5" fillId="36" borderId="3" xfId="0" applyNumberFormat="1" applyFont="1" applyFill="1" applyBorder="1" applyAlignment="1">
      <alignment horizontal="center"/>
    </xf>
    <xf numFmtId="1" fontId="5" fillId="14" borderId="45" xfId="0" applyNumberFormat="1" applyFont="1" applyFill="1" applyBorder="1" applyAlignment="1">
      <alignment horizontal="center"/>
    </xf>
    <xf numFmtId="0" fontId="5" fillId="14" borderId="3" xfId="0" applyFont="1" applyFill="1" applyBorder="1" applyAlignment="1">
      <alignment horizontal="center"/>
    </xf>
    <xf numFmtId="1" fontId="5" fillId="14" borderId="3" xfId="0" applyNumberFormat="1" applyFont="1" applyFill="1" applyBorder="1" applyAlignment="1">
      <alignment horizontal="center"/>
    </xf>
    <xf numFmtId="1" fontId="5" fillId="14" borderId="46" xfId="0" applyNumberFormat="1" applyFont="1" applyFill="1" applyBorder="1" applyAlignment="1">
      <alignment horizontal="center"/>
    </xf>
    <xf numFmtId="0" fontId="5" fillId="19" borderId="3" xfId="0" applyFont="1" applyFill="1" applyBorder="1" applyAlignment="1">
      <alignment horizontal="center"/>
    </xf>
    <xf numFmtId="2" fontId="4" fillId="0" borderId="38" xfId="0" applyNumberFormat="1" applyFont="1" applyBorder="1"/>
    <xf numFmtId="165" fontId="4" fillId="0" borderId="38" xfId="0" applyNumberFormat="1" applyFont="1" applyBorder="1"/>
    <xf numFmtId="0" fontId="4" fillId="37" borderId="47" xfId="0" applyFont="1" applyFill="1" applyBorder="1" applyAlignment="1">
      <alignment horizontal="center"/>
    </xf>
    <xf numFmtId="0" fontId="4" fillId="37" borderId="47" xfId="0" applyFont="1" applyFill="1" applyBorder="1" applyAlignment="1">
      <alignment horizontal="left"/>
    </xf>
    <xf numFmtId="0" fontId="4" fillId="0" borderId="38" xfId="0" applyFont="1" applyBorder="1" applyAlignment="1">
      <alignment horizontal="left"/>
    </xf>
    <xf numFmtId="2" fontId="4" fillId="0" borderId="38" xfId="0" applyNumberFormat="1" applyFont="1" applyBorder="1" applyAlignment="1">
      <alignment horizontal="left"/>
    </xf>
    <xf numFmtId="0" fontId="21" fillId="0" borderId="48" xfId="0" applyFont="1" applyBorder="1"/>
    <xf numFmtId="0" fontId="17" fillId="0" borderId="49" xfId="0" applyFont="1" applyBorder="1"/>
    <xf numFmtId="0" fontId="5" fillId="38" borderId="3" xfId="0" applyFont="1" applyFill="1" applyBorder="1"/>
    <xf numFmtId="0" fontId="4" fillId="20" borderId="47" xfId="0" applyFont="1" applyFill="1" applyBorder="1"/>
    <xf numFmtId="0" fontId="22" fillId="0" borderId="0" xfId="0" applyFont="1"/>
    <xf numFmtId="0" fontId="5" fillId="0" borderId="50" xfId="0" applyFont="1" applyBorder="1"/>
    <xf numFmtId="0" fontId="7" fillId="11" borderId="51" xfId="0" applyFont="1" applyFill="1" applyBorder="1"/>
    <xf numFmtId="0" fontId="7" fillId="11" borderId="10" xfId="0" applyFont="1" applyFill="1" applyBorder="1"/>
    <xf numFmtId="0" fontId="9" fillId="13" borderId="17" xfId="0" applyFont="1" applyFill="1" applyBorder="1"/>
    <xf numFmtId="0" fontId="3" fillId="4" borderId="16" xfId="0" applyFont="1" applyFill="1" applyBorder="1"/>
    <xf numFmtId="0" fontId="9" fillId="13" borderId="23" xfId="0" applyFont="1" applyFill="1" applyBorder="1"/>
    <xf numFmtId="0" fontId="3" fillId="4" borderId="52" xfId="0" applyFont="1" applyFill="1" applyBorder="1"/>
    <xf numFmtId="0" fontId="3" fillId="4" borderId="21" xfId="0" applyFont="1" applyFill="1" applyBorder="1"/>
    <xf numFmtId="0" fontId="23" fillId="0" borderId="29" xfId="0" applyFont="1" applyBorder="1"/>
    <xf numFmtId="0" fontId="5" fillId="14" borderId="3" xfId="0" applyFont="1" applyFill="1" applyBorder="1"/>
    <xf numFmtId="0" fontId="5" fillId="14" borderId="53" xfId="0" applyFont="1" applyFill="1" applyBorder="1"/>
    <xf numFmtId="0" fontId="0" fillId="39" borderId="0" xfId="0" applyFill="1"/>
    <xf numFmtId="0" fontId="0" fillId="40" borderId="0" xfId="0" applyFill="1"/>
    <xf numFmtId="0" fontId="2" fillId="0" borderId="8" xfId="0" applyFont="1" applyBorder="1"/>
    <xf numFmtId="0" fontId="14" fillId="0" borderId="39" xfId="0" applyFont="1" applyBorder="1" applyAlignment="1">
      <alignment horizontal="center"/>
    </xf>
    <xf numFmtId="0" fontId="2" fillId="0" borderId="39" xfId="0" applyFont="1" applyBorder="1"/>
    <xf numFmtId="2" fontId="10" fillId="20" borderId="37" xfId="0" applyNumberFormat="1" applyFont="1" applyFill="1" applyBorder="1"/>
    <xf numFmtId="0" fontId="3" fillId="4" borderId="30" xfId="0" applyFont="1" applyFill="1" applyBorder="1"/>
    <xf numFmtId="2" fontId="9" fillId="13" borderId="30" xfId="0" applyNumberFormat="1" applyFont="1" applyFill="1" applyBorder="1"/>
    <xf numFmtId="2" fontId="5" fillId="25" borderId="30" xfId="0" applyNumberFormat="1" applyFont="1" applyFill="1" applyBorder="1"/>
    <xf numFmtId="0" fontId="24" fillId="0" borderId="0" xfId="0" applyFont="1"/>
    <xf numFmtId="0" fontId="24" fillId="41" borderId="0" xfId="0" applyFont="1" applyFill="1"/>
    <xf numFmtId="1" fontId="6" fillId="8" borderId="35" xfId="0" applyNumberFormat="1" applyFont="1" applyFill="1" applyBorder="1"/>
    <xf numFmtId="1" fontId="5" fillId="25" borderId="30" xfId="0" applyNumberFormat="1" applyFont="1" applyFill="1" applyBorder="1"/>
    <xf numFmtId="1" fontId="0" fillId="0" borderId="0" xfId="0" applyNumberFormat="1"/>
    <xf numFmtId="1" fontId="6" fillId="8" borderId="6" xfId="0" applyNumberFormat="1" applyFont="1" applyFill="1" applyBorder="1"/>
    <xf numFmtId="1" fontId="9" fillId="13" borderId="30" xfId="0" applyNumberFormat="1" applyFont="1" applyFill="1" applyBorder="1"/>
    <xf numFmtId="1" fontId="9" fillId="13" borderId="3" xfId="0" applyNumberFormat="1" applyFont="1" applyFill="1" applyBorder="1"/>
    <xf numFmtId="0" fontId="14" fillId="0" borderId="39" xfId="0" applyFont="1" applyBorder="1" applyAlignment="1">
      <alignment horizontal="center"/>
    </xf>
    <xf numFmtId="0" fontId="2" fillId="0" borderId="39" xfId="0" applyFont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6" fillId="8" borderId="24" xfId="0" applyFont="1" applyFill="1" applyBorder="1" applyAlignment="1">
      <alignment horizontal="center"/>
    </xf>
    <xf numFmtId="0" fontId="2" fillId="0" borderId="25" xfId="0" applyFont="1" applyBorder="1"/>
    <xf numFmtId="0" fontId="2" fillId="0" borderId="26" xfId="0" applyFont="1" applyBorder="1"/>
    <xf numFmtId="0" fontId="7" fillId="11" borderId="1" xfId="0" applyFont="1" applyFill="1" applyBorder="1" applyAlignment="1">
      <alignment horizontal="center"/>
    </xf>
    <xf numFmtId="0" fontId="2" fillId="0" borderId="30" xfId="0" applyFont="1" applyBorder="1"/>
    <xf numFmtId="0" fontId="5" fillId="24" borderId="32" xfId="0" applyFont="1" applyFill="1" applyBorder="1" applyAlignment="1">
      <alignment horizontal="center"/>
    </xf>
    <xf numFmtId="0" fontId="2" fillId="0" borderId="33" xfId="0" applyFont="1" applyBorder="1"/>
    <xf numFmtId="0" fontId="2" fillId="0" borderId="34" xfId="0" applyFont="1" applyBorder="1"/>
    <xf numFmtId="0" fontId="4" fillId="33" borderId="42" xfId="0" applyFont="1" applyFill="1" applyBorder="1" applyAlignment="1">
      <alignment horizontal="center"/>
    </xf>
    <xf numFmtId="0" fontId="2" fillId="0" borderId="43" xfId="0" applyFont="1" applyBorder="1"/>
    <xf numFmtId="0" fontId="9" fillId="13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6" fillId="8" borderId="24" xfId="0" applyFont="1" applyFill="1" applyBorder="1" applyAlignment="1">
      <alignment horizontal="left"/>
    </xf>
    <xf numFmtId="0" fontId="16" fillId="34" borderId="1" xfId="0" applyFont="1" applyFill="1" applyBorder="1" applyAlignment="1">
      <alignment horizontal="center"/>
    </xf>
    <xf numFmtId="0" fontId="5" fillId="21" borderId="1" xfId="0" applyFont="1" applyFill="1" applyBorder="1" applyAlignment="1">
      <alignment horizontal="center"/>
    </xf>
    <xf numFmtId="0" fontId="15" fillId="21" borderId="54" xfId="0" applyFont="1" applyFill="1" applyBorder="1" applyAlignment="1">
      <alignment horizontal="center"/>
    </xf>
    <xf numFmtId="0" fontId="2" fillId="0" borderId="55" xfId="0" applyFont="1" applyBorder="1"/>
    <xf numFmtId="0" fontId="23" fillId="0" borderId="29" xfId="0" applyFont="1" applyBorder="1" applyAlignment="1">
      <alignment horizontal="center"/>
    </xf>
    <xf numFmtId="0" fontId="2" fillId="0" borderId="29" xfId="0" applyFont="1" applyBorder="1"/>
    <xf numFmtId="0" fontId="14" fillId="0" borderId="56" xfId="0" applyFont="1" applyBorder="1"/>
    <xf numFmtId="1" fontId="5" fillId="0" borderId="30" xfId="0" applyNumberFormat="1" applyFont="1" applyBorder="1" applyAlignment="1">
      <alignment horizontal="center"/>
    </xf>
    <xf numFmtId="0" fontId="5" fillId="42" borderId="3" xfId="0" applyFont="1" applyFill="1" applyBorder="1"/>
    <xf numFmtId="0" fontId="5" fillId="43" borderId="3" xfId="0" applyFont="1" applyFill="1" applyBorder="1"/>
    <xf numFmtId="0" fontId="5" fillId="44" borderId="3" xfId="0" applyFont="1" applyFill="1" applyBorder="1"/>
    <xf numFmtId="0" fontId="5" fillId="45" borderId="3" xfId="0" applyFont="1" applyFill="1" applyBorder="1"/>
    <xf numFmtId="0" fontId="6" fillId="8" borderId="27" xfId="0" applyFont="1" applyFill="1" applyBorder="1" applyAlignment="1">
      <alignment horizontal="center"/>
    </xf>
    <xf numFmtId="0" fontId="6" fillId="8" borderId="7" xfId="0" applyFont="1" applyFill="1" applyBorder="1" applyAlignment="1">
      <alignment horizontal="center"/>
    </xf>
  </cellXfs>
  <cellStyles count="1">
    <cellStyle name="Normal" xfId="0" builtinId="0"/>
  </cellStyles>
  <dxfs count="10">
    <dxf>
      <font>
        <color theme="0"/>
      </font>
      <fill>
        <patternFill patternType="none"/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3" defaultTableStyle="TableStyleMedium2" defaultPivotStyle="PivotStyleLight16">
    <tableStyle name="Estimativas Antropométricas-style" pivot="0" count="3" xr9:uid="{00000000-0011-0000-FFFF-FFFF00000000}">
      <tableStyleElement type="headerRow" dxfId="9"/>
      <tableStyleElement type="firstRowStripe" dxfId="8"/>
      <tableStyleElement type="secondRowStripe" dxfId="7"/>
    </tableStyle>
    <tableStyle name="Estimativas Antropométricas-style 2" pivot="0" count="3" xr9:uid="{00000000-0011-0000-FFFF-FFFF01000000}">
      <tableStyleElement type="headerRow" dxfId="6"/>
      <tableStyleElement type="firstRowStripe" dxfId="5"/>
      <tableStyleElement type="secondRowStripe" dxfId="4"/>
    </tableStyle>
    <tableStyle name="Estimativas Antropométricas-style 3" pivot="0" count="3" xr9:uid="{00000000-0011-0000-FFFF-FFFF02000000}">
      <tableStyleElement type="headerRow" dxfId="3"/>
      <tableStyleElement type="firstRowStripe" dxfId="2"/>
      <tableStyleElement type="secondRowStripe" dxfId="1"/>
    </tableStyle>
  </tableStyles>
  <colors>
    <mruColors>
      <color rgb="FFFFBDDE"/>
      <color rgb="FFFDE7FF"/>
      <color rgb="FFFFE7FF"/>
      <color rgb="FFB3F7B6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Acomp!A1"/><Relationship Id="rId3" Type="http://schemas.openxmlformats.org/officeDocument/2006/relationships/hyperlink" Target="#C&#225;lculos!A1"/><Relationship Id="rId7" Type="http://schemas.openxmlformats.org/officeDocument/2006/relationships/hyperlink" Target="#'Prescr%20x%20Inf'!A1"/><Relationship Id="rId12" Type="http://schemas.openxmlformats.org/officeDocument/2006/relationships/image" Target="../media/image1.png"/><Relationship Id="rId2" Type="http://schemas.openxmlformats.org/officeDocument/2006/relationships/hyperlink" Target="#'C&#225;lculos%20dietas'!A1"/><Relationship Id="rId1" Type="http://schemas.openxmlformats.org/officeDocument/2006/relationships/hyperlink" Target="#'Estimativas%20Antropom&#233;tricas'!A1"/><Relationship Id="rId6" Type="http://schemas.openxmlformats.org/officeDocument/2006/relationships/hyperlink" Target="#'Controle%20Ingest&#227;o'!A1"/><Relationship Id="rId11" Type="http://schemas.openxmlformats.org/officeDocument/2006/relationships/hyperlink" Target="#'Necessidades%20nutricionais'!A1"/><Relationship Id="rId5" Type="http://schemas.openxmlformats.org/officeDocument/2006/relationships/hyperlink" Target="#Suplementos!A1"/><Relationship Id="rId10" Type="http://schemas.openxmlformats.org/officeDocument/2006/relationships/hyperlink" Target="#Paciente!A1"/><Relationship Id="rId4" Type="http://schemas.openxmlformats.org/officeDocument/2006/relationships/hyperlink" Target="#'Dietas%20consulta'!A1"/><Relationship Id="rId9" Type="http://schemas.openxmlformats.org/officeDocument/2006/relationships/hyperlink" Target="#Sigl&#225;rio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hyperlink" Target="#Indice!A1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Indice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Indice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Indice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Indice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Indice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Indice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6.png"/><Relationship Id="rId1" Type="http://schemas.openxmlformats.org/officeDocument/2006/relationships/hyperlink" Target="#Indice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hyperlink" Target="#Indice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hyperlink" Target="#Indice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Indice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1</xdr:row>
      <xdr:rowOff>38100</xdr:rowOff>
    </xdr:from>
    <xdr:ext cx="2009775" cy="800100"/>
    <xdr:sp macro="" textlink="">
      <xdr:nvSpPr>
        <xdr:cNvPr id="3" name="Shap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345875" y="3384713"/>
          <a:ext cx="2000250" cy="790575"/>
        </a:xfrm>
        <a:prstGeom prst="flowChartDocument">
          <a:avLst/>
        </a:prstGeom>
        <a:solidFill>
          <a:srgbClr val="FF8BF7"/>
        </a:solidFill>
        <a:ln>
          <a:noFill/>
        </a:ln>
        <a:effectLst>
          <a:outerShdw blurRad="107950" dist="12700" dir="5400000" algn="ctr">
            <a:srgbClr val="000000"/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Calibri"/>
            <a:buNone/>
          </a:pPr>
          <a:r>
            <a:rPr lang="en-US" sz="14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Estimativas Antropométricas</a:t>
          </a:r>
          <a:endParaRPr sz="1400"/>
        </a:p>
      </xdr:txBody>
    </xdr:sp>
    <xdr:clientData fLocksWithSheet="0"/>
  </xdr:oneCellAnchor>
  <xdr:oneCellAnchor>
    <xdr:from>
      <xdr:col>5</xdr:col>
      <xdr:colOff>228600</xdr:colOff>
      <xdr:row>1</xdr:row>
      <xdr:rowOff>19050</xdr:rowOff>
    </xdr:from>
    <xdr:ext cx="1847850" cy="781050"/>
    <xdr:sp macro="" textlink="">
      <xdr:nvSpPr>
        <xdr:cNvPr id="4" name="Shap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426838" y="3394238"/>
          <a:ext cx="1838325" cy="771525"/>
        </a:xfrm>
        <a:prstGeom prst="flowChartDocument">
          <a:avLst/>
        </a:prstGeom>
        <a:solidFill>
          <a:srgbClr val="9BC1FF"/>
        </a:solidFill>
        <a:ln>
          <a:noFill/>
        </a:ln>
        <a:effectLst>
          <a:outerShdw blurRad="107950" dist="12700" dir="5400000" algn="ctr">
            <a:srgbClr val="000000"/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600"/>
            <a:buFont typeface="Calibri"/>
            <a:buNone/>
          </a:pPr>
          <a:r>
            <a:rPr lang="en-US" sz="16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Cálculos de dietas</a:t>
          </a:r>
          <a:endParaRPr sz="1600" b="1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1</xdr:col>
      <xdr:colOff>114300</xdr:colOff>
      <xdr:row>6</xdr:row>
      <xdr:rowOff>133350</xdr:rowOff>
    </xdr:from>
    <xdr:ext cx="1847850" cy="781050"/>
    <xdr:sp macro="" textlink="">
      <xdr:nvSpPr>
        <xdr:cNvPr id="5" name="Shape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426838" y="3394238"/>
          <a:ext cx="1838325" cy="771525"/>
        </a:xfrm>
        <a:prstGeom prst="flowChartDocument">
          <a:avLst/>
        </a:prstGeom>
        <a:solidFill>
          <a:srgbClr val="C4E0B2"/>
        </a:solidFill>
        <a:ln>
          <a:noFill/>
        </a:ln>
        <a:effectLst>
          <a:outerShdw blurRad="107950" dist="12700" dir="5400000" algn="ctr">
            <a:srgbClr val="000000"/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600"/>
            <a:buFont typeface="Calibri"/>
            <a:buNone/>
          </a:pPr>
          <a:r>
            <a:rPr lang="en-US" sz="16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Cálculos gerais</a:t>
          </a:r>
          <a:endParaRPr sz="1600" b="1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5</xdr:col>
      <xdr:colOff>219075</xdr:colOff>
      <xdr:row>6</xdr:row>
      <xdr:rowOff>142875</xdr:rowOff>
    </xdr:from>
    <xdr:ext cx="1847850" cy="781050"/>
    <xdr:sp macro="" textlink="">
      <xdr:nvSpPr>
        <xdr:cNvPr id="6" name="Shape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4426838" y="3394238"/>
          <a:ext cx="1838325" cy="771525"/>
        </a:xfrm>
        <a:prstGeom prst="flowChartDocument">
          <a:avLst/>
        </a:prstGeom>
        <a:solidFill>
          <a:srgbClr val="F7CAAC"/>
        </a:solidFill>
        <a:ln>
          <a:noFill/>
        </a:ln>
        <a:effectLst>
          <a:outerShdw blurRad="107950" dist="12700" dir="5400000" algn="ctr">
            <a:srgbClr val="000000"/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600"/>
            <a:buFont typeface="Calibri"/>
            <a:buNone/>
          </a:pPr>
          <a:r>
            <a:rPr lang="en-US" sz="16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Dietas</a:t>
          </a:r>
          <a:endParaRPr sz="1400"/>
        </a:p>
      </xdr:txBody>
    </xdr:sp>
    <xdr:clientData fLocksWithSheet="0"/>
  </xdr:oneCellAnchor>
  <xdr:oneCellAnchor>
    <xdr:from>
      <xdr:col>1</xdr:col>
      <xdr:colOff>104775</xdr:colOff>
      <xdr:row>12</xdr:row>
      <xdr:rowOff>19050</xdr:rowOff>
    </xdr:from>
    <xdr:ext cx="1847850" cy="781050"/>
    <xdr:sp macro="" textlink="">
      <xdr:nvSpPr>
        <xdr:cNvPr id="7" name="Shape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4426838" y="3394238"/>
          <a:ext cx="1838325" cy="771525"/>
        </a:xfrm>
        <a:prstGeom prst="flowChartDocument">
          <a:avLst/>
        </a:prstGeom>
        <a:solidFill>
          <a:srgbClr val="FFFDA9"/>
        </a:solidFill>
        <a:ln>
          <a:noFill/>
        </a:ln>
        <a:effectLst>
          <a:outerShdw blurRad="107950" dist="12700" dir="5400000" algn="ctr">
            <a:srgbClr val="000000"/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600"/>
            <a:buFont typeface="Calibri"/>
            <a:buNone/>
          </a:pPr>
          <a:r>
            <a:rPr lang="en-US" sz="16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Suplementos</a:t>
          </a:r>
          <a:endParaRPr sz="1400"/>
        </a:p>
      </xdr:txBody>
    </xdr:sp>
    <xdr:clientData fLocksWithSheet="0"/>
  </xdr:oneCellAnchor>
  <xdr:oneCellAnchor>
    <xdr:from>
      <xdr:col>5</xdr:col>
      <xdr:colOff>200025</xdr:colOff>
      <xdr:row>12</xdr:row>
      <xdr:rowOff>28575</xdr:rowOff>
    </xdr:from>
    <xdr:ext cx="1847850" cy="781050"/>
    <xdr:sp macro="" textlink="">
      <xdr:nvSpPr>
        <xdr:cNvPr id="8" name="Shape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4426838" y="3394238"/>
          <a:ext cx="1838325" cy="771525"/>
        </a:xfrm>
        <a:prstGeom prst="flowChartDocument">
          <a:avLst/>
        </a:prstGeom>
        <a:solidFill>
          <a:srgbClr val="E4AAFE"/>
        </a:solidFill>
        <a:ln>
          <a:noFill/>
        </a:ln>
        <a:effectLst>
          <a:outerShdw blurRad="107950" dist="12700" dir="5400000" algn="ctr">
            <a:srgbClr val="000000"/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Calibri"/>
            <a:buNone/>
          </a:pPr>
          <a:r>
            <a:rPr lang="en-US" sz="14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Controle de Ingestão Via Oral</a:t>
          </a:r>
          <a:endParaRPr sz="1400"/>
        </a:p>
      </xdr:txBody>
    </xdr:sp>
    <xdr:clientData fLocksWithSheet="0"/>
  </xdr:oneCellAnchor>
  <xdr:oneCellAnchor>
    <xdr:from>
      <xdr:col>1</xdr:col>
      <xdr:colOff>123825</xdr:colOff>
      <xdr:row>17</xdr:row>
      <xdr:rowOff>66675</xdr:rowOff>
    </xdr:from>
    <xdr:ext cx="1847850" cy="781050"/>
    <xdr:sp macro="" textlink="">
      <xdr:nvSpPr>
        <xdr:cNvPr id="9" name="Shape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426838" y="3394238"/>
          <a:ext cx="1838325" cy="771525"/>
        </a:xfrm>
        <a:prstGeom prst="flowChartDocument">
          <a:avLst/>
        </a:prstGeom>
        <a:solidFill>
          <a:srgbClr val="ADBAFB"/>
        </a:solidFill>
        <a:ln>
          <a:noFill/>
        </a:ln>
        <a:effectLst>
          <a:outerShdw blurRad="107950" dist="12700" dir="5400000" algn="ctr">
            <a:srgbClr val="000000"/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Calibri"/>
            <a:buNone/>
          </a:pPr>
          <a:r>
            <a:rPr lang="en-US" sz="14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Prescrito x Infundido</a:t>
          </a:r>
          <a:endParaRPr sz="1400"/>
        </a:p>
      </xdr:txBody>
    </xdr:sp>
    <xdr:clientData fLocksWithSheet="0"/>
  </xdr:oneCellAnchor>
  <xdr:oneCellAnchor>
    <xdr:from>
      <xdr:col>5</xdr:col>
      <xdr:colOff>200025</xdr:colOff>
      <xdr:row>17</xdr:row>
      <xdr:rowOff>57150</xdr:rowOff>
    </xdr:from>
    <xdr:ext cx="1847850" cy="781050"/>
    <xdr:sp macro="" textlink="">
      <xdr:nvSpPr>
        <xdr:cNvPr id="10" name="Shape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4426838" y="3394238"/>
          <a:ext cx="1838325" cy="771525"/>
        </a:xfrm>
        <a:prstGeom prst="flowChartDocument">
          <a:avLst/>
        </a:prstGeom>
        <a:solidFill>
          <a:srgbClr val="FEB4B4"/>
        </a:solidFill>
        <a:ln>
          <a:noFill/>
        </a:ln>
        <a:effectLst>
          <a:outerShdw blurRad="107950" dist="12700" dir="5400000" algn="ctr">
            <a:srgbClr val="000000"/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Calibri"/>
            <a:buNone/>
          </a:pPr>
          <a:r>
            <a:rPr lang="en-US" sz="14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Acompanhamento antropométrico</a:t>
          </a:r>
          <a:endParaRPr sz="1400"/>
        </a:p>
      </xdr:txBody>
    </xdr:sp>
    <xdr:clientData fLocksWithSheet="0"/>
  </xdr:oneCellAnchor>
  <xdr:oneCellAnchor>
    <xdr:from>
      <xdr:col>8</xdr:col>
      <xdr:colOff>571500</xdr:colOff>
      <xdr:row>12</xdr:row>
      <xdr:rowOff>9525</xdr:rowOff>
    </xdr:from>
    <xdr:ext cx="1828800" cy="762000"/>
    <xdr:sp macro="" textlink="">
      <xdr:nvSpPr>
        <xdr:cNvPr id="11" name="Shape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4436363" y="3403763"/>
          <a:ext cx="1819275" cy="752475"/>
        </a:xfrm>
        <a:prstGeom prst="flowChartDocument">
          <a:avLst/>
        </a:prstGeom>
        <a:solidFill>
          <a:srgbClr val="FFD966"/>
        </a:solidFill>
        <a:ln>
          <a:noFill/>
        </a:ln>
        <a:effectLst>
          <a:outerShdw blurRad="107950" dist="12700" dir="5400000" algn="ctr">
            <a:srgbClr val="000000"/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Calibri"/>
            <a:buNone/>
          </a:pPr>
          <a:r>
            <a:rPr lang="en-US" sz="14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Siglário</a:t>
          </a:r>
          <a:endParaRPr sz="1400"/>
        </a:p>
      </xdr:txBody>
    </xdr:sp>
    <xdr:clientData fLocksWithSheet="0"/>
  </xdr:oneCellAnchor>
  <xdr:oneCellAnchor>
    <xdr:from>
      <xdr:col>8</xdr:col>
      <xdr:colOff>571500</xdr:colOff>
      <xdr:row>6</xdr:row>
      <xdr:rowOff>142875</xdr:rowOff>
    </xdr:from>
    <xdr:ext cx="1828800" cy="781050"/>
    <xdr:sp macro="" textlink="">
      <xdr:nvSpPr>
        <xdr:cNvPr id="12" name="Shape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4436363" y="3394238"/>
          <a:ext cx="1819275" cy="771525"/>
        </a:xfrm>
        <a:prstGeom prst="flowChartDocument">
          <a:avLst/>
        </a:prstGeom>
        <a:solidFill>
          <a:srgbClr val="92D050"/>
        </a:solidFill>
        <a:ln>
          <a:noFill/>
        </a:ln>
        <a:effectLst>
          <a:outerShdw blurRad="107950" dist="12700" dir="5400000" algn="ctr">
            <a:srgbClr val="000000"/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Calibri"/>
            <a:buNone/>
          </a:pPr>
          <a:r>
            <a:rPr lang="en-US" sz="14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Acompanhamento diário </a:t>
          </a:r>
          <a:endParaRPr sz="1400"/>
        </a:p>
      </xdr:txBody>
    </xdr:sp>
    <xdr:clientData fLocksWithSheet="0"/>
  </xdr:oneCellAnchor>
  <xdr:oneCellAnchor>
    <xdr:from>
      <xdr:col>8</xdr:col>
      <xdr:colOff>533400</xdr:colOff>
      <xdr:row>1</xdr:row>
      <xdr:rowOff>47625</xdr:rowOff>
    </xdr:from>
    <xdr:ext cx="1828800" cy="781050"/>
    <xdr:sp macro="" textlink="">
      <xdr:nvSpPr>
        <xdr:cNvPr id="13" name="Shape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4436363" y="3394238"/>
          <a:ext cx="1819275" cy="771525"/>
        </a:xfrm>
        <a:prstGeom prst="flowChartDocument">
          <a:avLst/>
        </a:prstGeom>
        <a:solidFill>
          <a:schemeClr val="accent4"/>
        </a:solidFill>
        <a:ln>
          <a:noFill/>
        </a:ln>
        <a:effectLst>
          <a:outerShdw blurRad="107950" dist="12700" dir="5400000" algn="ctr">
            <a:srgbClr val="000000"/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Calibri"/>
            <a:buNone/>
          </a:pPr>
          <a:r>
            <a:rPr lang="en-US" sz="14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Necessidades Nutricionais</a:t>
          </a:r>
          <a:endParaRPr sz="1400" b="1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12</xdr:col>
      <xdr:colOff>85725</xdr:colOff>
      <xdr:row>0</xdr:row>
      <xdr:rowOff>19050</xdr:rowOff>
    </xdr:from>
    <xdr:ext cx="1885950" cy="20669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152400</xdr:rowOff>
    </xdr:from>
    <xdr:ext cx="942975" cy="561975"/>
    <xdr:sp macro="" textlink="">
      <xdr:nvSpPr>
        <xdr:cNvPr id="14" name="Shape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4879275" y="3503775"/>
          <a:ext cx="933450" cy="552450"/>
        </a:xfrm>
        <a:prstGeom prst="flowChartAlternateProcess">
          <a:avLst/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lang="en-US" sz="14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VOLTAR </a:t>
          </a:r>
          <a:endParaRPr sz="1400"/>
        </a:p>
      </xdr:txBody>
    </xdr:sp>
    <xdr:clientData fLocksWithSheet="0"/>
  </xdr:oneCellAnchor>
  <xdr:oneCellAnchor>
    <xdr:from>
      <xdr:col>6</xdr:col>
      <xdr:colOff>533400</xdr:colOff>
      <xdr:row>0</xdr:row>
      <xdr:rowOff>0</xdr:rowOff>
    </xdr:from>
    <xdr:ext cx="1400175" cy="14668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3</xdr:col>
      <xdr:colOff>711200</xdr:colOff>
      <xdr:row>32</xdr:row>
      <xdr:rowOff>177800</xdr:rowOff>
    </xdr:from>
    <xdr:to>
      <xdr:col>9</xdr:col>
      <xdr:colOff>222324</xdr:colOff>
      <xdr:row>52</xdr:row>
      <xdr:rowOff>63500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C327F05-BA55-D394-DE2D-3D718101AD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1400" y="6337300"/>
          <a:ext cx="5264224" cy="3695700"/>
        </a:xfrm>
        <a:prstGeom prst="rect">
          <a:avLst/>
        </a:prstGeom>
      </xdr:spPr>
    </xdr:pic>
    <xdr:clientData/>
  </xdr:twoCellAnchor>
  <xdr:twoCellAnchor editAs="oneCell">
    <xdr:from>
      <xdr:col>9</xdr:col>
      <xdr:colOff>573006</xdr:colOff>
      <xdr:row>32</xdr:row>
      <xdr:rowOff>177800</xdr:rowOff>
    </xdr:from>
    <xdr:to>
      <xdr:col>19</xdr:col>
      <xdr:colOff>121618</xdr:colOff>
      <xdr:row>52</xdr:row>
      <xdr:rowOff>139700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B2855507-3AE5-E1E8-239C-650FD35EE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36306" y="6337300"/>
          <a:ext cx="6520912" cy="37719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304800</xdr:colOff>
      <xdr:row>1</xdr:row>
      <xdr:rowOff>85725</xdr:rowOff>
    </xdr:from>
    <xdr:ext cx="895350" cy="6572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57150</xdr:colOff>
      <xdr:row>2</xdr:row>
      <xdr:rowOff>0</xdr:rowOff>
    </xdr:from>
    <xdr:ext cx="942975" cy="323850"/>
    <xdr:sp macro="" textlink="">
      <xdr:nvSpPr>
        <xdr:cNvPr id="15" name="Shape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4879275" y="3622838"/>
          <a:ext cx="933450" cy="314325"/>
        </a:xfrm>
        <a:prstGeom prst="flowChartAlternateProcess">
          <a:avLst/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lang="en-US" sz="14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VOLTAR </a:t>
          </a:r>
          <a:endParaRPr sz="1400"/>
        </a:p>
      </xdr:txBody>
    </xdr:sp>
    <xdr:clientData fLocksWithSheet="0"/>
  </xdr:oneCellAnchor>
  <xdr:oneCellAnchor>
    <xdr:from>
      <xdr:col>24</xdr:col>
      <xdr:colOff>152400</xdr:colOff>
      <xdr:row>3</xdr:row>
      <xdr:rowOff>19050</xdr:rowOff>
    </xdr:from>
    <xdr:ext cx="2219325" cy="23145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57150</xdr:colOff>
      <xdr:row>2</xdr:row>
      <xdr:rowOff>0</xdr:rowOff>
    </xdr:from>
    <xdr:ext cx="942975" cy="323850"/>
    <xdr:sp macro="" textlink="">
      <xdr:nvSpPr>
        <xdr:cNvPr id="16" name="Shape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4879275" y="3622838"/>
          <a:ext cx="933450" cy="314325"/>
        </a:xfrm>
        <a:prstGeom prst="flowChartAlternateProcess">
          <a:avLst/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lang="en-US" sz="14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VOLTAR </a:t>
          </a:r>
          <a:endParaRPr sz="1400"/>
        </a:p>
      </xdr:txBody>
    </xdr:sp>
    <xdr:clientData fLocksWithSheet="0"/>
  </xdr:oneCellAnchor>
  <xdr:oneCellAnchor>
    <xdr:from>
      <xdr:col>24</xdr:col>
      <xdr:colOff>152400</xdr:colOff>
      <xdr:row>3</xdr:row>
      <xdr:rowOff>19050</xdr:rowOff>
    </xdr:from>
    <xdr:ext cx="2219325" cy="23145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0</xdr:colOff>
      <xdr:row>8</xdr:row>
      <xdr:rowOff>0</xdr:rowOff>
    </xdr:from>
    <xdr:ext cx="942975" cy="352425"/>
    <xdr:sp macro="" textlink="">
      <xdr:nvSpPr>
        <xdr:cNvPr id="17" name="Shape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/>
      </xdr:nvSpPr>
      <xdr:spPr>
        <a:xfrm>
          <a:off x="4879275" y="3608550"/>
          <a:ext cx="933450" cy="342900"/>
        </a:xfrm>
        <a:prstGeom prst="flowChartAlternateProcess">
          <a:avLst/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lang="en-US" sz="14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VOLTAR </a:t>
          </a:r>
          <a:endParaRPr sz="1400"/>
        </a:p>
      </xdr:txBody>
    </xdr:sp>
    <xdr:clientData fLocksWithSheet="0"/>
  </xdr:oneCellAnchor>
  <xdr:oneCellAnchor>
    <xdr:from>
      <xdr:col>10</xdr:col>
      <xdr:colOff>361950</xdr:colOff>
      <xdr:row>0</xdr:row>
      <xdr:rowOff>0</xdr:rowOff>
    </xdr:from>
    <xdr:ext cx="2752725" cy="30194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3</xdr:row>
      <xdr:rowOff>0</xdr:rowOff>
    </xdr:from>
    <xdr:ext cx="942975" cy="352425"/>
    <xdr:sp macro="" textlink="">
      <xdr:nvSpPr>
        <xdr:cNvPr id="18" name="Shape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4879275" y="3608550"/>
          <a:ext cx="933450" cy="342900"/>
        </a:xfrm>
        <a:prstGeom prst="flowChartAlternateProcess">
          <a:avLst/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lang="en-US" sz="14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VOLTAR </a:t>
          </a:r>
          <a:endParaRPr sz="1400"/>
        </a:p>
      </xdr:txBody>
    </xdr:sp>
    <xdr:clientData fLocksWithSheet="0"/>
  </xdr:oneCellAnchor>
  <xdr:oneCellAnchor>
    <xdr:from>
      <xdr:col>9</xdr:col>
      <xdr:colOff>609600</xdr:colOff>
      <xdr:row>5</xdr:row>
      <xdr:rowOff>57150</xdr:rowOff>
    </xdr:from>
    <xdr:ext cx="2609850" cy="28956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457200</xdr:colOff>
      <xdr:row>0</xdr:row>
      <xdr:rowOff>104775</xdr:rowOff>
    </xdr:from>
    <xdr:ext cx="981075" cy="304800"/>
    <xdr:sp macro="" textlink="">
      <xdr:nvSpPr>
        <xdr:cNvPr id="19" name="Shape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/>
      </xdr:nvSpPr>
      <xdr:spPr>
        <a:xfrm>
          <a:off x="4860225" y="3632363"/>
          <a:ext cx="971550" cy="295275"/>
        </a:xfrm>
        <a:prstGeom prst="flowChartAlternateProcess">
          <a:avLst/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lang="en-US" sz="14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VOLTAR </a:t>
          </a:r>
          <a:endParaRPr sz="1400"/>
        </a:p>
      </xdr:txBody>
    </xdr:sp>
    <xdr:clientData fLocksWithSheet="0"/>
  </xdr:oneCellAnchor>
  <xdr:oneCellAnchor>
    <xdr:from>
      <xdr:col>14</xdr:col>
      <xdr:colOff>533400</xdr:colOff>
      <xdr:row>11</xdr:row>
      <xdr:rowOff>161925</xdr:rowOff>
    </xdr:from>
    <xdr:ext cx="1885950" cy="1714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104775</xdr:colOff>
      <xdr:row>3</xdr:row>
      <xdr:rowOff>171450</xdr:rowOff>
    </xdr:from>
    <xdr:ext cx="942975" cy="333375"/>
    <xdr:sp macro="" textlink="">
      <xdr:nvSpPr>
        <xdr:cNvPr id="20" name="Shape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4879275" y="3618075"/>
          <a:ext cx="933450" cy="323850"/>
        </a:xfrm>
        <a:prstGeom prst="flowChartAlternateProcess">
          <a:avLst/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lang="en-US" sz="14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VOLTAR </a:t>
          </a:r>
          <a:endParaRPr sz="1400"/>
        </a:p>
      </xdr:txBody>
    </xdr:sp>
    <xdr:clientData fLocksWithSheet="0"/>
  </xdr:oneCellAnchor>
  <xdr:oneCellAnchor>
    <xdr:from>
      <xdr:col>8</xdr:col>
      <xdr:colOff>438150</xdr:colOff>
      <xdr:row>0</xdr:row>
      <xdr:rowOff>0</xdr:rowOff>
    </xdr:from>
    <xdr:ext cx="2009775" cy="20574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447675</xdr:colOff>
      <xdr:row>4</xdr:row>
      <xdr:rowOff>57150</xdr:rowOff>
    </xdr:from>
    <xdr:ext cx="981075" cy="371475"/>
    <xdr:sp macro="" textlink="">
      <xdr:nvSpPr>
        <xdr:cNvPr id="21" name="Shape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SpPr/>
      </xdr:nvSpPr>
      <xdr:spPr>
        <a:xfrm>
          <a:off x="4860225" y="3599025"/>
          <a:ext cx="971550" cy="361950"/>
        </a:xfrm>
        <a:prstGeom prst="flowChartAlternateProcess">
          <a:avLst/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lang="en-US" sz="14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VOLTAR </a:t>
          </a:r>
          <a:endParaRPr sz="1400"/>
        </a:p>
      </xdr:txBody>
    </xdr:sp>
    <xdr:clientData fLocksWithSheet="0"/>
  </xdr:oneCellAnchor>
  <xdr:oneCellAnchor>
    <xdr:from>
      <xdr:col>0</xdr:col>
      <xdr:colOff>161925</xdr:colOff>
      <xdr:row>0</xdr:row>
      <xdr:rowOff>19050</xdr:rowOff>
    </xdr:from>
    <xdr:ext cx="3657600" cy="2695575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571500</xdr:colOff>
      <xdr:row>0</xdr:row>
      <xdr:rowOff>0</xdr:rowOff>
    </xdr:from>
    <xdr:ext cx="1971675" cy="21240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200025</xdr:colOff>
      <xdr:row>1</xdr:row>
      <xdr:rowOff>171450</xdr:rowOff>
    </xdr:from>
    <xdr:ext cx="942975" cy="342900"/>
    <xdr:sp macro="" textlink="">
      <xdr:nvSpPr>
        <xdr:cNvPr id="22" name="Shap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SpPr/>
      </xdr:nvSpPr>
      <xdr:spPr>
        <a:xfrm>
          <a:off x="4879275" y="3613313"/>
          <a:ext cx="933450" cy="333375"/>
        </a:xfrm>
        <a:prstGeom prst="flowChartAlternateProcess">
          <a:avLst/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lang="en-US" sz="14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VOLTAR </a:t>
          </a:r>
          <a:endParaRPr sz="1400"/>
        </a:p>
      </xdr:txBody>
    </xdr:sp>
    <xdr:clientData fLocksWithSheet="0"/>
  </xdr:oneCellAnchor>
  <xdr:oneCellAnchor>
    <xdr:from>
      <xdr:col>5</xdr:col>
      <xdr:colOff>485775</xdr:colOff>
      <xdr:row>0</xdr:row>
      <xdr:rowOff>0</xdr:rowOff>
    </xdr:from>
    <xdr:ext cx="1285875" cy="13811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171450</xdr:colOff>
      <xdr:row>7</xdr:row>
      <xdr:rowOff>66675</xdr:rowOff>
    </xdr:from>
    <xdr:ext cx="942975" cy="361950"/>
    <xdr:sp macro="" textlink="">
      <xdr:nvSpPr>
        <xdr:cNvPr id="23" name="Shape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SpPr/>
      </xdr:nvSpPr>
      <xdr:spPr>
        <a:xfrm>
          <a:off x="4879275" y="3603788"/>
          <a:ext cx="933450" cy="352425"/>
        </a:xfrm>
        <a:prstGeom prst="flowChartAlternateProcess">
          <a:avLst/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lang="en-US" sz="14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VOLTAR </a:t>
          </a:r>
          <a:endParaRPr sz="1400"/>
        </a:p>
      </xdr:txBody>
    </xdr:sp>
    <xdr:clientData fLocksWithSheet="0"/>
  </xdr:oneCellAnchor>
  <xdr:oneCellAnchor>
    <xdr:from>
      <xdr:col>16</xdr:col>
      <xdr:colOff>542925</xdr:colOff>
      <xdr:row>0</xdr:row>
      <xdr:rowOff>0</xdr:rowOff>
    </xdr:from>
    <xdr:ext cx="1419225" cy="1533525"/>
    <xdr:pic>
      <xdr:nvPicPr>
        <xdr:cNvPr id="2" name="image6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7</xdr:row>
      <xdr:rowOff>0</xdr:rowOff>
    </xdr:from>
    <xdr:ext cx="942975" cy="361950"/>
    <xdr:sp macro="" textlink="">
      <xdr:nvSpPr>
        <xdr:cNvPr id="24" name="Shape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18000000}"/>
            </a:ext>
          </a:extLst>
        </xdr:cNvPr>
        <xdr:cNvSpPr/>
      </xdr:nvSpPr>
      <xdr:spPr>
        <a:xfrm>
          <a:off x="4879275" y="3603788"/>
          <a:ext cx="933450" cy="352425"/>
        </a:xfrm>
        <a:prstGeom prst="flowChartAlternateProcess">
          <a:avLst/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lang="en-US" sz="14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VOLTAR </a:t>
          </a:r>
          <a:endParaRPr sz="1400"/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8:B10">
  <tableColumns count="2">
    <tableColumn id="1" xr3:uid="{00000000-0010-0000-0000-000001000000}" name="Gênero"/>
    <tableColumn id="2" xr3:uid="{00000000-0010-0000-0000-000002000000}" name="ALTURA ESTIMADA"/>
  </tableColumns>
  <tableStyleInfo name="Estimativas Antropométric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2:B20">
  <tableColumns count="2">
    <tableColumn id="1" xr3:uid="{00000000-0010-0000-0100-000001000000}" name="Gênero"/>
    <tableColumn id="2" xr3:uid="{00000000-0010-0000-0100-000002000000}" name="PESO ESTIMADO"/>
  </tableColumns>
  <tableStyleInfo name="Estimativas Antropométrica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43:C49">
  <tableColumns count="3">
    <tableColumn id="1" xr3:uid="{00000000-0010-0000-0200-000001000000}" name="Classificação IMC"/>
    <tableColumn id="2" xr3:uid="{00000000-0010-0000-0200-000002000000}" name="OMS, 1997"/>
    <tableColumn id="3" xr3:uid="{00000000-0010-0000-0200-000003000000}" name="OPAS, 2002"/>
  </tableColumns>
  <tableStyleInfo name="Estimativas Antropométricas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1:A1000"/>
  <sheetViews>
    <sheetView showGridLines="0" workbookViewId="0"/>
  </sheetViews>
  <sheetFormatPr baseColWidth="10" defaultColWidth="14.5" defaultRowHeight="15" customHeight="1" x14ac:dyDescent="0.2"/>
  <cols>
    <col min="1" max="26" width="8.664062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511811024" right="0.511811024" top="0.78740157499999996" bottom="0.78740157499999996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DBAFB"/>
  </sheetPr>
  <dimension ref="A1:O1000"/>
  <sheetViews>
    <sheetView showGridLines="0" tabSelected="1" topLeftCell="A25" workbookViewId="0">
      <selection activeCell="N57" sqref="N57"/>
    </sheetView>
  </sheetViews>
  <sheetFormatPr baseColWidth="10" defaultColWidth="14.5" defaultRowHeight="15" customHeight="1" x14ac:dyDescent="0.2"/>
  <cols>
    <col min="1" max="1" width="27.5" customWidth="1"/>
    <col min="2" max="2" width="19.83203125" customWidth="1"/>
    <col min="3" max="3" width="23.6640625" customWidth="1"/>
    <col min="4" max="4" width="17" customWidth="1"/>
    <col min="5" max="5" width="10.83203125" customWidth="1"/>
    <col min="6" max="6" width="8.6640625" customWidth="1"/>
    <col min="7" max="7" width="17.83203125" customWidth="1"/>
    <col min="8" max="8" width="12.5" customWidth="1"/>
    <col min="9" max="9" width="8.6640625" customWidth="1"/>
    <col min="10" max="10" width="10.5" customWidth="1"/>
    <col min="11" max="11" width="8.6640625" customWidth="1"/>
    <col min="12" max="12" width="11.6640625" customWidth="1"/>
    <col min="13" max="26" width="8.6640625" customWidth="1"/>
  </cols>
  <sheetData>
    <row r="1" spans="1:15" x14ac:dyDescent="0.2">
      <c r="E1" s="156" t="s">
        <v>0</v>
      </c>
      <c r="F1" s="157"/>
    </row>
    <row r="2" spans="1:15" x14ac:dyDescent="0.2">
      <c r="A2" s="1" t="s">
        <v>1</v>
      </c>
      <c r="B2" s="2">
        <v>25</v>
      </c>
      <c r="D2" s="3" t="s">
        <v>2</v>
      </c>
      <c r="E2" s="4">
        <v>1.68</v>
      </c>
    </row>
    <row r="3" spans="1:15" x14ac:dyDescent="0.2">
      <c r="A3" s="1" t="s">
        <v>3</v>
      </c>
      <c r="B3" s="2">
        <v>53</v>
      </c>
    </row>
    <row r="4" spans="1:15" x14ac:dyDescent="0.2">
      <c r="A4" s="1" t="s">
        <v>4</v>
      </c>
      <c r="B4" s="2">
        <v>59</v>
      </c>
      <c r="D4" s="5" t="s">
        <v>5</v>
      </c>
      <c r="E4" s="6">
        <f>(E2*E2)*22</f>
        <v>62.09279999999999</v>
      </c>
    </row>
    <row r="5" spans="1:15" x14ac:dyDescent="0.2">
      <c r="A5" s="1" t="s">
        <v>6</v>
      </c>
      <c r="B5" s="2">
        <v>34</v>
      </c>
      <c r="D5" s="7" t="s">
        <v>7</v>
      </c>
      <c r="E5" s="6">
        <f>(E2*E2)*20.8</f>
        <v>58.705919999999992</v>
      </c>
    </row>
    <row r="6" spans="1:15" x14ac:dyDescent="0.2">
      <c r="A6" s="1" t="s">
        <v>8</v>
      </c>
      <c r="B6" s="2">
        <v>98</v>
      </c>
      <c r="D6" s="8" t="s">
        <v>9</v>
      </c>
      <c r="E6" s="6">
        <f>(E2*E2)*25</f>
        <v>70.559999999999988</v>
      </c>
    </row>
    <row r="7" spans="1:15" x14ac:dyDescent="0.2">
      <c r="A7" s="1" t="s">
        <v>10</v>
      </c>
      <c r="B7" s="2">
        <v>90</v>
      </c>
      <c r="E7" s="6"/>
    </row>
    <row r="8" spans="1:15" x14ac:dyDescent="0.2">
      <c r="A8" s="9" t="s">
        <v>11</v>
      </c>
      <c r="B8" s="10" t="s">
        <v>12</v>
      </c>
      <c r="C8" s="11" t="s">
        <v>13</v>
      </c>
      <c r="E8" s="6"/>
    </row>
    <row r="9" spans="1:15" x14ac:dyDescent="0.2">
      <c r="A9" s="5" t="s">
        <v>14</v>
      </c>
      <c r="B9" s="11">
        <f>64.19-(0.04*B4)+(2.02*B3)</f>
        <v>168.89</v>
      </c>
      <c r="D9" s="12" t="s">
        <v>15</v>
      </c>
      <c r="E9" s="13">
        <f>(E10-E11)*0.33+E11</f>
        <v>67.3857</v>
      </c>
    </row>
    <row r="10" spans="1:15" ht="16" thickBot="1" x14ac:dyDescent="0.25">
      <c r="A10" s="14" t="s">
        <v>16</v>
      </c>
      <c r="B10" s="11">
        <f>84.88-(0.24*B4)+(1.83*B3)</f>
        <v>167.71</v>
      </c>
      <c r="D10" s="15" t="s">
        <v>17</v>
      </c>
      <c r="E10" s="2">
        <v>85</v>
      </c>
      <c r="F10" s="11" t="s">
        <v>18</v>
      </c>
    </row>
    <row r="11" spans="1:15" ht="16" thickBot="1" x14ac:dyDescent="0.25">
      <c r="D11" s="15" t="s">
        <v>19</v>
      </c>
      <c r="E11" s="2">
        <v>58.71</v>
      </c>
      <c r="F11" s="11" t="s">
        <v>20</v>
      </c>
      <c r="I11" s="183" t="s">
        <v>23</v>
      </c>
      <c r="J11" s="184"/>
      <c r="K11" s="184"/>
      <c r="L11" s="139"/>
      <c r="N11" s="17" t="s">
        <v>24</v>
      </c>
      <c r="O11" s="18"/>
    </row>
    <row r="12" spans="1:15" ht="17" thickTop="1" thickBot="1" x14ac:dyDescent="0.25">
      <c r="A12" s="11" t="s">
        <v>11</v>
      </c>
      <c r="B12" s="16" t="s">
        <v>21</v>
      </c>
      <c r="C12" s="11" t="s">
        <v>22</v>
      </c>
      <c r="I12" s="20" t="s">
        <v>26</v>
      </c>
      <c r="J12" s="21" t="s">
        <v>27</v>
      </c>
      <c r="K12" s="22" t="s">
        <v>28</v>
      </c>
      <c r="L12" s="23"/>
      <c r="N12" s="24" t="s">
        <v>29</v>
      </c>
      <c r="O12" s="25" t="s">
        <v>30</v>
      </c>
    </row>
    <row r="13" spans="1:15" ht="16" thickTop="1" x14ac:dyDescent="0.2">
      <c r="A13" s="19" t="s">
        <v>25</v>
      </c>
      <c r="B13" s="11">
        <f>(B3*1.19)+(B2*3.14)-86.82</f>
        <v>54.75</v>
      </c>
      <c r="I13" s="26" t="s">
        <v>32</v>
      </c>
      <c r="J13" s="27">
        <v>30</v>
      </c>
      <c r="K13" s="28">
        <v>26.7</v>
      </c>
      <c r="L13" s="27"/>
      <c r="N13" s="29" t="s">
        <v>33</v>
      </c>
      <c r="O13" s="30" t="s">
        <v>34</v>
      </c>
    </row>
    <row r="14" spans="1:15" ht="15" customHeight="1" x14ac:dyDescent="0.2">
      <c r="A14" s="19" t="s">
        <v>31</v>
      </c>
      <c r="B14" s="11">
        <f>(B3*1.1)+(B2*3.07)-75.81</f>
        <v>59.240000000000009</v>
      </c>
      <c r="I14" s="32" t="s">
        <v>36</v>
      </c>
      <c r="J14" s="27">
        <v>30.5</v>
      </c>
      <c r="K14" s="28">
        <v>26.8</v>
      </c>
      <c r="L14" s="27"/>
      <c r="N14" s="29" t="s">
        <v>37</v>
      </c>
      <c r="O14" s="30" t="s">
        <v>38</v>
      </c>
    </row>
    <row r="15" spans="1:15" ht="15" customHeight="1" thickBot="1" x14ac:dyDescent="0.25">
      <c r="A15" s="31" t="s">
        <v>35</v>
      </c>
      <c r="B15" s="11">
        <f>(B3*1.09)+(B2*3.14)-83.72</f>
        <v>52.550000000000011</v>
      </c>
      <c r="I15" s="32" t="s">
        <v>40</v>
      </c>
      <c r="J15" s="27">
        <v>31.8</v>
      </c>
      <c r="K15" s="28">
        <v>28.1</v>
      </c>
      <c r="L15" s="27"/>
      <c r="N15" s="29" t="s">
        <v>41</v>
      </c>
      <c r="O15" s="30" t="s">
        <v>42</v>
      </c>
    </row>
    <row r="16" spans="1:15" ht="15" customHeight="1" thickTop="1" thickBot="1" x14ac:dyDescent="0.25">
      <c r="A16" s="31" t="s">
        <v>39</v>
      </c>
      <c r="B16" s="11">
        <f>(B3*0.44)+(B2*2.86)-39.21</f>
        <v>55.609999999999992</v>
      </c>
      <c r="D16" s="16" t="s">
        <v>70</v>
      </c>
      <c r="E16" s="16" t="s">
        <v>71</v>
      </c>
      <c r="I16" s="26" t="s">
        <v>44</v>
      </c>
      <c r="J16" s="27">
        <v>32.299999999999997</v>
      </c>
      <c r="K16" s="28">
        <v>30.3</v>
      </c>
      <c r="L16" s="27"/>
      <c r="N16" s="29" t="s">
        <v>45</v>
      </c>
      <c r="O16" s="30" t="s">
        <v>46</v>
      </c>
    </row>
    <row r="17" spans="1:15" ht="15" customHeight="1" thickTop="1" thickBot="1" x14ac:dyDescent="0.25">
      <c r="A17" s="14" t="s">
        <v>43</v>
      </c>
      <c r="B17" s="11">
        <f>(B3*1.01)+(B2*2.81)-66.04</f>
        <v>57.739999999999995</v>
      </c>
      <c r="D17" s="44" t="s">
        <v>73</v>
      </c>
      <c r="E17" s="44">
        <v>0.7</v>
      </c>
      <c r="I17" s="32" t="s">
        <v>48</v>
      </c>
      <c r="J17" s="27">
        <v>33</v>
      </c>
      <c r="K17" s="28">
        <v>31.4</v>
      </c>
      <c r="L17" s="27"/>
      <c r="N17" s="33" t="s">
        <v>49</v>
      </c>
      <c r="O17" s="34" t="s">
        <v>50</v>
      </c>
    </row>
    <row r="18" spans="1:15" ht="15.75" customHeight="1" x14ac:dyDescent="0.2">
      <c r="A18" s="14" t="s">
        <v>47</v>
      </c>
      <c r="B18" s="11">
        <f>(B3*1.09)+(B2*2.68)-65.51</f>
        <v>59.260000000000005</v>
      </c>
      <c r="D18" s="44" t="s">
        <v>78</v>
      </c>
      <c r="E18" s="44">
        <v>1.6</v>
      </c>
      <c r="I18" s="32" t="s">
        <v>52</v>
      </c>
      <c r="J18" s="27">
        <v>32.6</v>
      </c>
      <c r="K18" s="28">
        <v>31.9</v>
      </c>
      <c r="L18" s="27"/>
    </row>
    <row r="19" spans="1:15" ht="15" customHeight="1" x14ac:dyDescent="0.2">
      <c r="A19" s="35" t="s">
        <v>51</v>
      </c>
      <c r="B19" s="11">
        <f>(B3*1.24)+(B2*2.97)-82.48</f>
        <v>57.489999999999995</v>
      </c>
      <c r="D19" s="44" t="s">
        <v>83</v>
      </c>
      <c r="E19" s="44">
        <v>2.2999999999999998</v>
      </c>
      <c r="I19" s="32" t="s">
        <v>54</v>
      </c>
      <c r="J19" s="27">
        <v>32</v>
      </c>
      <c r="K19" s="28">
        <v>31.4</v>
      </c>
      <c r="L19" s="27"/>
    </row>
    <row r="20" spans="1:15" x14ac:dyDescent="0.2">
      <c r="A20" s="35" t="s">
        <v>53</v>
      </c>
      <c r="B20" s="11">
        <f>(B3*1.5)+(B2*2.58)-84.22</f>
        <v>59.78</v>
      </c>
      <c r="D20" s="44" t="s">
        <v>87</v>
      </c>
      <c r="E20" s="44">
        <v>2.7</v>
      </c>
      <c r="I20" s="32" t="s">
        <v>55</v>
      </c>
      <c r="J20" s="27">
        <v>30.6</v>
      </c>
      <c r="K20" s="28">
        <v>29.9</v>
      </c>
      <c r="L20" s="27"/>
    </row>
    <row r="21" spans="1:15" ht="15.75" customHeight="1" thickBot="1" x14ac:dyDescent="0.25">
      <c r="D21" s="44" t="s">
        <v>91</v>
      </c>
      <c r="E21" s="44">
        <v>5</v>
      </c>
      <c r="I21" s="36" t="s">
        <v>56</v>
      </c>
      <c r="J21" s="37">
        <v>28.9</v>
      </c>
      <c r="K21" s="38">
        <v>27.8</v>
      </c>
      <c r="L21" s="37"/>
    </row>
    <row r="22" spans="1:15" ht="15.75" customHeight="1" thickBot="1" x14ac:dyDescent="0.25">
      <c r="D22" s="44" t="s">
        <v>95</v>
      </c>
      <c r="E22" s="44">
        <v>1.5</v>
      </c>
    </row>
    <row r="23" spans="1:15" ht="15.75" customHeight="1" thickTop="1" thickBot="1" x14ac:dyDescent="0.25">
      <c r="B23" s="16" t="s">
        <v>21</v>
      </c>
      <c r="C23" s="11" t="s">
        <v>57</v>
      </c>
      <c r="D23" s="44" t="s">
        <v>97</v>
      </c>
      <c r="E23" s="44">
        <v>4.4000000000000004</v>
      </c>
      <c r="I23" s="40" t="s">
        <v>58</v>
      </c>
      <c r="J23" s="2">
        <v>30</v>
      </c>
      <c r="L23" s="137" t="s">
        <v>449</v>
      </c>
      <c r="M23" s="138">
        <v>27</v>
      </c>
    </row>
    <row r="24" spans="1:15" ht="15.75" customHeight="1" thickTop="1" thickBot="1" x14ac:dyDescent="0.25">
      <c r="A24" s="39" t="s">
        <v>14</v>
      </c>
      <c r="B24" s="11">
        <f>(B3*0.928+B2*2.508-B4*0.144)-42.543</f>
        <v>60.84500000000002</v>
      </c>
      <c r="D24" s="44" t="s">
        <v>98</v>
      </c>
      <c r="E24" s="44">
        <v>16</v>
      </c>
      <c r="I24" s="40" t="s">
        <v>59</v>
      </c>
      <c r="J24" s="2">
        <v>32.299999999999997</v>
      </c>
      <c r="L24" s="11" t="s">
        <v>64</v>
      </c>
      <c r="M24" s="11" t="s">
        <v>450</v>
      </c>
    </row>
    <row r="25" spans="1:15" ht="15.75" customHeight="1" thickTop="1" thickBot="1" x14ac:dyDescent="0.25">
      <c r="A25" s="41" t="s">
        <v>16</v>
      </c>
      <c r="B25" s="11">
        <f>(B3*0.826+B2*2.116-B4*0.133)-31.486</f>
        <v>57.344999999999999</v>
      </c>
      <c r="D25" s="52" t="s">
        <v>102</v>
      </c>
      <c r="I25" s="16" t="s">
        <v>60</v>
      </c>
      <c r="J25" s="42">
        <f>J23/J24*100</f>
        <v>92.879256965944279</v>
      </c>
      <c r="L25" s="11" t="s">
        <v>66</v>
      </c>
      <c r="M25" s="11" t="s">
        <v>451</v>
      </c>
    </row>
    <row r="26" spans="1:15" ht="15.75" customHeight="1" thickTop="1" thickBot="1" x14ac:dyDescent="0.25"/>
    <row r="27" spans="1:15" ht="15.75" customHeight="1" thickTop="1" thickBot="1" x14ac:dyDescent="0.25">
      <c r="B27" s="16" t="s">
        <v>21</v>
      </c>
      <c r="C27" s="11" t="s">
        <v>61</v>
      </c>
    </row>
    <row r="28" spans="1:15" ht="15.75" customHeight="1" thickTop="1" thickBot="1" x14ac:dyDescent="0.25">
      <c r="A28" s="39" t="s">
        <v>14</v>
      </c>
      <c r="B28" s="11">
        <f>0.5759*B2+0.5263*B7+1.2452*B5-4.8689*1-32.9241</f>
        <v>66.308300000000003</v>
      </c>
      <c r="I28" s="40" t="s">
        <v>62</v>
      </c>
      <c r="J28" s="41">
        <v>29</v>
      </c>
      <c r="K28" s="11" t="s">
        <v>63</v>
      </c>
    </row>
    <row r="29" spans="1:15" ht="15.75" customHeight="1" thickTop="1" thickBot="1" x14ac:dyDescent="0.25">
      <c r="A29" s="41" t="s">
        <v>16</v>
      </c>
      <c r="B29" s="11">
        <f>0.5759*B2+0.5263*B7+1.2452*B5-4.8689*2-32.9241</f>
        <v>61.439400000000013</v>
      </c>
      <c r="D29" s="158" t="s">
        <v>72</v>
      </c>
      <c r="E29" s="159"/>
      <c r="F29" s="160"/>
      <c r="G29" s="43">
        <f>G30-((G30*G31)/100)</f>
        <v>63.96</v>
      </c>
      <c r="I29" s="11" t="s">
        <v>64</v>
      </c>
      <c r="J29" s="11" t="s">
        <v>65</v>
      </c>
    </row>
    <row r="30" spans="1:15" ht="15.75" customHeight="1" thickTop="1" x14ac:dyDescent="0.2">
      <c r="D30" s="45" t="s">
        <v>74</v>
      </c>
      <c r="E30" s="45"/>
      <c r="F30" s="45"/>
      <c r="G30" s="2">
        <v>65</v>
      </c>
      <c r="I30" s="11" t="s">
        <v>66</v>
      </c>
      <c r="J30" s="11" t="s">
        <v>67</v>
      </c>
    </row>
    <row r="31" spans="1:15" ht="15.75" customHeight="1" thickBot="1" x14ac:dyDescent="0.25">
      <c r="D31" s="45" t="s">
        <v>79</v>
      </c>
      <c r="E31" s="45"/>
      <c r="F31" s="45"/>
      <c r="G31" s="2">
        <v>1.6</v>
      </c>
    </row>
    <row r="32" spans="1:15" ht="15.75" customHeight="1" thickTop="1" thickBot="1" x14ac:dyDescent="0.25">
      <c r="A32" s="16" t="s">
        <v>68</v>
      </c>
      <c r="B32" s="42">
        <f>(B34-B33)*100/B34</f>
        <v>11.764705882352942</v>
      </c>
    </row>
    <row r="33" spans="1:3" ht="15.75" customHeight="1" thickTop="1" x14ac:dyDescent="0.2">
      <c r="A33" s="11" t="s">
        <v>17</v>
      </c>
      <c r="B33" s="11">
        <v>60</v>
      </c>
    </row>
    <row r="34" spans="1:3" ht="15.75" customHeight="1" x14ac:dyDescent="0.2">
      <c r="A34" s="11" t="s">
        <v>69</v>
      </c>
      <c r="B34" s="11">
        <v>68</v>
      </c>
    </row>
    <row r="35" spans="1:3" ht="15.75" customHeight="1" thickBot="1" x14ac:dyDescent="0.25"/>
    <row r="36" spans="1:3" ht="15.75" customHeight="1" thickBot="1" x14ac:dyDescent="0.25">
      <c r="A36" s="46" t="s">
        <v>75</v>
      </c>
      <c r="B36" s="47" t="s">
        <v>76</v>
      </c>
      <c r="C36" s="48" t="s">
        <v>77</v>
      </c>
    </row>
    <row r="37" spans="1:3" ht="15.75" customHeight="1" x14ac:dyDescent="0.2">
      <c r="A37" s="28" t="s">
        <v>80</v>
      </c>
      <c r="B37" s="49" t="s">
        <v>81</v>
      </c>
      <c r="C37" s="27" t="s">
        <v>82</v>
      </c>
    </row>
    <row r="38" spans="1:3" ht="15.75" customHeight="1" x14ac:dyDescent="0.2">
      <c r="A38" s="28" t="s">
        <v>84</v>
      </c>
      <c r="B38" s="49" t="s">
        <v>85</v>
      </c>
      <c r="C38" s="27" t="s">
        <v>86</v>
      </c>
    </row>
    <row r="39" spans="1:3" ht="15.75" customHeight="1" x14ac:dyDescent="0.2">
      <c r="A39" s="28" t="s">
        <v>88</v>
      </c>
      <c r="B39" s="49" t="s">
        <v>89</v>
      </c>
      <c r="C39" s="27" t="s">
        <v>90</v>
      </c>
    </row>
    <row r="40" spans="1:3" ht="15.75" customHeight="1" thickBot="1" x14ac:dyDescent="0.25">
      <c r="A40" s="38" t="s">
        <v>92</v>
      </c>
      <c r="B40" s="50" t="s">
        <v>93</v>
      </c>
      <c r="C40" s="37" t="s">
        <v>94</v>
      </c>
    </row>
    <row r="41" spans="1:3" ht="15.75" customHeight="1" x14ac:dyDescent="0.2">
      <c r="A41" s="11" t="s">
        <v>96</v>
      </c>
    </row>
    <row r="42" spans="1:3" ht="15.75" customHeight="1" x14ac:dyDescent="0.2"/>
    <row r="43" spans="1:3" ht="15.75" customHeight="1" thickBot="1" x14ac:dyDescent="0.25">
      <c r="A43" s="9" t="s">
        <v>99</v>
      </c>
      <c r="B43" s="51" t="s">
        <v>100</v>
      </c>
      <c r="C43" s="10" t="s">
        <v>101</v>
      </c>
    </row>
    <row r="44" spans="1:3" ht="15.75" customHeight="1" thickTop="1" x14ac:dyDescent="0.2">
      <c r="A44" s="53" t="s">
        <v>103</v>
      </c>
      <c r="B44" s="54" t="s">
        <v>104</v>
      </c>
      <c r="C44" s="54" t="s">
        <v>105</v>
      </c>
    </row>
    <row r="45" spans="1:3" ht="15.75" customHeight="1" x14ac:dyDescent="0.2">
      <c r="A45" s="53" t="s">
        <v>41</v>
      </c>
      <c r="B45" s="54" t="s">
        <v>106</v>
      </c>
      <c r="C45" s="54" t="s">
        <v>107</v>
      </c>
    </row>
    <row r="46" spans="1:3" ht="15.75" customHeight="1" x14ac:dyDescent="0.2">
      <c r="A46" s="53" t="s">
        <v>45</v>
      </c>
      <c r="B46" s="54" t="s">
        <v>108</v>
      </c>
      <c r="C46" s="54" t="s">
        <v>109</v>
      </c>
    </row>
    <row r="47" spans="1:3" ht="15.75" customHeight="1" x14ac:dyDescent="0.2">
      <c r="A47" s="53" t="s">
        <v>110</v>
      </c>
      <c r="B47" s="54" t="s">
        <v>111</v>
      </c>
      <c r="C47" s="54" t="s">
        <v>112</v>
      </c>
    </row>
    <row r="48" spans="1:3" ht="15.75" customHeight="1" x14ac:dyDescent="0.2">
      <c r="A48" s="53" t="s">
        <v>113</v>
      </c>
      <c r="B48" s="54" t="s">
        <v>114</v>
      </c>
      <c r="C48" s="54"/>
    </row>
    <row r="49" spans="1:3" ht="15.75" customHeight="1" x14ac:dyDescent="0.2">
      <c r="A49" s="53" t="s">
        <v>115</v>
      </c>
      <c r="B49" s="54" t="s">
        <v>116</v>
      </c>
      <c r="C49" s="54"/>
    </row>
    <row r="50" spans="1:3" ht="15.75" customHeight="1" x14ac:dyDescent="0.2"/>
    <row r="51" spans="1:3" ht="15.75" customHeight="1" x14ac:dyDescent="0.2">
      <c r="A51" s="55" t="s">
        <v>117</v>
      </c>
      <c r="B51" s="56">
        <f>B52/(B53*B53)</f>
        <v>20.244897959183675</v>
      </c>
    </row>
    <row r="52" spans="1:3" ht="15.75" customHeight="1" x14ac:dyDescent="0.2">
      <c r="A52" s="15" t="s">
        <v>118</v>
      </c>
      <c r="B52" s="2">
        <v>62</v>
      </c>
    </row>
    <row r="53" spans="1:3" ht="15.75" customHeight="1" x14ac:dyDescent="0.2">
      <c r="A53" s="15" t="s">
        <v>119</v>
      </c>
      <c r="B53" s="2">
        <v>1.75</v>
      </c>
    </row>
    <row r="54" spans="1:3" ht="15.75" customHeight="1" x14ac:dyDescent="0.2"/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I12:I21" xr:uid="{00000000-0009-0000-0000-000001000000}"/>
  <mergeCells count="3">
    <mergeCell ref="E1:F1"/>
    <mergeCell ref="D29:F29"/>
    <mergeCell ref="I11:K11"/>
  </mergeCells>
  <pageMargins left="0.511811024" right="0.511811024" top="0.78740157499999996" bottom="0.78740157499999996" header="0" footer="0"/>
  <pageSetup orientation="portrait"/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K1000"/>
  <sheetViews>
    <sheetView showGridLines="0" workbookViewId="0">
      <selection sqref="A1:C1"/>
    </sheetView>
  </sheetViews>
  <sheetFormatPr baseColWidth="10" defaultColWidth="14.5" defaultRowHeight="15" customHeight="1" x14ac:dyDescent="0.2"/>
  <cols>
    <col min="1" max="1" width="10.33203125" customWidth="1"/>
    <col min="2" max="2" width="12" customWidth="1"/>
    <col min="3" max="3" width="12.33203125" customWidth="1"/>
    <col min="4" max="4" width="8.6640625" customWidth="1"/>
    <col min="5" max="5" width="12.5" customWidth="1"/>
    <col min="6" max="6" width="12.6640625" customWidth="1"/>
    <col min="7" max="26" width="8.6640625" customWidth="1"/>
  </cols>
  <sheetData>
    <row r="1" spans="1:11" x14ac:dyDescent="0.2">
      <c r="A1" s="161" t="s">
        <v>120</v>
      </c>
      <c r="B1" s="162"/>
      <c r="C1" s="157"/>
      <c r="I1" s="57"/>
      <c r="J1" s="57"/>
      <c r="K1" s="57"/>
    </row>
    <row r="2" spans="1:11" x14ac:dyDescent="0.2">
      <c r="A2" s="58"/>
      <c r="B2" s="16" t="s">
        <v>121</v>
      </c>
      <c r="C2" s="16" t="s">
        <v>122</v>
      </c>
      <c r="E2" s="59" t="s">
        <v>123</v>
      </c>
      <c r="F2" s="60">
        <v>68</v>
      </c>
      <c r="I2" s="57"/>
    </row>
    <row r="3" spans="1:11" x14ac:dyDescent="0.2">
      <c r="A3" s="61" t="s">
        <v>124</v>
      </c>
      <c r="B3" s="62" t="s">
        <v>125</v>
      </c>
      <c r="C3" s="61" t="s">
        <v>126</v>
      </c>
      <c r="E3" s="59" t="s">
        <v>19</v>
      </c>
      <c r="F3" s="60">
        <v>82</v>
      </c>
    </row>
    <row r="4" spans="1:11" x14ac:dyDescent="0.2">
      <c r="A4" s="11" t="s">
        <v>127</v>
      </c>
      <c r="B4" s="63">
        <f>15*F2</f>
        <v>1020</v>
      </c>
      <c r="C4" s="63">
        <f>25*F2</f>
        <v>1700</v>
      </c>
      <c r="F4" s="163" t="s">
        <v>128</v>
      </c>
      <c r="G4" s="164"/>
      <c r="H4" s="164"/>
      <c r="I4" s="164"/>
      <c r="J4" s="164"/>
      <c r="K4" s="165"/>
    </row>
    <row r="5" spans="1:11" x14ac:dyDescent="0.2">
      <c r="A5" s="11" t="s">
        <v>129</v>
      </c>
      <c r="B5" s="63">
        <f>20*F2</f>
        <v>1360</v>
      </c>
      <c r="C5" s="63">
        <f>30*F2</f>
        <v>2040</v>
      </c>
      <c r="F5" s="11" t="s">
        <v>130</v>
      </c>
      <c r="G5" s="2">
        <v>35</v>
      </c>
      <c r="H5" s="11" t="s">
        <v>131</v>
      </c>
    </row>
    <row r="6" spans="1:11" x14ac:dyDescent="0.2">
      <c r="A6" s="61" t="s">
        <v>132</v>
      </c>
      <c r="B6" s="62" t="s">
        <v>133</v>
      </c>
      <c r="C6" s="61" t="s">
        <v>134</v>
      </c>
      <c r="F6" s="11" t="s">
        <v>135</v>
      </c>
      <c r="G6" s="2">
        <v>1.3</v>
      </c>
      <c r="H6" s="11" t="s">
        <v>131</v>
      </c>
    </row>
    <row r="7" spans="1:11" x14ac:dyDescent="0.2">
      <c r="A7" s="11" t="s">
        <v>127</v>
      </c>
      <c r="B7" s="63">
        <f>1.2*F2</f>
        <v>81.599999999999994</v>
      </c>
      <c r="C7" s="63">
        <f>1.5*F2</f>
        <v>102</v>
      </c>
      <c r="G7" s="64"/>
    </row>
    <row r="8" spans="1:11" x14ac:dyDescent="0.2">
      <c r="A8" s="11" t="s">
        <v>129</v>
      </c>
      <c r="B8" s="63">
        <f>1.5*F2</f>
        <v>102</v>
      </c>
      <c r="C8" s="63">
        <f>2*F2</f>
        <v>136</v>
      </c>
      <c r="F8" s="16" t="s">
        <v>136</v>
      </c>
      <c r="G8" s="16">
        <f>G5*F2</f>
        <v>2380</v>
      </c>
    </row>
    <row r="9" spans="1:11" x14ac:dyDescent="0.2">
      <c r="A9" s="11" t="s">
        <v>137</v>
      </c>
      <c r="B9" s="63">
        <f>F2*1.8</f>
        <v>122.4</v>
      </c>
      <c r="C9" s="63"/>
      <c r="F9" s="16" t="s">
        <v>138</v>
      </c>
      <c r="G9" s="16">
        <f>G6*F2</f>
        <v>88.4</v>
      </c>
    </row>
    <row r="10" spans="1:11" x14ac:dyDescent="0.2">
      <c r="A10" s="11" t="s">
        <v>139</v>
      </c>
      <c r="B10" s="63">
        <f>2*F2</f>
        <v>136</v>
      </c>
      <c r="C10" s="63"/>
    </row>
    <row r="13" spans="1:11" x14ac:dyDescent="0.2">
      <c r="A13" s="65" t="s">
        <v>140</v>
      </c>
      <c r="B13" s="40" t="s">
        <v>141</v>
      </c>
      <c r="C13" s="40" t="s">
        <v>142</v>
      </c>
    </row>
    <row r="14" spans="1:11" x14ac:dyDescent="0.2">
      <c r="A14" s="61" t="s">
        <v>124</v>
      </c>
      <c r="B14" s="16" t="s">
        <v>143</v>
      </c>
      <c r="C14" s="16" t="s">
        <v>144</v>
      </c>
    </row>
    <row r="15" spans="1:11" x14ac:dyDescent="0.2">
      <c r="A15" s="11" t="s">
        <v>145</v>
      </c>
      <c r="B15" s="63">
        <f>11*F2</f>
        <v>748</v>
      </c>
      <c r="C15" s="63">
        <f>22*F3</f>
        <v>1804</v>
      </c>
    </row>
    <row r="16" spans="1:11" x14ac:dyDescent="0.2">
      <c r="A16" s="11" t="s">
        <v>146</v>
      </c>
      <c r="B16" s="63">
        <f>14*F2</f>
        <v>952</v>
      </c>
      <c r="C16" s="63">
        <f>25*F3</f>
        <v>2050</v>
      </c>
    </row>
    <row r="17" spans="1:3" x14ac:dyDescent="0.2">
      <c r="A17" s="61" t="s">
        <v>132</v>
      </c>
      <c r="B17" s="63">
        <f>2*F3</f>
        <v>164</v>
      </c>
      <c r="C17" s="63">
        <f>2.5*F3</f>
        <v>205</v>
      </c>
    </row>
    <row r="18" spans="1:3" x14ac:dyDescent="0.2">
      <c r="B18" s="40" t="s">
        <v>141</v>
      </c>
      <c r="C18" s="40" t="s">
        <v>147</v>
      </c>
    </row>
    <row r="21" spans="1:3" ht="15.75" customHeight="1" x14ac:dyDescent="0.2"/>
    <row r="22" spans="1:3" ht="15.75" customHeight="1" x14ac:dyDescent="0.2"/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A1:C1"/>
    <mergeCell ref="F4:K4"/>
  </mergeCells>
  <pageMargins left="0.511811024" right="0.511811024" top="0.78740157499999996" bottom="0.78740157499999996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8BF7"/>
  </sheetPr>
  <dimension ref="A1:V1002"/>
  <sheetViews>
    <sheetView showGridLines="0" zoomScaleNormal="100" workbookViewId="0">
      <pane ySplit="1" topLeftCell="A2" activePane="bottomLeft" state="frozen"/>
      <selection pane="bottomLeft" activeCell="S32" sqref="S32"/>
    </sheetView>
  </sheetViews>
  <sheetFormatPr baseColWidth="10" defaultColWidth="14.5" defaultRowHeight="15" customHeight="1" x14ac:dyDescent="0.2"/>
  <cols>
    <col min="1" max="1" width="28.6640625" customWidth="1"/>
    <col min="2" max="2" width="10.5" customWidth="1"/>
    <col min="3" max="3" width="8.6640625" customWidth="1"/>
    <col min="4" max="4" width="9.1640625" customWidth="1"/>
    <col min="5" max="5" width="8.6640625" style="150" customWidth="1"/>
    <col min="6" max="11" width="8.6640625" customWidth="1"/>
    <col min="12" max="12" width="15.6640625" style="150" customWidth="1"/>
    <col min="13" max="13" width="12.5" customWidth="1"/>
    <col min="14" max="14" width="16.1640625" customWidth="1"/>
    <col min="15" max="15" width="8.6640625" customWidth="1"/>
    <col min="16" max="16" width="11.33203125" customWidth="1"/>
    <col min="17" max="17" width="11.83203125" customWidth="1"/>
    <col min="18" max="18" width="16.6640625" customWidth="1"/>
    <col min="19" max="19" width="18.83203125" customWidth="1"/>
    <col min="20" max="21" width="8.6640625" customWidth="1"/>
    <col min="22" max="22" width="12.33203125" customWidth="1"/>
    <col min="23" max="29" width="8.6640625" customWidth="1"/>
  </cols>
  <sheetData>
    <row r="1" spans="1:22" x14ac:dyDescent="0.2">
      <c r="A1" s="16" t="s">
        <v>148</v>
      </c>
      <c r="B1" s="16" t="s">
        <v>149</v>
      </c>
      <c r="C1" s="16" t="s">
        <v>150</v>
      </c>
      <c r="D1" s="16" t="s">
        <v>151</v>
      </c>
      <c r="E1" s="151" t="s">
        <v>152</v>
      </c>
      <c r="F1" s="16" t="s">
        <v>153</v>
      </c>
      <c r="G1" s="16" t="s">
        <v>150</v>
      </c>
      <c r="H1" s="16" t="s">
        <v>154</v>
      </c>
      <c r="I1" s="16" t="s">
        <v>155</v>
      </c>
      <c r="J1" s="16" t="s">
        <v>156</v>
      </c>
      <c r="K1" s="16" t="s">
        <v>157</v>
      </c>
      <c r="L1" s="148" t="s">
        <v>158</v>
      </c>
      <c r="M1" s="66" t="s">
        <v>159</v>
      </c>
      <c r="N1" s="66" t="s">
        <v>160</v>
      </c>
      <c r="O1" s="16" t="s">
        <v>118</v>
      </c>
      <c r="P1" s="2">
        <v>68</v>
      </c>
      <c r="R1" s="67" t="s">
        <v>161</v>
      </c>
    </row>
    <row r="2" spans="1:22" x14ac:dyDescent="0.2">
      <c r="A2" s="68" t="s">
        <v>164</v>
      </c>
      <c r="B2" s="142">
        <v>1</v>
      </c>
      <c r="C2" s="68">
        <v>38</v>
      </c>
      <c r="D2" s="143"/>
      <c r="E2" s="152">
        <f>D2*S2</f>
        <v>0</v>
      </c>
      <c r="F2" s="144">
        <f t="shared" ref="F2:F18" si="0">B2*E2</f>
        <v>0</v>
      </c>
      <c r="G2" s="144">
        <f t="shared" ref="G2:G18" si="1">C2*E2/1000</f>
        <v>0</v>
      </c>
      <c r="H2" s="144">
        <f>F2/P1</f>
        <v>0</v>
      </c>
      <c r="I2" s="144">
        <f>G2/P1</f>
        <v>0</v>
      </c>
      <c r="J2" s="144">
        <f>F2*100/P5</f>
        <v>0</v>
      </c>
      <c r="K2" s="144">
        <f>G2*100/P5</f>
        <v>0</v>
      </c>
      <c r="L2" s="149">
        <f>(P4/B2)/S2</f>
        <v>61.81818181818182</v>
      </c>
      <c r="M2" s="145">
        <f>(L2*S2*C2)/1000</f>
        <v>51.68</v>
      </c>
      <c r="N2" s="145">
        <f>P5-G2</f>
        <v>102</v>
      </c>
      <c r="O2" s="16" t="s">
        <v>119</v>
      </c>
      <c r="P2" s="2">
        <v>1.72</v>
      </c>
      <c r="R2" s="11" t="s">
        <v>163</v>
      </c>
      <c r="S2" s="2">
        <v>22</v>
      </c>
    </row>
    <row r="3" spans="1:22" x14ac:dyDescent="0.2">
      <c r="A3" s="68" t="s">
        <v>165</v>
      </c>
      <c r="B3" s="142">
        <v>1</v>
      </c>
      <c r="C3" s="68">
        <v>38</v>
      </c>
      <c r="D3" s="143"/>
      <c r="E3" s="152">
        <f>D3*S2</f>
        <v>0</v>
      </c>
      <c r="F3" s="144">
        <f t="shared" si="0"/>
        <v>0</v>
      </c>
      <c r="G3" s="144">
        <f t="shared" si="1"/>
        <v>0</v>
      </c>
      <c r="H3" s="144">
        <f>F3/P1</f>
        <v>0</v>
      </c>
      <c r="I3" s="144">
        <f>G3/P1</f>
        <v>0</v>
      </c>
      <c r="J3" s="144">
        <f>F3*100/P5</f>
        <v>0</v>
      </c>
      <c r="K3" s="144">
        <f>G3*100/P5</f>
        <v>0</v>
      </c>
      <c r="L3" s="149">
        <f>(P4/B3)/S2</f>
        <v>61.81818181818182</v>
      </c>
      <c r="M3" s="145">
        <f>(L3*S2*C3)/1000</f>
        <v>51.68</v>
      </c>
      <c r="N3" s="145">
        <f>P5-G3</f>
        <v>102</v>
      </c>
    </row>
    <row r="4" spans="1:22" x14ac:dyDescent="0.2">
      <c r="A4" s="68" t="s">
        <v>167</v>
      </c>
      <c r="B4" s="142">
        <v>1</v>
      </c>
      <c r="C4" s="68">
        <v>38</v>
      </c>
      <c r="D4" s="143"/>
      <c r="E4" s="152">
        <f>D4*S2</f>
        <v>0</v>
      </c>
      <c r="F4" s="144">
        <f t="shared" si="0"/>
        <v>0</v>
      </c>
      <c r="G4" s="144">
        <f t="shared" si="1"/>
        <v>0</v>
      </c>
      <c r="H4" s="144">
        <f>F4/P1</f>
        <v>0</v>
      </c>
      <c r="I4" s="144">
        <f>G4/P1</f>
        <v>0</v>
      </c>
      <c r="J4" s="144">
        <f>F4*100/P4</f>
        <v>0</v>
      </c>
      <c r="K4" s="144">
        <f>G4*100/P5</f>
        <v>0</v>
      </c>
      <c r="L4" s="149">
        <f>(P4/B4)/S2</f>
        <v>61.81818181818182</v>
      </c>
      <c r="M4" s="145">
        <f>(L4*S2*C4)/1000</f>
        <v>51.68</v>
      </c>
      <c r="N4" s="145">
        <f>P5-G4</f>
        <v>102</v>
      </c>
      <c r="O4" s="16" t="s">
        <v>166</v>
      </c>
      <c r="P4" s="2">
        <v>1360</v>
      </c>
    </row>
    <row r="5" spans="1:22" x14ac:dyDescent="0.2">
      <c r="A5" s="68" t="s">
        <v>170</v>
      </c>
      <c r="B5" s="142">
        <v>1</v>
      </c>
      <c r="C5" s="68">
        <v>40</v>
      </c>
      <c r="D5" s="143"/>
      <c r="E5" s="152">
        <f>D5*S2</f>
        <v>0</v>
      </c>
      <c r="F5" s="144">
        <f t="shared" si="0"/>
        <v>0</v>
      </c>
      <c r="G5" s="144">
        <f t="shared" si="1"/>
        <v>0</v>
      </c>
      <c r="H5" s="144">
        <f>F5/P1</f>
        <v>0</v>
      </c>
      <c r="I5" s="144">
        <f>G5/P1</f>
        <v>0</v>
      </c>
      <c r="J5" s="144">
        <f>F5*100/P5</f>
        <v>0</v>
      </c>
      <c r="K5" s="144">
        <f>G5*100/P5</f>
        <v>0</v>
      </c>
      <c r="L5" s="149">
        <f>(P4/B5)/S2</f>
        <v>61.81818181818182</v>
      </c>
      <c r="M5" s="145">
        <f>(L5*S2*C5)/1000</f>
        <v>54.4</v>
      </c>
      <c r="N5" s="145">
        <f>P5-G5</f>
        <v>102</v>
      </c>
      <c r="O5" s="16" t="s">
        <v>168</v>
      </c>
      <c r="P5" s="2">
        <v>102</v>
      </c>
    </row>
    <row r="6" spans="1:22" ht="16" thickTop="1" x14ac:dyDescent="0.2">
      <c r="A6" s="68" t="s">
        <v>173</v>
      </c>
      <c r="B6" s="142">
        <v>1</v>
      </c>
      <c r="C6" s="68">
        <v>40</v>
      </c>
      <c r="D6" s="143"/>
      <c r="E6" s="152">
        <f>D6*S2</f>
        <v>0</v>
      </c>
      <c r="F6" s="144">
        <f t="shared" si="0"/>
        <v>0</v>
      </c>
      <c r="G6" s="144">
        <f t="shared" si="1"/>
        <v>0</v>
      </c>
      <c r="H6" s="144">
        <f>F6/P1</f>
        <v>0</v>
      </c>
      <c r="I6" s="144">
        <f>G6/P1</f>
        <v>0</v>
      </c>
      <c r="J6" s="144">
        <f>F6*100/P5</f>
        <v>0</v>
      </c>
      <c r="K6" s="144">
        <f>G6*100/P5</f>
        <v>0</v>
      </c>
      <c r="L6" s="149">
        <f>(P4/B6)/S2</f>
        <v>61.81818181818182</v>
      </c>
      <c r="M6" s="145">
        <f>(L6*S2*C6)/1000</f>
        <v>54.4</v>
      </c>
      <c r="N6" s="145">
        <f>P5-G6</f>
        <v>102</v>
      </c>
    </row>
    <row r="7" spans="1:22" x14ac:dyDescent="0.2">
      <c r="A7" s="68" t="s">
        <v>208</v>
      </c>
      <c r="B7" s="142">
        <v>1</v>
      </c>
      <c r="C7" s="68">
        <v>46.5</v>
      </c>
      <c r="D7" s="143"/>
      <c r="E7" s="152">
        <f>D7*S2</f>
        <v>0</v>
      </c>
      <c r="F7" s="144">
        <f t="shared" si="0"/>
        <v>0</v>
      </c>
      <c r="G7" s="144">
        <f t="shared" si="1"/>
        <v>0</v>
      </c>
      <c r="H7" s="144">
        <f>F7/P1</f>
        <v>0</v>
      </c>
      <c r="I7" s="144">
        <f>G7/P1</f>
        <v>0</v>
      </c>
      <c r="J7" s="144">
        <f>F7*100/P5</f>
        <v>0</v>
      </c>
      <c r="K7" s="144">
        <f>G7*100/P5</f>
        <v>0</v>
      </c>
      <c r="L7" s="149">
        <f>(P4/B7)/S2</f>
        <v>61.81818181818182</v>
      </c>
      <c r="M7" s="145">
        <f>(L7*S2*C7)/1000</f>
        <v>63.24</v>
      </c>
      <c r="N7" s="145">
        <f>P5-G7</f>
        <v>102</v>
      </c>
    </row>
    <row r="8" spans="1:22" x14ac:dyDescent="0.2">
      <c r="A8" s="68" t="s">
        <v>209</v>
      </c>
      <c r="B8" s="142">
        <v>1</v>
      </c>
      <c r="C8" s="68">
        <v>75</v>
      </c>
      <c r="D8" s="143"/>
      <c r="E8" s="152">
        <f>D8*S2</f>
        <v>0</v>
      </c>
      <c r="F8" s="144">
        <f t="shared" si="0"/>
        <v>0</v>
      </c>
      <c r="G8" s="144">
        <f t="shared" si="1"/>
        <v>0</v>
      </c>
      <c r="H8" s="144">
        <f>F8/P1</f>
        <v>0</v>
      </c>
      <c r="I8" s="144">
        <f>G8/P1</f>
        <v>0</v>
      </c>
      <c r="J8" s="144">
        <f>F8*100/P5</f>
        <v>0</v>
      </c>
      <c r="K8" s="144">
        <f>G8*100/P5</f>
        <v>0</v>
      </c>
      <c r="L8" s="149">
        <f>(P4/B8)/S2</f>
        <v>61.81818181818182</v>
      </c>
      <c r="M8" s="145">
        <f>(L8*S2*C8)/1000</f>
        <v>102</v>
      </c>
      <c r="N8" s="145">
        <f>P5-G8</f>
        <v>102</v>
      </c>
    </row>
    <row r="9" spans="1:22" x14ac:dyDescent="0.2">
      <c r="A9" s="68" t="s">
        <v>213</v>
      </c>
      <c r="B9" s="142">
        <v>1</v>
      </c>
      <c r="C9" s="68">
        <v>43</v>
      </c>
      <c r="D9" s="143"/>
      <c r="E9" s="152">
        <f>D9*S2</f>
        <v>0</v>
      </c>
      <c r="F9" s="144">
        <f t="shared" si="0"/>
        <v>0</v>
      </c>
      <c r="G9" s="144">
        <f t="shared" si="1"/>
        <v>0</v>
      </c>
      <c r="H9" s="144">
        <f>F9/P1</f>
        <v>0</v>
      </c>
      <c r="I9" s="144">
        <f>G9/P1</f>
        <v>0</v>
      </c>
      <c r="J9" s="144">
        <f>F9*100/P5</f>
        <v>0</v>
      </c>
      <c r="K9" s="144">
        <f>G9*100/P5</f>
        <v>0</v>
      </c>
      <c r="L9" s="149">
        <f>(P4/B9)/S2</f>
        <v>61.81818181818182</v>
      </c>
      <c r="M9" s="145">
        <f>(L9*S2*C9)/1000</f>
        <v>58.48</v>
      </c>
      <c r="N9" s="145">
        <f>P5-G9</f>
        <v>102</v>
      </c>
    </row>
    <row r="10" spans="1:22" x14ac:dyDescent="0.2">
      <c r="A10" s="68" t="s">
        <v>216</v>
      </c>
      <c r="B10" s="142">
        <v>1</v>
      </c>
      <c r="C10" s="68">
        <v>58</v>
      </c>
      <c r="D10" s="143"/>
      <c r="E10" s="152">
        <f>D10*S2</f>
        <v>0</v>
      </c>
      <c r="F10" s="144">
        <f t="shared" si="0"/>
        <v>0</v>
      </c>
      <c r="G10" s="144">
        <f t="shared" si="1"/>
        <v>0</v>
      </c>
      <c r="H10" s="144">
        <f>F10/P1</f>
        <v>0</v>
      </c>
      <c r="I10" s="144">
        <f>G10/P1</f>
        <v>0</v>
      </c>
      <c r="J10" s="144">
        <f>F10*100/P5</f>
        <v>0</v>
      </c>
      <c r="K10" s="144">
        <f>G10*100/P5</f>
        <v>0</v>
      </c>
      <c r="L10" s="149">
        <f>(P4/B10)/S2</f>
        <v>61.81818181818182</v>
      </c>
      <c r="M10" s="145">
        <f>(L10*S2*C10)/1000</f>
        <v>78.88</v>
      </c>
      <c r="N10" s="145">
        <f>P5-G10</f>
        <v>102</v>
      </c>
    </row>
    <row r="11" spans="1:22" x14ac:dyDescent="0.2">
      <c r="A11" s="68" t="s">
        <v>217</v>
      </c>
      <c r="B11" s="142">
        <v>1</v>
      </c>
      <c r="C11" s="68">
        <v>55</v>
      </c>
      <c r="D11" s="143"/>
      <c r="E11" s="152">
        <f>D11*S2</f>
        <v>0</v>
      </c>
      <c r="F11" s="144">
        <f t="shared" si="0"/>
        <v>0</v>
      </c>
      <c r="G11" s="144">
        <f t="shared" si="1"/>
        <v>0</v>
      </c>
      <c r="H11" s="144">
        <f>F11/P1</f>
        <v>0</v>
      </c>
      <c r="I11" s="144">
        <f>G11/P1</f>
        <v>0</v>
      </c>
      <c r="J11" s="144">
        <f>F11*100/P5</f>
        <v>0</v>
      </c>
      <c r="K11" s="144">
        <f>G11*100/P5</f>
        <v>0</v>
      </c>
      <c r="L11" s="149">
        <f>(P4/B11)/S2</f>
        <v>61.81818181818182</v>
      </c>
      <c r="M11" s="145">
        <f>(L11*S2*C11)/1000</f>
        <v>74.8</v>
      </c>
      <c r="N11" s="145">
        <f>P5-G11</f>
        <v>102</v>
      </c>
    </row>
    <row r="12" spans="1:22" ht="16" thickBot="1" x14ac:dyDescent="0.25">
      <c r="A12" s="68" t="s">
        <v>224</v>
      </c>
      <c r="B12" s="142">
        <v>1</v>
      </c>
      <c r="C12" s="68">
        <v>92</v>
      </c>
      <c r="D12" s="143">
        <v>62</v>
      </c>
      <c r="E12" s="152">
        <f>D12*S2</f>
        <v>1364</v>
      </c>
      <c r="F12" s="144">
        <f t="shared" si="0"/>
        <v>1364</v>
      </c>
      <c r="G12" s="144">
        <f t="shared" si="1"/>
        <v>125.488</v>
      </c>
      <c r="H12" s="144">
        <f>F12/P1</f>
        <v>20.058823529411764</v>
      </c>
      <c r="I12" s="144">
        <f>G12/P1</f>
        <v>1.8454117647058823</v>
      </c>
      <c r="J12" s="144">
        <f>F12*100/P4</f>
        <v>100.29411764705883</v>
      </c>
      <c r="K12" s="144">
        <f>G12*100/P5</f>
        <v>123.02745098039215</v>
      </c>
      <c r="L12" s="149">
        <f>(P4/B12)/S2</f>
        <v>61.81818181818182</v>
      </c>
      <c r="M12" s="145">
        <f>(L12*S2*C12)/1000</f>
        <v>125.12</v>
      </c>
      <c r="N12" s="145">
        <f>P5-G12</f>
        <v>-23.488</v>
      </c>
      <c r="Q12" s="72" t="s">
        <v>172</v>
      </c>
      <c r="R12" s="72"/>
    </row>
    <row r="13" spans="1:22" ht="16" thickTop="1" x14ac:dyDescent="0.2">
      <c r="A13" s="68" t="s">
        <v>226</v>
      </c>
      <c r="B13" s="142">
        <v>1</v>
      </c>
      <c r="C13" s="68">
        <v>45</v>
      </c>
      <c r="D13" s="143"/>
      <c r="E13" s="152">
        <f>D13*S2</f>
        <v>0</v>
      </c>
      <c r="F13" s="144">
        <f t="shared" si="0"/>
        <v>0</v>
      </c>
      <c r="G13" s="144">
        <f t="shared" si="1"/>
        <v>0</v>
      </c>
      <c r="H13" s="144">
        <f>F13/P1</f>
        <v>0</v>
      </c>
      <c r="I13" s="144">
        <f>G13/P1</f>
        <v>0</v>
      </c>
      <c r="J13" s="144">
        <f>F13*100/P5</f>
        <v>0</v>
      </c>
      <c r="K13" s="144">
        <f>G13*100/P5</f>
        <v>0</v>
      </c>
      <c r="L13" s="149">
        <f>(P4/B13)/S2</f>
        <v>61.81818181818182</v>
      </c>
      <c r="M13" s="145">
        <f>(L13*S2*C13)/1000</f>
        <v>61.2</v>
      </c>
      <c r="N13" s="145">
        <f>P5-G13</f>
        <v>102</v>
      </c>
    </row>
    <row r="14" spans="1:22" ht="17" x14ac:dyDescent="0.2">
      <c r="A14" s="68" t="s">
        <v>229</v>
      </c>
      <c r="B14" s="142">
        <v>1</v>
      </c>
      <c r="C14" s="68">
        <v>40</v>
      </c>
      <c r="D14" s="143"/>
      <c r="E14" s="152">
        <f>D14*S2</f>
        <v>0</v>
      </c>
      <c r="F14" s="144">
        <f t="shared" si="0"/>
        <v>0</v>
      </c>
      <c r="G14" s="144">
        <f t="shared" si="1"/>
        <v>0</v>
      </c>
      <c r="H14" s="144">
        <f>F14/P1</f>
        <v>0</v>
      </c>
      <c r="I14" s="144">
        <f>G14/P1</f>
        <v>0</v>
      </c>
      <c r="J14" s="144">
        <f>F14*100/P4</f>
        <v>0</v>
      </c>
      <c r="K14" s="144">
        <f>G14*100/P5</f>
        <v>0</v>
      </c>
      <c r="L14" s="149">
        <f>(P4/B14)/S2</f>
        <v>61.81818181818182</v>
      </c>
      <c r="M14" s="145">
        <f>(L14*S2*C14)/1000</f>
        <v>54.4</v>
      </c>
      <c r="N14" s="145">
        <f>P5-G14</f>
        <v>102</v>
      </c>
      <c r="Q14" s="73" t="s">
        <v>175</v>
      </c>
      <c r="R14" s="73" t="s">
        <v>176</v>
      </c>
      <c r="S14" s="73" t="s">
        <v>177</v>
      </c>
      <c r="T14" s="73" t="s">
        <v>178</v>
      </c>
      <c r="V14" s="177" t="s">
        <v>454</v>
      </c>
    </row>
    <row r="15" spans="1:22" x14ac:dyDescent="0.2">
      <c r="A15" s="68" t="s">
        <v>221</v>
      </c>
      <c r="B15" s="142">
        <v>1</v>
      </c>
      <c r="C15" s="68">
        <v>65</v>
      </c>
      <c r="D15" s="143"/>
      <c r="E15" s="152">
        <f>D15*S2</f>
        <v>0</v>
      </c>
      <c r="F15" s="144">
        <f t="shared" si="0"/>
        <v>0</v>
      </c>
      <c r="G15" s="144">
        <f t="shared" si="1"/>
        <v>0</v>
      </c>
      <c r="H15" s="144">
        <f>F15/P1</f>
        <v>0</v>
      </c>
      <c r="I15" s="144">
        <f>G15/P1</f>
        <v>0</v>
      </c>
      <c r="J15" s="144">
        <f>F15*100/P4</f>
        <v>0</v>
      </c>
      <c r="K15" s="144">
        <f>G15*100/P5</f>
        <v>0</v>
      </c>
      <c r="L15" s="149">
        <f>(P4/B15)/S2</f>
        <v>61.81818181818182</v>
      </c>
      <c r="M15" s="145">
        <f>(L15*S2*C15)/1000</f>
        <v>88.4</v>
      </c>
      <c r="N15" s="145">
        <f>P5-G15</f>
        <v>102</v>
      </c>
      <c r="P15" s="179" t="s">
        <v>180</v>
      </c>
      <c r="Q15" s="75">
        <f>P4*25/100</f>
        <v>340</v>
      </c>
      <c r="R15" s="76">
        <f>Q15/1.5/S2</f>
        <v>10.303030303030303</v>
      </c>
      <c r="S15" s="76">
        <f>Q15/1.2/S2</f>
        <v>12.878787878787881</v>
      </c>
      <c r="T15" s="77">
        <f>Q15/S2</f>
        <v>15.454545454545455</v>
      </c>
      <c r="V15" s="178">
        <f>Q15/2/S2</f>
        <v>7.7272727272727275</v>
      </c>
    </row>
    <row r="16" spans="1:22" x14ac:dyDescent="0.2">
      <c r="A16" s="68" t="s">
        <v>210</v>
      </c>
      <c r="B16" s="142">
        <v>1.1200000000000001</v>
      </c>
      <c r="C16" s="68">
        <v>49</v>
      </c>
      <c r="D16" s="143"/>
      <c r="E16" s="152">
        <f>D16*S2</f>
        <v>0</v>
      </c>
      <c r="F16" s="144">
        <f t="shared" si="0"/>
        <v>0</v>
      </c>
      <c r="G16" s="144">
        <f t="shared" si="1"/>
        <v>0</v>
      </c>
      <c r="H16" s="144">
        <f>F16/P1</f>
        <v>0</v>
      </c>
      <c r="I16" s="144">
        <f>G16/P1</f>
        <v>0</v>
      </c>
      <c r="J16" s="144">
        <f>F16*100/P4</f>
        <v>0</v>
      </c>
      <c r="K16" s="144">
        <f>G16*100/P5</f>
        <v>0</v>
      </c>
      <c r="L16" s="149">
        <f>(P4/B16)/S2</f>
        <v>55.194805194805191</v>
      </c>
      <c r="M16" s="145">
        <f>(L16*S2*C16)/1000</f>
        <v>59.5</v>
      </c>
      <c r="N16" s="145">
        <f>P5-G16</f>
        <v>102</v>
      </c>
      <c r="P16" s="180" t="s">
        <v>182</v>
      </c>
      <c r="Q16" s="75">
        <f>P4*50/100</f>
        <v>680</v>
      </c>
      <c r="R16" s="76">
        <f>Q16/1.5/S2</f>
        <v>20.606060606060606</v>
      </c>
      <c r="S16" s="76">
        <f>Q16/1.2/S2</f>
        <v>25.757575757575761</v>
      </c>
      <c r="T16" s="77">
        <f>Q16/S2</f>
        <v>30.90909090909091</v>
      </c>
      <c r="V16" s="178">
        <f>Q16/2/S2</f>
        <v>15.454545454545455</v>
      </c>
    </row>
    <row r="17" spans="1:22" x14ac:dyDescent="0.2">
      <c r="A17" s="68" t="s">
        <v>211</v>
      </c>
      <c r="B17" s="142">
        <v>1.1399999999999999</v>
      </c>
      <c r="C17" s="68">
        <v>64</v>
      </c>
      <c r="D17" s="143"/>
      <c r="E17" s="152">
        <f>D17*S2</f>
        <v>0</v>
      </c>
      <c r="F17" s="144">
        <f t="shared" si="0"/>
        <v>0</v>
      </c>
      <c r="G17" s="144">
        <f t="shared" si="1"/>
        <v>0</v>
      </c>
      <c r="H17" s="144">
        <f>F17/P1</f>
        <v>0</v>
      </c>
      <c r="I17" s="144">
        <f>G17/P1</f>
        <v>0</v>
      </c>
      <c r="J17" s="144">
        <f>F17*100/P4</f>
        <v>0</v>
      </c>
      <c r="K17" s="144">
        <f>G17*100/P5</f>
        <v>0</v>
      </c>
      <c r="L17" s="149">
        <f>(P4/B17)/S2</f>
        <v>54.226475279106857</v>
      </c>
      <c r="M17" s="145">
        <f>(L17*S2*C17)/1000</f>
        <v>76.350877192982452</v>
      </c>
      <c r="N17" s="145">
        <f>P5-G17</f>
        <v>102</v>
      </c>
      <c r="P17" s="181" t="s">
        <v>184</v>
      </c>
      <c r="Q17" s="75">
        <f>P4*75/100</f>
        <v>1020</v>
      </c>
      <c r="R17" s="80">
        <f>Q17/1.5/S2</f>
        <v>30.90909090909091</v>
      </c>
      <c r="S17" s="80">
        <f>Q17/1.2/S2</f>
        <v>38.636363636363633</v>
      </c>
      <c r="T17" s="77">
        <f>Q17/S2</f>
        <v>46.363636363636367</v>
      </c>
      <c r="V17" s="178">
        <f>Q17/2/S2</f>
        <v>23.181818181818183</v>
      </c>
    </row>
    <row r="18" spans="1:22" x14ac:dyDescent="0.2">
      <c r="A18" s="68" t="s">
        <v>169</v>
      </c>
      <c r="B18" s="142">
        <v>1.2</v>
      </c>
      <c r="C18" s="68">
        <v>60</v>
      </c>
      <c r="D18" s="143"/>
      <c r="E18" s="152">
        <f>D18*S2</f>
        <v>0</v>
      </c>
      <c r="F18" s="144">
        <f t="shared" si="0"/>
        <v>0</v>
      </c>
      <c r="G18" s="144">
        <f t="shared" si="1"/>
        <v>0</v>
      </c>
      <c r="H18" s="144">
        <f>F18/P1</f>
        <v>0</v>
      </c>
      <c r="I18" s="144">
        <f>G18/P1</f>
        <v>0</v>
      </c>
      <c r="J18" s="144">
        <f>F18*100/P4</f>
        <v>0</v>
      </c>
      <c r="K18" s="144">
        <f>G18*100/P5</f>
        <v>0</v>
      </c>
      <c r="L18" s="149">
        <f>(P4/B18)/S2</f>
        <v>51.515151515151523</v>
      </c>
      <c r="M18" s="145">
        <f>(L18*S2*C18)/1000</f>
        <v>68.000000000000014</v>
      </c>
      <c r="N18" s="145">
        <f>P5-G18</f>
        <v>102</v>
      </c>
      <c r="P18" s="182" t="s">
        <v>186</v>
      </c>
      <c r="Q18" s="75">
        <f>P4</f>
        <v>1360</v>
      </c>
      <c r="R18" s="80">
        <f>Q18/1.5/S2</f>
        <v>41.212121212121211</v>
      </c>
      <c r="S18" s="80">
        <f>Q18/1.2/S2</f>
        <v>51.515151515151523</v>
      </c>
      <c r="T18" s="77">
        <f>Q18/S2</f>
        <v>61.81818181818182</v>
      </c>
      <c r="V18" s="178">
        <f>Q18/2/S2</f>
        <v>30.90909090909091</v>
      </c>
    </row>
    <row r="19" spans="1:22" x14ac:dyDescent="0.2">
      <c r="A19" s="68" t="s">
        <v>171</v>
      </c>
      <c r="B19" s="142">
        <v>1.2</v>
      </c>
      <c r="C19" s="68">
        <v>48</v>
      </c>
      <c r="D19" s="143"/>
      <c r="E19" s="152">
        <f>D19*S2</f>
        <v>0</v>
      </c>
      <c r="F19" s="144">
        <f t="shared" ref="F19:F53" si="2">B19*E19</f>
        <v>0</v>
      </c>
      <c r="G19" s="144">
        <f t="shared" ref="G19:G53" si="3">C19*E19/1000</f>
        <v>0</v>
      </c>
      <c r="H19" s="144">
        <f>F19/P1</f>
        <v>0</v>
      </c>
      <c r="I19" s="144">
        <f>G19/P1</f>
        <v>0</v>
      </c>
      <c r="J19" s="144">
        <f>F19*100/P4</f>
        <v>0</v>
      </c>
      <c r="K19" s="144">
        <f>G19*100/P5</f>
        <v>0</v>
      </c>
      <c r="L19" s="149">
        <f>(P4/B19)/S2</f>
        <v>51.515151515151523</v>
      </c>
      <c r="M19" s="145">
        <f>(L19*S2*C19)/1000</f>
        <v>54.400000000000006</v>
      </c>
      <c r="N19" s="145">
        <f>P5-G19</f>
        <v>102</v>
      </c>
    </row>
    <row r="20" spans="1:22" x14ac:dyDescent="0.2">
      <c r="A20" s="68" t="s">
        <v>162</v>
      </c>
      <c r="B20" s="142">
        <v>1.24</v>
      </c>
      <c r="C20" s="68">
        <v>65</v>
      </c>
      <c r="D20" s="143"/>
      <c r="E20" s="152">
        <f>D20*S2</f>
        <v>0</v>
      </c>
      <c r="F20" s="144">
        <f>B20*E20</f>
        <v>0</v>
      </c>
      <c r="G20" s="144">
        <f>C20*E20/1000</f>
        <v>0</v>
      </c>
      <c r="H20" s="144">
        <f>F20/P1</f>
        <v>0</v>
      </c>
      <c r="I20" s="144">
        <f>G20/P1</f>
        <v>0</v>
      </c>
      <c r="J20" s="144">
        <f>F20*100/P4</f>
        <v>0</v>
      </c>
      <c r="K20" s="144">
        <f>G20*100/P5</f>
        <v>0</v>
      </c>
      <c r="L20" s="149">
        <f>(P4/B20)/S2</f>
        <v>49.853372434017594</v>
      </c>
      <c r="M20" s="145">
        <f>(L20*S2*C20)/1000</f>
        <v>71.290322580645167</v>
      </c>
      <c r="N20" s="145">
        <f>P5-G20</f>
        <v>102</v>
      </c>
    </row>
    <row r="21" spans="1:22" ht="15.75" customHeight="1" thickBot="1" x14ac:dyDescent="0.25">
      <c r="A21" s="68" t="s">
        <v>174</v>
      </c>
      <c r="B21" s="142">
        <v>1.2</v>
      </c>
      <c r="C21" s="68">
        <v>44</v>
      </c>
      <c r="D21" s="143">
        <v>52</v>
      </c>
      <c r="E21" s="152">
        <f>D21*S2</f>
        <v>1144</v>
      </c>
      <c r="F21" s="144">
        <f t="shared" si="2"/>
        <v>1372.8</v>
      </c>
      <c r="G21" s="144">
        <f t="shared" si="3"/>
        <v>50.335999999999999</v>
      </c>
      <c r="H21" s="144">
        <f>F21/P1</f>
        <v>20.188235294117646</v>
      </c>
      <c r="I21" s="144">
        <f>G21/P1</f>
        <v>0.74023529411764699</v>
      </c>
      <c r="J21" s="144">
        <f>F21*100/P4</f>
        <v>100.94117647058823</v>
      </c>
      <c r="K21" s="144">
        <f>G21*100/P5</f>
        <v>49.349019607843132</v>
      </c>
      <c r="L21" s="149">
        <f>(P4/B21)/S2</f>
        <v>51.515151515151523</v>
      </c>
      <c r="M21" s="145">
        <f>(L21*S2*C21)/1000</f>
        <v>49.866666666666674</v>
      </c>
      <c r="N21" s="145">
        <f>P5-G21</f>
        <v>51.664000000000001</v>
      </c>
      <c r="Q21" s="140" t="s">
        <v>190</v>
      </c>
      <c r="R21" s="141"/>
      <c r="S21" s="141"/>
      <c r="T21" s="141"/>
      <c r="U21" s="2">
        <v>45</v>
      </c>
      <c r="V21" s="11" t="s">
        <v>191</v>
      </c>
    </row>
    <row r="22" spans="1:22" ht="15.75" customHeight="1" thickTop="1" x14ac:dyDescent="0.2">
      <c r="A22" s="147" t="s">
        <v>453</v>
      </c>
      <c r="B22" s="142">
        <v>1.2</v>
      </c>
      <c r="C22" s="68">
        <v>45</v>
      </c>
      <c r="D22" s="143"/>
      <c r="E22" s="152">
        <f>D22*S2</f>
        <v>0</v>
      </c>
      <c r="F22" s="144">
        <f>B22*E22</f>
        <v>0</v>
      </c>
      <c r="G22" s="144">
        <f>C22*E22/1000</f>
        <v>0</v>
      </c>
      <c r="H22" s="144">
        <f>F22/P1</f>
        <v>0</v>
      </c>
      <c r="I22" s="144">
        <f>G22/P1</f>
        <v>0</v>
      </c>
      <c r="J22" s="144">
        <f>F22*100/P5</f>
        <v>0</v>
      </c>
      <c r="K22" s="144">
        <f>G22*100/P5</f>
        <v>0</v>
      </c>
      <c r="L22" s="149">
        <f>(P4/B22)/S2</f>
        <v>51.515151515151523</v>
      </c>
      <c r="M22" s="145">
        <f>(L22*S2*C22)/1000</f>
        <v>51.000000000000007</v>
      </c>
      <c r="N22" s="145">
        <f>P5-G22</f>
        <v>102</v>
      </c>
      <c r="Q22" s="54" t="s">
        <v>193</v>
      </c>
      <c r="R22" s="54"/>
      <c r="S22" s="6">
        <f>U21*15/Suplementos!C31</f>
        <v>51.92307692307692</v>
      </c>
      <c r="U22" s="11">
        <f>U21*4</f>
        <v>180</v>
      </c>
      <c r="V22" s="11" t="s">
        <v>194</v>
      </c>
    </row>
    <row r="23" spans="1:22" ht="15.75" customHeight="1" x14ac:dyDescent="0.2">
      <c r="A23" s="68" t="s">
        <v>179</v>
      </c>
      <c r="B23" s="142">
        <v>1.23</v>
      </c>
      <c r="C23" s="68">
        <v>43</v>
      </c>
      <c r="D23" s="143">
        <v>50</v>
      </c>
      <c r="E23" s="152">
        <f>D23*S2</f>
        <v>1100</v>
      </c>
      <c r="F23" s="144">
        <f t="shared" si="2"/>
        <v>1353</v>
      </c>
      <c r="G23" s="144">
        <f t="shared" si="3"/>
        <v>47.3</v>
      </c>
      <c r="H23" s="144">
        <f>F23/P1</f>
        <v>19.897058823529413</v>
      </c>
      <c r="I23" s="144">
        <f>G23/P1</f>
        <v>0.69558823529411762</v>
      </c>
      <c r="J23" s="144">
        <f>F23*100/P4</f>
        <v>99.485294117647058</v>
      </c>
      <c r="K23" s="144">
        <f>G23*100/P5</f>
        <v>46.372549019607845</v>
      </c>
      <c r="L23" s="149">
        <f>(P4/B23)/S2</f>
        <v>50.258684405025868</v>
      </c>
      <c r="M23" s="145">
        <f>(L23*S2*C23)/1000</f>
        <v>47.544715447154474</v>
      </c>
      <c r="N23" s="145">
        <f>P5-G23</f>
        <v>54.7</v>
      </c>
      <c r="Q23" s="54" t="s">
        <v>196</v>
      </c>
      <c r="R23" s="54"/>
      <c r="S23" s="6">
        <f>U21*12/Suplementos!C32</f>
        <v>51.92307692307692</v>
      </c>
      <c r="U23" s="11">
        <f>U21*4</f>
        <v>180</v>
      </c>
      <c r="V23" s="11" t="s">
        <v>194</v>
      </c>
    </row>
    <row r="24" spans="1:22" ht="15.75" customHeight="1" x14ac:dyDescent="0.2">
      <c r="A24" s="68" t="s">
        <v>181</v>
      </c>
      <c r="B24" s="142">
        <v>1.21</v>
      </c>
      <c r="C24" s="68">
        <v>44</v>
      </c>
      <c r="D24" s="143"/>
      <c r="E24" s="152">
        <f>D24*S2</f>
        <v>0</v>
      </c>
      <c r="F24" s="144">
        <f t="shared" si="2"/>
        <v>0</v>
      </c>
      <c r="G24" s="144">
        <f t="shared" si="3"/>
        <v>0</v>
      </c>
      <c r="H24" s="144">
        <f>F24/P1</f>
        <v>0</v>
      </c>
      <c r="I24" s="144">
        <f>G24/P1</f>
        <v>0</v>
      </c>
      <c r="J24" s="144">
        <f>F24*100/P4</f>
        <v>0</v>
      </c>
      <c r="K24" s="144">
        <f>G24*100/P5</f>
        <v>0</v>
      </c>
      <c r="L24" s="149">
        <f>(P4/B24)/S2</f>
        <v>51.089406461307291</v>
      </c>
      <c r="M24" s="145">
        <f>(L24*S2*C24)/1000</f>
        <v>49.454545454545453</v>
      </c>
      <c r="N24" s="145">
        <f>P5-G24</f>
        <v>102</v>
      </c>
      <c r="Q24" s="54" t="s">
        <v>198</v>
      </c>
      <c r="R24" s="54"/>
      <c r="S24" s="6">
        <f>U21*20/Suplementos!C33</f>
        <v>150</v>
      </c>
      <c r="U24" s="11">
        <f>U21*4+(S24*9.66/20)</f>
        <v>252.45</v>
      </c>
      <c r="V24" s="11" t="s">
        <v>194</v>
      </c>
    </row>
    <row r="25" spans="1:22" ht="15.75" customHeight="1" x14ac:dyDescent="0.2">
      <c r="A25" s="68" t="s">
        <v>183</v>
      </c>
      <c r="B25" s="142">
        <v>1.24</v>
      </c>
      <c r="C25" s="68">
        <v>44</v>
      </c>
      <c r="D25" s="143"/>
      <c r="E25" s="152">
        <f>D25*S2</f>
        <v>0</v>
      </c>
      <c r="F25" s="144">
        <f t="shared" si="2"/>
        <v>0</v>
      </c>
      <c r="G25" s="144">
        <f t="shared" si="3"/>
        <v>0</v>
      </c>
      <c r="H25" s="144">
        <f>F25/P1</f>
        <v>0</v>
      </c>
      <c r="I25" s="144">
        <f>G25/P1</f>
        <v>0</v>
      </c>
      <c r="J25" s="144">
        <f>F25*100/P4</f>
        <v>0</v>
      </c>
      <c r="K25" s="144">
        <f>G25*100/P5</f>
        <v>0</v>
      </c>
      <c r="L25" s="149">
        <f>(P4/B25)/S2</f>
        <v>49.853372434017594</v>
      </c>
      <c r="M25" s="145">
        <f>(L25*S2*C25)/1000</f>
        <v>48.258064516129032</v>
      </c>
      <c r="N25" s="145">
        <f>P5-G25</f>
        <v>102</v>
      </c>
    </row>
    <row r="26" spans="1:22" ht="15.75" customHeight="1" x14ac:dyDescent="0.2">
      <c r="A26" s="68" t="s">
        <v>185</v>
      </c>
      <c r="B26" s="142">
        <v>1.2</v>
      </c>
      <c r="C26" s="68">
        <v>46</v>
      </c>
      <c r="D26" s="143"/>
      <c r="E26" s="152">
        <f>D26*S2</f>
        <v>0</v>
      </c>
      <c r="F26" s="144">
        <f t="shared" si="2"/>
        <v>0</v>
      </c>
      <c r="G26" s="144">
        <f t="shared" si="3"/>
        <v>0</v>
      </c>
      <c r="H26" s="144">
        <f>F26/P1</f>
        <v>0</v>
      </c>
      <c r="I26" s="144">
        <f>G26/P1</f>
        <v>0</v>
      </c>
      <c r="J26" s="144">
        <f>F26*100/P4</f>
        <v>0</v>
      </c>
      <c r="K26" s="144">
        <f>G26*100/P5</f>
        <v>0</v>
      </c>
      <c r="L26" s="149">
        <f>(P4/B26)/S2</f>
        <v>51.515151515151523</v>
      </c>
      <c r="M26" s="145">
        <f>(L26*S2*C26)/1000</f>
        <v>52.13333333333334</v>
      </c>
      <c r="N26" s="145">
        <f>P5-G26</f>
        <v>102</v>
      </c>
    </row>
    <row r="27" spans="1:22" ht="15.75" customHeight="1" x14ac:dyDescent="0.2">
      <c r="A27" s="68" t="s">
        <v>187</v>
      </c>
      <c r="B27" s="142">
        <v>1.2</v>
      </c>
      <c r="C27" s="68">
        <v>45</v>
      </c>
      <c r="D27" s="143"/>
      <c r="E27" s="152">
        <f>D27*S2</f>
        <v>0</v>
      </c>
      <c r="F27" s="144">
        <f t="shared" si="2"/>
        <v>0</v>
      </c>
      <c r="G27" s="144">
        <f t="shared" si="3"/>
        <v>0</v>
      </c>
      <c r="H27" s="144">
        <f>F27/P1</f>
        <v>0</v>
      </c>
      <c r="I27" s="144">
        <f>G27/P1</f>
        <v>0</v>
      </c>
      <c r="J27" s="144">
        <f>F27*100/P4</f>
        <v>0</v>
      </c>
      <c r="K27" s="144">
        <f>G27*100/P5</f>
        <v>0</v>
      </c>
      <c r="L27" s="149">
        <f>(P4/B27)/S2</f>
        <v>51.515151515151523</v>
      </c>
      <c r="M27" s="145">
        <f>(L27*S2*C27)/1000</f>
        <v>51.000000000000007</v>
      </c>
      <c r="N27" s="145">
        <f>P5-G27</f>
        <v>102</v>
      </c>
    </row>
    <row r="28" spans="1:22" ht="15.75" customHeight="1" x14ac:dyDescent="0.2">
      <c r="A28" s="68" t="s">
        <v>188</v>
      </c>
      <c r="B28" s="142">
        <v>1.2</v>
      </c>
      <c r="C28" s="68">
        <v>46</v>
      </c>
      <c r="D28" s="143"/>
      <c r="E28" s="152">
        <f>D28*S2</f>
        <v>0</v>
      </c>
      <c r="F28" s="144">
        <f t="shared" si="2"/>
        <v>0</v>
      </c>
      <c r="G28" s="144">
        <f t="shared" si="3"/>
        <v>0</v>
      </c>
      <c r="H28" s="144">
        <f>F28/P1</f>
        <v>0</v>
      </c>
      <c r="I28" s="144">
        <f>G28/P1</f>
        <v>0</v>
      </c>
      <c r="J28" s="144">
        <f>F28*100/P4</f>
        <v>0</v>
      </c>
      <c r="K28" s="144">
        <f>G28*100/P5</f>
        <v>0</v>
      </c>
      <c r="L28" s="149">
        <f>(P4/B28)/S2</f>
        <v>51.515151515151523</v>
      </c>
      <c r="M28" s="145">
        <f>(L28*S2*C28)/1000</f>
        <v>52.13333333333334</v>
      </c>
      <c r="N28" s="145">
        <f>P5-G28</f>
        <v>102</v>
      </c>
    </row>
    <row r="29" spans="1:22" ht="15.75" customHeight="1" x14ac:dyDescent="0.2">
      <c r="A29" s="68" t="s">
        <v>218</v>
      </c>
      <c r="B29" s="142">
        <v>1.3</v>
      </c>
      <c r="C29" s="68">
        <v>40</v>
      </c>
      <c r="D29" s="143"/>
      <c r="E29" s="152">
        <f>D29*S2</f>
        <v>0</v>
      </c>
      <c r="F29" s="144">
        <f>B29*E29</f>
        <v>0</v>
      </c>
      <c r="G29" s="144">
        <f>C29*E29/1000</f>
        <v>0</v>
      </c>
      <c r="H29" s="144">
        <f>F29/P1</f>
        <v>0</v>
      </c>
      <c r="I29" s="144">
        <f>G29/P1</f>
        <v>0</v>
      </c>
      <c r="J29" s="144">
        <f>F29*100/P4</f>
        <v>0</v>
      </c>
      <c r="K29" s="144">
        <f>G29*100/P5</f>
        <v>0</v>
      </c>
      <c r="L29" s="149">
        <f>(P4/B29)/S2</f>
        <v>47.552447552447553</v>
      </c>
      <c r="M29" s="145">
        <f>(L29*S2*C29)/1000</f>
        <v>41.846153846153847</v>
      </c>
      <c r="N29" s="145">
        <f>P5-G29</f>
        <v>102</v>
      </c>
    </row>
    <row r="30" spans="1:22" ht="15.75" customHeight="1" x14ac:dyDescent="0.2">
      <c r="A30" s="68" t="s">
        <v>222</v>
      </c>
      <c r="B30" s="142">
        <v>1.31</v>
      </c>
      <c r="C30" s="68">
        <v>66</v>
      </c>
      <c r="D30" s="143"/>
      <c r="E30" s="152">
        <f>D30*S2</f>
        <v>0</v>
      </c>
      <c r="F30" s="144">
        <f>B30*E30</f>
        <v>0</v>
      </c>
      <c r="G30" s="144">
        <f>C30*E30/1000</f>
        <v>0</v>
      </c>
      <c r="H30" s="144">
        <f>F30/P1</f>
        <v>0</v>
      </c>
      <c r="I30" s="144">
        <f>G30/P1</f>
        <v>0</v>
      </c>
      <c r="J30" s="144">
        <f>F30*100/P4</f>
        <v>0</v>
      </c>
      <c r="K30" s="144">
        <f>G30*100/P5</f>
        <v>0</v>
      </c>
      <c r="L30" s="149">
        <f>(P4/B30)/S2</f>
        <v>47.189451769604439</v>
      </c>
      <c r="M30" s="145">
        <f>(L30*S2*C30)/1000</f>
        <v>68.51908396946564</v>
      </c>
      <c r="N30" s="145">
        <f>P5-G30</f>
        <v>102</v>
      </c>
    </row>
    <row r="31" spans="1:22" ht="15.75" customHeight="1" x14ac:dyDescent="0.2">
      <c r="A31" s="68" t="s">
        <v>227</v>
      </c>
      <c r="B31" s="142">
        <v>1.33</v>
      </c>
      <c r="C31" s="68">
        <v>67</v>
      </c>
      <c r="D31" s="143"/>
      <c r="E31" s="152">
        <f>D31*S2</f>
        <v>0</v>
      </c>
      <c r="F31" s="144">
        <f>B31*E31</f>
        <v>0</v>
      </c>
      <c r="G31" s="144">
        <f>C31*E31/1000</f>
        <v>0</v>
      </c>
      <c r="H31" s="144">
        <f>F31/P1</f>
        <v>0</v>
      </c>
      <c r="I31" s="144">
        <f>G31/P1</f>
        <v>0</v>
      </c>
      <c r="J31" s="144">
        <f>F31*100/P4</f>
        <v>0</v>
      </c>
      <c r="K31" s="144">
        <f>G31*100/P5</f>
        <v>0</v>
      </c>
      <c r="L31" s="149">
        <f>(P4/B31)/S2</f>
        <v>46.479835953520166</v>
      </c>
      <c r="M31" s="145">
        <f>(L31*S2*C31)/1000</f>
        <v>68.511278195488728</v>
      </c>
      <c r="N31" s="145">
        <f>P5-G31</f>
        <v>102</v>
      </c>
    </row>
    <row r="32" spans="1:22" ht="15.75" customHeight="1" x14ac:dyDescent="0.2">
      <c r="A32" s="68" t="s">
        <v>189</v>
      </c>
      <c r="B32" s="142">
        <v>1.5</v>
      </c>
      <c r="C32" s="68">
        <v>56</v>
      </c>
      <c r="D32" s="143"/>
      <c r="E32" s="152">
        <f>D32*S2</f>
        <v>0</v>
      </c>
      <c r="F32" s="144">
        <f t="shared" si="2"/>
        <v>0</v>
      </c>
      <c r="G32" s="144">
        <f t="shared" si="3"/>
        <v>0</v>
      </c>
      <c r="H32" s="144">
        <f>F32/P1</f>
        <v>0</v>
      </c>
      <c r="I32" s="144">
        <f>G32/P1</f>
        <v>0</v>
      </c>
      <c r="J32" s="144">
        <f>F32*100/P4</f>
        <v>0</v>
      </c>
      <c r="K32" s="144">
        <f>G32*100/P5</f>
        <v>0</v>
      </c>
      <c r="L32" s="149">
        <f>(P4/B32)/S2</f>
        <v>41.212121212121211</v>
      </c>
      <c r="M32" s="145">
        <f>(L32*S2*C32)/1000</f>
        <v>50.773333333333326</v>
      </c>
      <c r="N32" s="145">
        <f>P5-G32</f>
        <v>102</v>
      </c>
    </row>
    <row r="33" spans="1:14" ht="15.75" customHeight="1" x14ac:dyDescent="0.2">
      <c r="A33" s="68" t="s">
        <v>192</v>
      </c>
      <c r="B33" s="142">
        <v>1.5</v>
      </c>
      <c r="C33" s="68">
        <v>75</v>
      </c>
      <c r="D33" s="143"/>
      <c r="E33" s="152">
        <f>D33*S2</f>
        <v>0</v>
      </c>
      <c r="F33" s="144">
        <f t="shared" si="2"/>
        <v>0</v>
      </c>
      <c r="G33" s="144">
        <f t="shared" si="3"/>
        <v>0</v>
      </c>
      <c r="H33" s="144">
        <f>F33/P1</f>
        <v>0</v>
      </c>
      <c r="I33" s="144">
        <f>G33/P1</f>
        <v>0</v>
      </c>
      <c r="J33" s="144">
        <f>F33*100/P4</f>
        <v>0</v>
      </c>
      <c r="K33" s="144">
        <f>G33*100/P5</f>
        <v>0</v>
      </c>
      <c r="L33" s="149">
        <f>(P4/B33)/S2</f>
        <v>41.212121212121211</v>
      </c>
      <c r="M33" s="145">
        <f>(L33*S2*C33)/1000</f>
        <v>68</v>
      </c>
      <c r="N33" s="145">
        <f>P5-G33</f>
        <v>102</v>
      </c>
    </row>
    <row r="34" spans="1:14" ht="15.75" customHeight="1" x14ac:dyDescent="0.2">
      <c r="A34" s="68" t="s">
        <v>195</v>
      </c>
      <c r="B34" s="142">
        <v>1.5</v>
      </c>
      <c r="C34" s="68">
        <v>63</v>
      </c>
      <c r="D34" s="143">
        <v>41</v>
      </c>
      <c r="E34" s="152">
        <f>D34*S2</f>
        <v>902</v>
      </c>
      <c r="F34" s="144">
        <f t="shared" si="2"/>
        <v>1353</v>
      </c>
      <c r="G34" s="144">
        <f t="shared" si="3"/>
        <v>56.826000000000001</v>
      </c>
      <c r="H34" s="144">
        <f>F34/P1</f>
        <v>19.897058823529413</v>
      </c>
      <c r="I34" s="144">
        <f>G34/P1</f>
        <v>0.83567647058823535</v>
      </c>
      <c r="J34" s="144">
        <f>F34*100/P4</f>
        <v>99.485294117647058</v>
      </c>
      <c r="K34" s="144">
        <f>G34*100/P5</f>
        <v>55.711764705882359</v>
      </c>
      <c r="L34" s="149">
        <f>(P4/B34)/S2</f>
        <v>41.212121212121211</v>
      </c>
      <c r="M34" s="145">
        <f>(L34*S2*C34)/1000</f>
        <v>57.12</v>
      </c>
      <c r="N34" s="145">
        <f>P5-G34</f>
        <v>45.173999999999999</v>
      </c>
    </row>
    <row r="35" spans="1:14" ht="15.75" customHeight="1" x14ac:dyDescent="0.2">
      <c r="A35" s="68" t="s">
        <v>197</v>
      </c>
      <c r="B35" s="142">
        <v>1.5</v>
      </c>
      <c r="C35" s="68">
        <v>83</v>
      </c>
      <c r="D35" s="143"/>
      <c r="E35" s="152">
        <f>D35*S2</f>
        <v>0</v>
      </c>
      <c r="F35" s="144">
        <f t="shared" si="2"/>
        <v>0</v>
      </c>
      <c r="G35" s="144">
        <f t="shared" si="3"/>
        <v>0</v>
      </c>
      <c r="H35" s="144">
        <f>F35/P1</f>
        <v>0</v>
      </c>
      <c r="I35" s="144">
        <f>G35/P1</f>
        <v>0</v>
      </c>
      <c r="J35" s="144">
        <f>F35*100/P4</f>
        <v>0</v>
      </c>
      <c r="K35" s="144">
        <f>G35*100/P5</f>
        <v>0</v>
      </c>
      <c r="L35" s="149">
        <f>(P4/B35)/S2</f>
        <v>41.212121212121211</v>
      </c>
      <c r="M35" s="145">
        <f>(L35*S2*C35)/1000</f>
        <v>75.25333333333333</v>
      </c>
      <c r="N35" s="145">
        <f>P5-G35</f>
        <v>102</v>
      </c>
    </row>
    <row r="36" spans="1:14" ht="15.75" customHeight="1" x14ac:dyDescent="0.2">
      <c r="A36" s="68" t="s">
        <v>199</v>
      </c>
      <c r="B36" s="142">
        <v>1.5</v>
      </c>
      <c r="C36" s="68">
        <v>60</v>
      </c>
      <c r="D36" s="143"/>
      <c r="E36" s="152">
        <f>D36*S2</f>
        <v>0</v>
      </c>
      <c r="F36" s="144">
        <f t="shared" si="2"/>
        <v>0</v>
      </c>
      <c r="G36" s="144">
        <f t="shared" si="3"/>
        <v>0</v>
      </c>
      <c r="H36" s="144">
        <f>F36/P1</f>
        <v>0</v>
      </c>
      <c r="I36" s="144">
        <f>G36/P1</f>
        <v>0</v>
      </c>
      <c r="J36" s="144">
        <f>F36*100/P4</f>
        <v>0</v>
      </c>
      <c r="K36" s="144">
        <f>G36*100/P5</f>
        <v>0</v>
      </c>
      <c r="L36" s="149">
        <f>(P4/B36)/S2</f>
        <v>41.212121212121211</v>
      </c>
      <c r="M36" s="145">
        <f>(L36*S2*C36)/1000</f>
        <v>54.4</v>
      </c>
      <c r="N36" s="145">
        <f>P5-G36</f>
        <v>102</v>
      </c>
    </row>
    <row r="37" spans="1:14" ht="15.75" customHeight="1" x14ac:dyDescent="0.2">
      <c r="A37" s="68" t="s">
        <v>200</v>
      </c>
      <c r="B37" s="142">
        <v>1.5</v>
      </c>
      <c r="C37" s="68">
        <v>60</v>
      </c>
      <c r="D37" s="143"/>
      <c r="E37" s="152">
        <f>D37*S2</f>
        <v>0</v>
      </c>
      <c r="F37" s="144">
        <f t="shared" si="2"/>
        <v>0</v>
      </c>
      <c r="G37" s="144">
        <f t="shared" si="3"/>
        <v>0</v>
      </c>
      <c r="H37" s="144">
        <f>F37/P1</f>
        <v>0</v>
      </c>
      <c r="I37" s="144">
        <f>G37/P1</f>
        <v>0</v>
      </c>
      <c r="J37" s="144">
        <f>F37*100/P4</f>
        <v>0</v>
      </c>
      <c r="K37" s="144">
        <f>G37*100/P5</f>
        <v>0</v>
      </c>
      <c r="L37" s="149">
        <f>(P4/B37)/S2</f>
        <v>41.212121212121211</v>
      </c>
      <c r="M37" s="145">
        <f>(L37*S2*C37)/1000</f>
        <v>54.4</v>
      </c>
      <c r="N37" s="145">
        <f>P5-G37</f>
        <v>102</v>
      </c>
    </row>
    <row r="38" spans="1:14" ht="15.75" customHeight="1" x14ac:dyDescent="0.2">
      <c r="A38" s="146" t="s">
        <v>351</v>
      </c>
      <c r="B38" s="142">
        <v>1.5</v>
      </c>
      <c r="C38" s="68">
        <v>61</v>
      </c>
      <c r="D38" s="143"/>
      <c r="E38" s="152">
        <f>D38*S3</f>
        <v>0</v>
      </c>
      <c r="F38" s="144">
        <f t="shared" si="2"/>
        <v>0</v>
      </c>
      <c r="G38" s="144">
        <f t="shared" si="3"/>
        <v>0</v>
      </c>
      <c r="H38" s="144">
        <f>F38/P1</f>
        <v>0</v>
      </c>
      <c r="I38" s="144">
        <f>G38/P1</f>
        <v>0</v>
      </c>
      <c r="J38" s="144">
        <f>F38*100/P4</f>
        <v>0</v>
      </c>
      <c r="K38" s="144">
        <f>G38*100/P5</f>
        <v>0</v>
      </c>
      <c r="L38" s="149">
        <f>(P4/B38)/S2</f>
        <v>41.212121212121211</v>
      </c>
      <c r="M38" s="145">
        <f>(L38*S2*C38)/1000</f>
        <v>55.306666666666665</v>
      </c>
      <c r="N38" s="145">
        <f>P5-G38</f>
        <v>102</v>
      </c>
    </row>
    <row r="39" spans="1:14" ht="15.75" customHeight="1" x14ac:dyDescent="0.2">
      <c r="A39" s="68" t="s">
        <v>201</v>
      </c>
      <c r="B39" s="142">
        <v>1.5</v>
      </c>
      <c r="C39" s="68">
        <v>64</v>
      </c>
      <c r="D39" s="143"/>
      <c r="E39" s="152">
        <f>D39*S2</f>
        <v>0</v>
      </c>
      <c r="F39" s="144">
        <f t="shared" si="2"/>
        <v>0</v>
      </c>
      <c r="G39" s="144">
        <f t="shared" si="3"/>
        <v>0</v>
      </c>
      <c r="H39" s="144">
        <f>F39/P1</f>
        <v>0</v>
      </c>
      <c r="I39" s="144">
        <f>G39/P1</f>
        <v>0</v>
      </c>
      <c r="J39" s="144">
        <f>F39*100/P4</f>
        <v>0</v>
      </c>
      <c r="K39" s="144">
        <f>G39*100/P5</f>
        <v>0</v>
      </c>
      <c r="L39" s="149">
        <f>(P4/B39)/S2</f>
        <v>41.212121212121211</v>
      </c>
      <c r="M39" s="145">
        <f>(L39*S2*C39)/1000</f>
        <v>58.026666666666664</v>
      </c>
      <c r="N39" s="145">
        <f>P5-G39</f>
        <v>102</v>
      </c>
    </row>
    <row r="40" spans="1:14" ht="15.75" customHeight="1" x14ac:dyDescent="0.2">
      <c r="A40" s="68" t="s">
        <v>202</v>
      </c>
      <c r="B40" s="142">
        <v>1.5</v>
      </c>
      <c r="C40" s="68">
        <v>63</v>
      </c>
      <c r="D40" s="143"/>
      <c r="E40" s="152">
        <f>D40*S2</f>
        <v>0</v>
      </c>
      <c r="F40" s="144">
        <f t="shared" si="2"/>
        <v>0</v>
      </c>
      <c r="G40" s="144">
        <f t="shared" si="3"/>
        <v>0</v>
      </c>
      <c r="H40" s="144">
        <f>F40/P1</f>
        <v>0</v>
      </c>
      <c r="I40" s="144">
        <f>G40/P1</f>
        <v>0</v>
      </c>
      <c r="J40" s="144">
        <f>F40*100/P4</f>
        <v>0</v>
      </c>
      <c r="K40" s="144">
        <f>G40*100/P5</f>
        <v>0</v>
      </c>
      <c r="L40" s="149">
        <f>(P4/B40)/S2</f>
        <v>41.212121212121211</v>
      </c>
      <c r="M40" s="145">
        <f>(L40*S2*C40)/1000</f>
        <v>57.12</v>
      </c>
      <c r="N40" s="145">
        <f>P5-G40</f>
        <v>102</v>
      </c>
    </row>
    <row r="41" spans="1:14" ht="15.75" customHeight="1" x14ac:dyDescent="0.2">
      <c r="A41" s="68" t="s">
        <v>203</v>
      </c>
      <c r="B41" s="142">
        <v>1.5</v>
      </c>
      <c r="C41" s="68">
        <v>58</v>
      </c>
      <c r="D41" s="143"/>
      <c r="E41" s="152">
        <f>D41*S2</f>
        <v>0</v>
      </c>
      <c r="F41" s="144">
        <f t="shared" si="2"/>
        <v>0</v>
      </c>
      <c r="G41" s="144">
        <f t="shared" si="3"/>
        <v>0</v>
      </c>
      <c r="H41" s="144">
        <f>F41/P1</f>
        <v>0</v>
      </c>
      <c r="I41" s="144">
        <f>G41/P1</f>
        <v>0</v>
      </c>
      <c r="J41" s="144">
        <f>F41*100/P4</f>
        <v>0</v>
      </c>
      <c r="K41" s="144">
        <f>G41*100/P5</f>
        <v>0</v>
      </c>
      <c r="L41" s="149">
        <f>(P4/B41)/S2</f>
        <v>41.212121212121211</v>
      </c>
      <c r="M41" s="145">
        <f>(L41*S2*C41)/1000</f>
        <v>52.586666666666666</v>
      </c>
      <c r="N41" s="145">
        <f>P5-G41</f>
        <v>102</v>
      </c>
    </row>
    <row r="42" spans="1:14" ht="15.75" customHeight="1" x14ac:dyDescent="0.2">
      <c r="A42" s="68" t="s">
        <v>204</v>
      </c>
      <c r="B42" s="142">
        <v>1.5</v>
      </c>
      <c r="C42" s="68">
        <v>69</v>
      </c>
      <c r="D42" s="143"/>
      <c r="E42" s="152">
        <f>D42*S2</f>
        <v>0</v>
      </c>
      <c r="F42" s="144">
        <f t="shared" si="2"/>
        <v>0</v>
      </c>
      <c r="G42" s="144">
        <f t="shared" si="3"/>
        <v>0</v>
      </c>
      <c r="H42" s="144">
        <f>F42/P1</f>
        <v>0</v>
      </c>
      <c r="I42" s="144">
        <f>G42/P1</f>
        <v>0</v>
      </c>
      <c r="J42" s="144">
        <f>F42*100/P4</f>
        <v>0</v>
      </c>
      <c r="K42" s="144">
        <f>G42*100/P5</f>
        <v>0</v>
      </c>
      <c r="L42" s="149">
        <f>(P4/B42)/S2</f>
        <v>41.212121212121211</v>
      </c>
      <c r="M42" s="145">
        <f>(L42*S2*C42)/1000</f>
        <v>62.56</v>
      </c>
      <c r="N42" s="145">
        <f>P5-G42</f>
        <v>102</v>
      </c>
    </row>
    <row r="43" spans="1:14" ht="15.75" customHeight="1" x14ac:dyDescent="0.2">
      <c r="A43" s="68" t="s">
        <v>205</v>
      </c>
      <c r="B43" s="142">
        <v>1.5</v>
      </c>
      <c r="C43" s="68">
        <v>57</v>
      </c>
      <c r="D43" s="143"/>
      <c r="E43" s="152">
        <f>D43*S2</f>
        <v>0</v>
      </c>
      <c r="F43" s="144">
        <f t="shared" si="2"/>
        <v>0</v>
      </c>
      <c r="G43" s="144">
        <f t="shared" si="3"/>
        <v>0</v>
      </c>
      <c r="H43" s="144">
        <f>F43/P1</f>
        <v>0</v>
      </c>
      <c r="I43" s="144">
        <f>G43/P1</f>
        <v>0</v>
      </c>
      <c r="J43" s="144">
        <f>F43*100/P4</f>
        <v>0</v>
      </c>
      <c r="K43" s="144">
        <f>G43*100/P5</f>
        <v>0</v>
      </c>
      <c r="L43" s="149">
        <f>(P4/B43)/S2</f>
        <v>41.212121212121211</v>
      </c>
      <c r="M43" s="145">
        <f>(L43*S2*C43)/1000</f>
        <v>51.68</v>
      </c>
      <c r="N43" s="145">
        <f>P5-G43</f>
        <v>102</v>
      </c>
    </row>
    <row r="44" spans="1:14" ht="15.75" customHeight="1" x14ac:dyDescent="0.2">
      <c r="A44" s="68" t="s">
        <v>212</v>
      </c>
      <c r="B44" s="142">
        <v>1.5</v>
      </c>
      <c r="C44" s="68">
        <v>75</v>
      </c>
      <c r="D44" s="143"/>
      <c r="E44" s="152">
        <f>D44*S2</f>
        <v>0</v>
      </c>
      <c r="F44" s="144">
        <f t="shared" ref="F44:F49" si="4">B44*E44</f>
        <v>0</v>
      </c>
      <c r="G44" s="144">
        <f t="shared" ref="G44:G49" si="5">C44*E44/1000</f>
        <v>0</v>
      </c>
      <c r="H44" s="144">
        <f>F44/P1</f>
        <v>0</v>
      </c>
      <c r="I44" s="144">
        <f>G44/P1</f>
        <v>0</v>
      </c>
      <c r="J44" s="144">
        <f>F44*100/P4</f>
        <v>0</v>
      </c>
      <c r="K44" s="144">
        <f>G44*100/P5</f>
        <v>0</v>
      </c>
      <c r="L44" s="149">
        <f>(P4/B44)/S2</f>
        <v>41.212121212121211</v>
      </c>
      <c r="M44" s="145">
        <f>(L44*S2*C44)/1000</f>
        <v>68</v>
      </c>
      <c r="N44" s="145">
        <f>P5-G44</f>
        <v>102</v>
      </c>
    </row>
    <row r="45" spans="1:14" ht="15.75" customHeight="1" x14ac:dyDescent="0.2">
      <c r="A45" s="68" t="s">
        <v>215</v>
      </c>
      <c r="B45" s="142">
        <v>1.5</v>
      </c>
      <c r="C45" s="68">
        <v>60</v>
      </c>
      <c r="D45" s="143"/>
      <c r="E45" s="152">
        <f>D45*S2</f>
        <v>0</v>
      </c>
      <c r="F45" s="144">
        <f t="shared" si="4"/>
        <v>0</v>
      </c>
      <c r="G45" s="144">
        <f t="shared" si="5"/>
        <v>0</v>
      </c>
      <c r="H45" s="144">
        <f>F45/P1</f>
        <v>0</v>
      </c>
      <c r="I45" s="144">
        <f>G45/P1</f>
        <v>0</v>
      </c>
      <c r="J45" s="144">
        <f>F45*100/P4</f>
        <v>0</v>
      </c>
      <c r="K45" s="144">
        <f>G45*100/P5</f>
        <v>0</v>
      </c>
      <c r="L45" s="149">
        <f>(P4/B45)/S2</f>
        <v>41.212121212121211</v>
      </c>
      <c r="M45" s="145">
        <f>(L45*S2*C45)/1000</f>
        <v>54.4</v>
      </c>
      <c r="N45" s="145">
        <f>P5-G45</f>
        <v>102</v>
      </c>
    </row>
    <row r="46" spans="1:14" ht="15.75" customHeight="1" x14ac:dyDescent="0.2">
      <c r="A46" s="68" t="s">
        <v>219</v>
      </c>
      <c r="B46" s="142">
        <v>1.5</v>
      </c>
      <c r="C46" s="68">
        <v>100</v>
      </c>
      <c r="D46" s="143"/>
      <c r="E46" s="152">
        <f>D46*S2</f>
        <v>0</v>
      </c>
      <c r="F46" s="144">
        <f t="shared" si="4"/>
        <v>0</v>
      </c>
      <c r="G46" s="144">
        <f t="shared" si="5"/>
        <v>0</v>
      </c>
      <c r="H46" s="144">
        <f>F46/P1</f>
        <v>0</v>
      </c>
      <c r="I46" s="144">
        <f>G46/P1</f>
        <v>0</v>
      </c>
      <c r="J46" s="144">
        <f>F46*100/P4</f>
        <v>0</v>
      </c>
      <c r="K46" s="144">
        <f>G46*100/P5</f>
        <v>0</v>
      </c>
      <c r="L46" s="149">
        <f>(P4/B46)/S2</f>
        <v>41.212121212121211</v>
      </c>
      <c r="M46" s="145">
        <f>(L46*S2*C46)/1000</f>
        <v>90.666666666666657</v>
      </c>
      <c r="N46" s="145">
        <f>P5-G46</f>
        <v>102</v>
      </c>
    </row>
    <row r="47" spans="1:14" ht="15.75" customHeight="1" x14ac:dyDescent="0.2">
      <c r="A47" s="68" t="s">
        <v>220</v>
      </c>
      <c r="B47" s="142">
        <v>1.5</v>
      </c>
      <c r="C47" s="68">
        <v>94</v>
      </c>
      <c r="D47" s="143"/>
      <c r="E47" s="152">
        <f>D47*S2</f>
        <v>0</v>
      </c>
      <c r="F47" s="144">
        <f t="shared" si="4"/>
        <v>0</v>
      </c>
      <c r="G47" s="144">
        <f t="shared" si="5"/>
        <v>0</v>
      </c>
      <c r="H47" s="144">
        <f>F47/P1</f>
        <v>0</v>
      </c>
      <c r="I47" s="144">
        <f>G47/P1</f>
        <v>0</v>
      </c>
      <c r="J47" s="144">
        <f>F47*100/P4</f>
        <v>0</v>
      </c>
      <c r="K47" s="144">
        <f>G47*100/P5</f>
        <v>0</v>
      </c>
      <c r="L47" s="149">
        <f>(P4/B47)/S2</f>
        <v>41.212121212121211</v>
      </c>
      <c r="M47" s="145">
        <f>(L47*S2*C47)/1000</f>
        <v>85.226666666666659</v>
      </c>
      <c r="N47" s="145">
        <f>P5-G47</f>
        <v>102</v>
      </c>
    </row>
    <row r="48" spans="1:14" ht="15.75" customHeight="1" x14ac:dyDescent="0.2">
      <c r="A48" s="68" t="s">
        <v>225</v>
      </c>
      <c r="B48" s="142">
        <v>1.5</v>
      </c>
      <c r="C48" s="68">
        <v>68</v>
      </c>
      <c r="D48" s="143"/>
      <c r="E48" s="152">
        <f>D48*S2</f>
        <v>0</v>
      </c>
      <c r="F48" s="144">
        <f t="shared" si="4"/>
        <v>0</v>
      </c>
      <c r="G48" s="144">
        <f t="shared" si="5"/>
        <v>0</v>
      </c>
      <c r="H48" s="144">
        <f>F48/P1</f>
        <v>0</v>
      </c>
      <c r="I48" s="144">
        <f>G48/P1</f>
        <v>0</v>
      </c>
      <c r="J48" s="144">
        <f>F48*100/P4</f>
        <v>0</v>
      </c>
      <c r="K48" s="144">
        <f>G48*100/P5</f>
        <v>0</v>
      </c>
      <c r="L48" s="149">
        <f>(P4/B48)/S2</f>
        <v>41.212121212121211</v>
      </c>
      <c r="M48" s="145">
        <f>(L48*S2*C48)/1000</f>
        <v>61.653333333333329</v>
      </c>
      <c r="N48" s="145">
        <f>P5-G48</f>
        <v>102</v>
      </c>
    </row>
    <row r="49" spans="1:14" ht="15.75" customHeight="1" x14ac:dyDescent="0.2">
      <c r="A49" s="68" t="s">
        <v>230</v>
      </c>
      <c r="B49" s="68">
        <v>1.5</v>
      </c>
      <c r="C49" s="68">
        <v>75</v>
      </c>
      <c r="D49" s="2">
        <v>48</v>
      </c>
      <c r="E49" s="153">
        <f>D49*S2</f>
        <v>1056</v>
      </c>
      <c r="F49" s="40">
        <f t="shared" si="4"/>
        <v>1584</v>
      </c>
      <c r="G49" s="40">
        <f t="shared" si="5"/>
        <v>79.2</v>
      </c>
      <c r="H49" s="69">
        <f>F49/P1</f>
        <v>23.294117647058822</v>
      </c>
      <c r="I49" s="69">
        <f>G49/P1</f>
        <v>1.1647058823529413</v>
      </c>
      <c r="J49" s="144">
        <f>F49*100/P4</f>
        <v>116.47058823529412</v>
      </c>
      <c r="K49" s="144">
        <f>G49*100/P5</f>
        <v>77.647058823529406</v>
      </c>
      <c r="L49" s="70">
        <f>(P4/B49)/S2</f>
        <v>41.212121212121211</v>
      </c>
      <c r="M49" s="145">
        <f>(L49*S2*C49)/1000</f>
        <v>68</v>
      </c>
      <c r="N49" s="71">
        <f>P5-G53</f>
        <v>102</v>
      </c>
    </row>
    <row r="50" spans="1:14" ht="15.75" customHeight="1" x14ac:dyDescent="0.2">
      <c r="A50" s="68" t="s">
        <v>206</v>
      </c>
      <c r="B50" s="142">
        <v>2</v>
      </c>
      <c r="C50" s="68">
        <v>50</v>
      </c>
      <c r="D50" s="143"/>
      <c r="E50" s="152">
        <f>D50*S2</f>
        <v>0</v>
      </c>
      <c r="F50" s="144">
        <f t="shared" si="2"/>
        <v>0</v>
      </c>
      <c r="G50" s="144">
        <f t="shared" si="3"/>
        <v>0</v>
      </c>
      <c r="H50" s="144">
        <f>F50/P1</f>
        <v>0</v>
      </c>
      <c r="I50" s="144">
        <f>G50/P1</f>
        <v>0</v>
      </c>
      <c r="J50" s="144">
        <f>F50*100/P4</f>
        <v>0</v>
      </c>
      <c r="K50" s="144">
        <f>G50*100/P5</f>
        <v>0</v>
      </c>
      <c r="L50" s="149">
        <f>(P4/B50)/S2</f>
        <v>30.90909090909091</v>
      </c>
      <c r="M50" s="145">
        <f>(L50*S2*C50)/1000</f>
        <v>34</v>
      </c>
      <c r="N50" s="145">
        <f>P5-G50</f>
        <v>102</v>
      </c>
    </row>
    <row r="51" spans="1:14" ht="15.75" customHeight="1" x14ac:dyDescent="0.2">
      <c r="A51" s="68" t="s">
        <v>207</v>
      </c>
      <c r="B51" s="142">
        <v>2</v>
      </c>
      <c r="C51" s="68">
        <v>50</v>
      </c>
      <c r="D51" s="143"/>
      <c r="E51" s="152">
        <f>D51*S2</f>
        <v>0</v>
      </c>
      <c r="F51" s="144">
        <f>B51*E51</f>
        <v>0</v>
      </c>
      <c r="G51" s="144">
        <f>C51*E51/1000</f>
        <v>0</v>
      </c>
      <c r="H51" s="144">
        <f>F51/P1</f>
        <v>0</v>
      </c>
      <c r="I51" s="144">
        <f>G51/P1</f>
        <v>0</v>
      </c>
      <c r="J51" s="144">
        <f>F51*100/P4</f>
        <v>0</v>
      </c>
      <c r="K51" s="144">
        <f>G51*100/P5</f>
        <v>0</v>
      </c>
      <c r="L51" s="149">
        <f>(P4/B51)/S2</f>
        <v>30.90909090909091</v>
      </c>
      <c r="M51" s="145">
        <f>(L51*S2*C51)/1000</f>
        <v>34</v>
      </c>
      <c r="N51" s="145">
        <f>P5-G51</f>
        <v>102</v>
      </c>
    </row>
    <row r="52" spans="1:14" ht="15.75" customHeight="1" x14ac:dyDescent="0.2">
      <c r="A52" s="146" t="s">
        <v>452</v>
      </c>
      <c r="B52" s="142">
        <v>2</v>
      </c>
      <c r="C52" s="68">
        <v>50</v>
      </c>
      <c r="D52" s="143">
        <v>31</v>
      </c>
      <c r="E52" s="152">
        <f>D52*S3</f>
        <v>0</v>
      </c>
      <c r="F52" s="144">
        <f>B52*E52</f>
        <v>0</v>
      </c>
      <c r="G52" s="144">
        <f>C52*E52/1000</f>
        <v>0</v>
      </c>
      <c r="H52" s="144">
        <f>F52/P2</f>
        <v>0</v>
      </c>
      <c r="I52" s="144">
        <f>G52/P2</f>
        <v>0</v>
      </c>
      <c r="J52" s="144">
        <f>F52*100/P4</f>
        <v>0</v>
      </c>
      <c r="K52" s="144">
        <f>G52*100/P5</f>
        <v>0</v>
      </c>
      <c r="L52" s="149">
        <f>(P4/B51)/S2</f>
        <v>30.90909090909091</v>
      </c>
      <c r="M52" s="145">
        <f>(L52*S2*C52)/1000</f>
        <v>34</v>
      </c>
      <c r="N52" s="145">
        <f>P5-G52</f>
        <v>102</v>
      </c>
    </row>
    <row r="53" spans="1:14" ht="15.75" customHeight="1" x14ac:dyDescent="0.2">
      <c r="A53" s="68" t="s">
        <v>214</v>
      </c>
      <c r="B53" s="142">
        <v>2</v>
      </c>
      <c r="C53" s="68">
        <v>74</v>
      </c>
      <c r="D53" s="143"/>
      <c r="E53" s="152">
        <f>D53*S2</f>
        <v>0</v>
      </c>
      <c r="F53" s="144">
        <f t="shared" si="2"/>
        <v>0</v>
      </c>
      <c r="G53" s="144">
        <f t="shared" si="3"/>
        <v>0</v>
      </c>
      <c r="H53" s="144">
        <f>F53/P1</f>
        <v>0</v>
      </c>
      <c r="I53" s="144">
        <f>G53/P1</f>
        <v>0</v>
      </c>
      <c r="J53" s="144">
        <f>F53*100/P4</f>
        <v>0</v>
      </c>
      <c r="K53" s="144">
        <f>G53*100/P5</f>
        <v>0</v>
      </c>
      <c r="L53" s="149">
        <f>(P4/B53)/S2</f>
        <v>30.90909090909091</v>
      </c>
      <c r="M53" s="145">
        <f>(L53*S2*C53)/1000</f>
        <v>50.32</v>
      </c>
      <c r="N53" s="145">
        <f>P5-G53</f>
        <v>102</v>
      </c>
    </row>
    <row r="55" spans="1:14" ht="15.75" customHeight="1" x14ac:dyDescent="0.2">
      <c r="D55" s="11"/>
    </row>
    <row r="56" spans="1:14" ht="15.75" customHeight="1" x14ac:dyDescent="0.2">
      <c r="D56" s="11"/>
    </row>
    <row r="57" spans="1:14" ht="15.75" customHeight="1" x14ac:dyDescent="0.2">
      <c r="D57" s="11"/>
    </row>
    <row r="58" spans="1:14" ht="15.75" customHeight="1" x14ac:dyDescent="0.2">
      <c r="D58" s="11"/>
    </row>
    <row r="59" spans="1:14" ht="15.75" customHeight="1" x14ac:dyDescent="0.2">
      <c r="D59" s="11"/>
    </row>
    <row r="60" spans="1:14" ht="15.75" customHeight="1" x14ac:dyDescent="0.2">
      <c r="D60" s="11"/>
    </row>
    <row r="61" spans="1:14" ht="15.75" customHeight="1" x14ac:dyDescent="0.2">
      <c r="D61" s="11"/>
    </row>
    <row r="62" spans="1:14" ht="15.75" customHeight="1" x14ac:dyDescent="0.2">
      <c r="D62" s="11"/>
    </row>
    <row r="63" spans="1:14" ht="15.75" customHeight="1" x14ac:dyDescent="0.2">
      <c r="D63" s="11"/>
    </row>
    <row r="64" spans="1:14" ht="15.75" customHeight="1" x14ac:dyDescent="0.2">
      <c r="D64" s="11"/>
    </row>
    <row r="65" spans="4:4" ht="15.75" customHeight="1" x14ac:dyDescent="0.2">
      <c r="D65" s="11"/>
    </row>
    <row r="66" spans="4:4" ht="15.75" customHeight="1" x14ac:dyDescent="0.2">
      <c r="D66" s="11"/>
    </row>
    <row r="67" spans="4:4" ht="15.75" customHeight="1" x14ac:dyDescent="0.2">
      <c r="D67" s="11"/>
    </row>
    <row r="68" spans="4:4" ht="15.75" customHeight="1" x14ac:dyDescent="0.2">
      <c r="D68" s="11"/>
    </row>
    <row r="69" spans="4:4" ht="15.75" customHeight="1" x14ac:dyDescent="0.2">
      <c r="D69" s="11"/>
    </row>
    <row r="70" spans="4:4" ht="15.75" customHeight="1" x14ac:dyDescent="0.2">
      <c r="D70" s="11"/>
    </row>
    <row r="71" spans="4:4" ht="15.75" customHeight="1" x14ac:dyDescent="0.2">
      <c r="D71" s="11"/>
    </row>
    <row r="72" spans="4:4" ht="15.75" customHeight="1" x14ac:dyDescent="0.2">
      <c r="D72" s="11"/>
    </row>
    <row r="73" spans="4:4" ht="15.75" customHeight="1" x14ac:dyDescent="0.2">
      <c r="D73" s="11"/>
    </row>
    <row r="74" spans="4:4" ht="15.75" customHeight="1" x14ac:dyDescent="0.2">
      <c r="D74" s="11"/>
    </row>
    <row r="75" spans="4:4" ht="15.75" customHeight="1" x14ac:dyDescent="0.2">
      <c r="D75" s="11"/>
    </row>
    <row r="76" spans="4:4" ht="15.75" customHeight="1" x14ac:dyDescent="0.2">
      <c r="D76" s="11"/>
    </row>
    <row r="77" spans="4:4" ht="15.75" customHeight="1" x14ac:dyDescent="0.2">
      <c r="D77" s="11"/>
    </row>
    <row r="78" spans="4:4" ht="15.75" customHeight="1" x14ac:dyDescent="0.2">
      <c r="D78" s="11"/>
    </row>
    <row r="79" spans="4:4" ht="15.75" customHeight="1" x14ac:dyDescent="0.2">
      <c r="D79" s="11"/>
    </row>
    <row r="80" spans="4:4" ht="15.75" customHeight="1" x14ac:dyDescent="0.2">
      <c r="D80" s="11"/>
    </row>
    <row r="81" spans="4:4" ht="15.75" customHeight="1" x14ac:dyDescent="0.2">
      <c r="D81" s="11"/>
    </row>
    <row r="82" spans="4:4" ht="15.75" customHeight="1" x14ac:dyDescent="0.2">
      <c r="D82" s="11"/>
    </row>
    <row r="83" spans="4:4" ht="15.75" customHeight="1" x14ac:dyDescent="0.2">
      <c r="D83" s="11"/>
    </row>
    <row r="84" spans="4:4" ht="15.75" customHeight="1" x14ac:dyDescent="0.2">
      <c r="D84" s="11"/>
    </row>
    <row r="85" spans="4:4" ht="15.75" customHeight="1" x14ac:dyDescent="0.2">
      <c r="D85" s="11"/>
    </row>
    <row r="86" spans="4:4" ht="15.75" customHeight="1" x14ac:dyDescent="0.2">
      <c r="D86" s="11"/>
    </row>
    <row r="87" spans="4:4" ht="15.75" customHeight="1" x14ac:dyDescent="0.2">
      <c r="D87" s="11"/>
    </row>
    <row r="88" spans="4:4" ht="15.75" customHeight="1" x14ac:dyDescent="0.2">
      <c r="D88" s="11"/>
    </row>
    <row r="89" spans="4:4" ht="15.75" customHeight="1" x14ac:dyDescent="0.2">
      <c r="D89" s="11"/>
    </row>
    <row r="90" spans="4:4" ht="15.75" customHeight="1" x14ac:dyDescent="0.2">
      <c r="D90" s="11"/>
    </row>
    <row r="91" spans="4:4" ht="15.75" customHeight="1" x14ac:dyDescent="0.2">
      <c r="D91" s="11"/>
    </row>
    <row r="92" spans="4:4" ht="15.75" customHeight="1" x14ac:dyDescent="0.2">
      <c r="D92" s="11"/>
    </row>
    <row r="93" spans="4:4" ht="15.75" customHeight="1" x14ac:dyDescent="0.2">
      <c r="D93" s="11"/>
    </row>
    <row r="94" spans="4:4" ht="15.75" customHeight="1" x14ac:dyDescent="0.2">
      <c r="D94" s="11"/>
    </row>
    <row r="95" spans="4:4" ht="15.75" customHeight="1" x14ac:dyDescent="0.2">
      <c r="D95" s="11"/>
    </row>
    <row r="96" spans="4:4" ht="15.75" customHeight="1" x14ac:dyDescent="0.2">
      <c r="D96" s="11"/>
    </row>
    <row r="97" spans="4:4" ht="15.75" customHeight="1" x14ac:dyDescent="0.2">
      <c r="D97" s="11"/>
    </row>
    <row r="98" spans="4:4" ht="15.75" customHeight="1" x14ac:dyDescent="0.2">
      <c r="D98" s="11"/>
    </row>
    <row r="99" spans="4:4" ht="15.75" customHeight="1" x14ac:dyDescent="0.2">
      <c r="D99" s="11"/>
    </row>
    <row r="100" spans="4:4" ht="15.75" customHeight="1" x14ac:dyDescent="0.2">
      <c r="D100" s="11"/>
    </row>
    <row r="101" spans="4:4" ht="15.75" customHeight="1" x14ac:dyDescent="0.2">
      <c r="D101" s="11"/>
    </row>
    <row r="102" spans="4:4" ht="15.75" customHeight="1" x14ac:dyDescent="0.2">
      <c r="D102" s="11"/>
    </row>
    <row r="103" spans="4:4" ht="15.75" customHeight="1" x14ac:dyDescent="0.2">
      <c r="D103" s="11"/>
    </row>
    <row r="104" spans="4:4" ht="15.75" customHeight="1" x14ac:dyDescent="0.2">
      <c r="D104" s="11"/>
    </row>
    <row r="105" spans="4:4" ht="15.75" customHeight="1" x14ac:dyDescent="0.2">
      <c r="D105" s="11"/>
    </row>
    <row r="106" spans="4:4" ht="15.75" customHeight="1" x14ac:dyDescent="0.2">
      <c r="D106" s="11"/>
    </row>
    <row r="107" spans="4:4" ht="15.75" customHeight="1" x14ac:dyDescent="0.2">
      <c r="D107" s="11"/>
    </row>
    <row r="108" spans="4:4" ht="15.75" customHeight="1" x14ac:dyDescent="0.2">
      <c r="D108" s="11"/>
    </row>
    <row r="109" spans="4:4" ht="15.75" customHeight="1" x14ac:dyDescent="0.2">
      <c r="D109" s="11"/>
    </row>
    <row r="110" spans="4:4" ht="15.75" customHeight="1" x14ac:dyDescent="0.2">
      <c r="D110" s="11"/>
    </row>
    <row r="111" spans="4:4" ht="15.75" customHeight="1" x14ac:dyDescent="0.2">
      <c r="D111" s="11"/>
    </row>
    <row r="112" spans="4:4" ht="15.75" customHeight="1" x14ac:dyDescent="0.2">
      <c r="D112" s="11"/>
    </row>
    <row r="113" spans="4:4" ht="15.75" customHeight="1" x14ac:dyDescent="0.2">
      <c r="D113" s="11"/>
    </row>
    <row r="114" spans="4:4" ht="15.75" customHeight="1" x14ac:dyDescent="0.2">
      <c r="D114" s="11"/>
    </row>
    <row r="115" spans="4:4" ht="15.75" customHeight="1" x14ac:dyDescent="0.2">
      <c r="D115" s="11"/>
    </row>
    <row r="116" spans="4:4" ht="15.75" customHeight="1" x14ac:dyDescent="0.2">
      <c r="D116" s="11"/>
    </row>
    <row r="117" spans="4:4" ht="15.75" customHeight="1" x14ac:dyDescent="0.2">
      <c r="D117" s="11"/>
    </row>
    <row r="118" spans="4:4" ht="15.75" customHeight="1" x14ac:dyDescent="0.2">
      <c r="D118" s="11"/>
    </row>
    <row r="119" spans="4:4" ht="15.75" customHeight="1" x14ac:dyDescent="0.2">
      <c r="D119" s="11"/>
    </row>
    <row r="120" spans="4:4" ht="15.75" customHeight="1" x14ac:dyDescent="0.2">
      <c r="D120" s="11"/>
    </row>
    <row r="121" spans="4:4" ht="15.75" customHeight="1" x14ac:dyDescent="0.2">
      <c r="D121" s="11"/>
    </row>
    <row r="122" spans="4:4" ht="15.75" customHeight="1" x14ac:dyDescent="0.2">
      <c r="D122" s="11"/>
    </row>
    <row r="123" spans="4:4" ht="15.75" customHeight="1" x14ac:dyDescent="0.2">
      <c r="D123" s="11"/>
    </row>
    <row r="124" spans="4:4" ht="15.75" customHeight="1" x14ac:dyDescent="0.2">
      <c r="D124" s="11"/>
    </row>
    <row r="125" spans="4:4" ht="15.75" customHeight="1" x14ac:dyDescent="0.2">
      <c r="D125" s="11"/>
    </row>
    <row r="126" spans="4:4" ht="15.75" customHeight="1" x14ac:dyDescent="0.2">
      <c r="D126" s="11"/>
    </row>
    <row r="127" spans="4:4" ht="15.75" customHeight="1" x14ac:dyDescent="0.2">
      <c r="D127" s="11"/>
    </row>
    <row r="128" spans="4:4" ht="15.75" customHeight="1" x14ac:dyDescent="0.2">
      <c r="D128" s="11"/>
    </row>
    <row r="129" spans="4:4" ht="15.75" customHeight="1" x14ac:dyDescent="0.2">
      <c r="D129" s="11"/>
    </row>
    <row r="130" spans="4:4" ht="15.75" customHeight="1" x14ac:dyDescent="0.2">
      <c r="D130" s="11"/>
    </row>
    <row r="131" spans="4:4" ht="15.75" customHeight="1" x14ac:dyDescent="0.2">
      <c r="D131" s="11"/>
    </row>
    <row r="132" spans="4:4" ht="15.75" customHeight="1" x14ac:dyDescent="0.2">
      <c r="D132" s="11"/>
    </row>
    <row r="133" spans="4:4" ht="15.75" customHeight="1" x14ac:dyDescent="0.2">
      <c r="D133" s="11"/>
    </row>
    <row r="134" spans="4:4" ht="15.75" customHeight="1" x14ac:dyDescent="0.2">
      <c r="D134" s="11"/>
    </row>
    <row r="135" spans="4:4" ht="15.75" customHeight="1" x14ac:dyDescent="0.2">
      <c r="D135" s="11"/>
    </row>
    <row r="136" spans="4:4" ht="15.75" customHeight="1" x14ac:dyDescent="0.2">
      <c r="D136" s="11"/>
    </row>
    <row r="137" spans="4:4" ht="15.75" customHeight="1" x14ac:dyDescent="0.2">
      <c r="D137" s="11"/>
    </row>
    <row r="138" spans="4:4" ht="15.75" customHeight="1" x14ac:dyDescent="0.2">
      <c r="D138" s="11"/>
    </row>
    <row r="139" spans="4:4" ht="15.75" customHeight="1" x14ac:dyDescent="0.2">
      <c r="D139" s="11"/>
    </row>
    <row r="140" spans="4:4" ht="15.75" customHeight="1" x14ac:dyDescent="0.2">
      <c r="D140" s="11"/>
    </row>
    <row r="141" spans="4:4" ht="15.75" customHeight="1" x14ac:dyDescent="0.2">
      <c r="D141" s="11"/>
    </row>
    <row r="142" spans="4:4" ht="15.75" customHeight="1" x14ac:dyDescent="0.2">
      <c r="D142" s="11"/>
    </row>
    <row r="143" spans="4:4" ht="15.75" customHeight="1" x14ac:dyDescent="0.2">
      <c r="D143" s="11"/>
    </row>
    <row r="144" spans="4:4" ht="15.75" customHeight="1" x14ac:dyDescent="0.2">
      <c r="D144" s="11"/>
    </row>
    <row r="145" spans="4:4" ht="15.75" customHeight="1" x14ac:dyDescent="0.2">
      <c r="D145" s="11"/>
    </row>
    <row r="146" spans="4:4" ht="15.75" customHeight="1" x14ac:dyDescent="0.2">
      <c r="D146" s="11"/>
    </row>
    <row r="147" spans="4:4" ht="15.75" customHeight="1" x14ac:dyDescent="0.2">
      <c r="D147" s="11"/>
    </row>
    <row r="148" spans="4:4" ht="15.75" customHeight="1" x14ac:dyDescent="0.2">
      <c r="D148" s="11"/>
    </row>
    <row r="149" spans="4:4" ht="15.75" customHeight="1" x14ac:dyDescent="0.2">
      <c r="D149" s="11"/>
    </row>
    <row r="150" spans="4:4" ht="15.75" customHeight="1" x14ac:dyDescent="0.2">
      <c r="D150" s="11"/>
    </row>
    <row r="151" spans="4:4" ht="15.75" customHeight="1" x14ac:dyDescent="0.2">
      <c r="D151" s="11"/>
    </row>
    <row r="152" spans="4:4" ht="15.75" customHeight="1" x14ac:dyDescent="0.2">
      <c r="D152" s="11"/>
    </row>
    <row r="153" spans="4:4" ht="15.75" customHeight="1" x14ac:dyDescent="0.2">
      <c r="D153" s="11"/>
    </row>
    <row r="154" spans="4:4" ht="15.75" customHeight="1" x14ac:dyDescent="0.2">
      <c r="D154" s="11"/>
    </row>
    <row r="155" spans="4:4" ht="15.75" customHeight="1" x14ac:dyDescent="0.2">
      <c r="D155" s="11"/>
    </row>
    <row r="156" spans="4:4" ht="15.75" customHeight="1" x14ac:dyDescent="0.2">
      <c r="D156" s="11"/>
    </row>
    <row r="157" spans="4:4" ht="15.75" customHeight="1" x14ac:dyDescent="0.2">
      <c r="D157" s="11"/>
    </row>
    <row r="158" spans="4:4" ht="15.75" customHeight="1" x14ac:dyDescent="0.2">
      <c r="D158" s="11"/>
    </row>
    <row r="159" spans="4:4" ht="15.75" customHeight="1" x14ac:dyDescent="0.2">
      <c r="D159" s="11"/>
    </row>
    <row r="160" spans="4:4" ht="15.75" customHeight="1" x14ac:dyDescent="0.2">
      <c r="D160" s="11"/>
    </row>
    <row r="161" spans="4:4" ht="15.75" customHeight="1" x14ac:dyDescent="0.2">
      <c r="D161" s="11"/>
    </row>
    <row r="162" spans="4:4" ht="15.75" customHeight="1" x14ac:dyDescent="0.2">
      <c r="D162" s="11"/>
    </row>
    <row r="163" spans="4:4" ht="15.75" customHeight="1" x14ac:dyDescent="0.2">
      <c r="D163" s="11"/>
    </row>
    <row r="164" spans="4:4" ht="15.75" customHeight="1" x14ac:dyDescent="0.2">
      <c r="D164" s="11"/>
    </row>
    <row r="165" spans="4:4" ht="15.75" customHeight="1" x14ac:dyDescent="0.2">
      <c r="D165" s="11"/>
    </row>
    <row r="166" spans="4:4" ht="15.75" customHeight="1" x14ac:dyDescent="0.2">
      <c r="D166" s="11"/>
    </row>
    <row r="167" spans="4:4" ht="15.75" customHeight="1" x14ac:dyDescent="0.2">
      <c r="D167" s="11"/>
    </row>
    <row r="168" spans="4:4" ht="15.75" customHeight="1" x14ac:dyDescent="0.2">
      <c r="D168" s="11"/>
    </row>
    <row r="169" spans="4:4" ht="15.75" customHeight="1" x14ac:dyDescent="0.2">
      <c r="D169" s="11"/>
    </row>
    <row r="170" spans="4:4" ht="15.75" customHeight="1" x14ac:dyDescent="0.2">
      <c r="D170" s="11"/>
    </row>
    <row r="171" spans="4:4" ht="15.75" customHeight="1" x14ac:dyDescent="0.2">
      <c r="D171" s="11"/>
    </row>
    <row r="172" spans="4:4" ht="15.75" customHeight="1" x14ac:dyDescent="0.2">
      <c r="D172" s="11"/>
    </row>
    <row r="173" spans="4:4" ht="15.75" customHeight="1" x14ac:dyDescent="0.2">
      <c r="D173" s="11"/>
    </row>
    <row r="174" spans="4:4" ht="15.75" customHeight="1" x14ac:dyDescent="0.2">
      <c r="D174" s="11"/>
    </row>
    <row r="175" spans="4:4" ht="15.75" customHeight="1" x14ac:dyDescent="0.2">
      <c r="D175" s="11"/>
    </row>
    <row r="176" spans="4:4" ht="15.75" customHeight="1" x14ac:dyDescent="0.2">
      <c r="D176" s="11"/>
    </row>
    <row r="177" spans="4:4" ht="15.75" customHeight="1" x14ac:dyDescent="0.2">
      <c r="D177" s="11"/>
    </row>
    <row r="178" spans="4:4" ht="15.75" customHeight="1" x14ac:dyDescent="0.2">
      <c r="D178" s="11"/>
    </row>
    <row r="179" spans="4:4" ht="15.75" customHeight="1" x14ac:dyDescent="0.2">
      <c r="D179" s="11"/>
    </row>
    <row r="180" spans="4:4" ht="15.75" customHeight="1" x14ac:dyDescent="0.2">
      <c r="D180" s="11"/>
    </row>
    <row r="181" spans="4:4" ht="15.75" customHeight="1" x14ac:dyDescent="0.2">
      <c r="D181" s="11"/>
    </row>
    <row r="182" spans="4:4" ht="15.75" customHeight="1" x14ac:dyDescent="0.2">
      <c r="D182" s="11"/>
    </row>
    <row r="183" spans="4:4" ht="15.75" customHeight="1" x14ac:dyDescent="0.2">
      <c r="D183" s="11"/>
    </row>
    <row r="184" spans="4:4" ht="15.75" customHeight="1" x14ac:dyDescent="0.2">
      <c r="D184" s="11"/>
    </row>
    <row r="185" spans="4:4" ht="15.75" customHeight="1" x14ac:dyDescent="0.2">
      <c r="D185" s="11"/>
    </row>
    <row r="186" spans="4:4" ht="15.75" customHeight="1" x14ac:dyDescent="0.2">
      <c r="D186" s="11"/>
    </row>
    <row r="187" spans="4:4" ht="15.75" customHeight="1" x14ac:dyDescent="0.2">
      <c r="D187" s="11"/>
    </row>
    <row r="188" spans="4:4" ht="15.75" customHeight="1" x14ac:dyDescent="0.2">
      <c r="D188" s="11"/>
    </row>
    <row r="189" spans="4:4" ht="15.75" customHeight="1" x14ac:dyDescent="0.2">
      <c r="D189" s="11"/>
    </row>
    <row r="190" spans="4:4" ht="15.75" customHeight="1" x14ac:dyDescent="0.2">
      <c r="D190" s="11"/>
    </row>
    <row r="191" spans="4:4" ht="15.75" customHeight="1" x14ac:dyDescent="0.2">
      <c r="D191" s="11"/>
    </row>
    <row r="192" spans="4:4" ht="15.75" customHeight="1" x14ac:dyDescent="0.2">
      <c r="D192" s="11"/>
    </row>
    <row r="193" spans="4:4" ht="15.75" customHeight="1" x14ac:dyDescent="0.2">
      <c r="D193" s="11"/>
    </row>
    <row r="194" spans="4:4" ht="15.75" customHeight="1" x14ac:dyDescent="0.2">
      <c r="D194" s="11"/>
    </row>
    <row r="195" spans="4:4" ht="15.75" customHeight="1" x14ac:dyDescent="0.2">
      <c r="D195" s="11"/>
    </row>
    <row r="196" spans="4:4" ht="15.75" customHeight="1" x14ac:dyDescent="0.2">
      <c r="D196" s="11"/>
    </row>
    <row r="197" spans="4:4" ht="15.75" customHeight="1" x14ac:dyDescent="0.2">
      <c r="D197" s="11"/>
    </row>
    <row r="198" spans="4:4" ht="15.75" customHeight="1" x14ac:dyDescent="0.2">
      <c r="D198" s="11"/>
    </row>
    <row r="199" spans="4:4" ht="15.75" customHeight="1" x14ac:dyDescent="0.2">
      <c r="D199" s="11"/>
    </row>
    <row r="200" spans="4:4" ht="15.75" customHeight="1" x14ac:dyDescent="0.2">
      <c r="D200" s="11"/>
    </row>
    <row r="201" spans="4:4" ht="15.75" customHeight="1" x14ac:dyDescent="0.2">
      <c r="D201" s="11"/>
    </row>
    <row r="202" spans="4:4" ht="15.75" customHeight="1" x14ac:dyDescent="0.2">
      <c r="D202" s="11"/>
    </row>
    <row r="203" spans="4:4" ht="15.75" customHeight="1" x14ac:dyDescent="0.2">
      <c r="D203" s="11"/>
    </row>
    <row r="204" spans="4:4" ht="15.75" customHeight="1" x14ac:dyDescent="0.2">
      <c r="D204" s="11"/>
    </row>
    <row r="205" spans="4:4" ht="15.75" customHeight="1" x14ac:dyDescent="0.2">
      <c r="D205" s="11"/>
    </row>
    <row r="206" spans="4:4" ht="15.75" customHeight="1" x14ac:dyDescent="0.2">
      <c r="D206" s="11"/>
    </row>
    <row r="207" spans="4:4" ht="15.75" customHeight="1" x14ac:dyDescent="0.2">
      <c r="D207" s="11"/>
    </row>
    <row r="208" spans="4:4" ht="15.75" customHeight="1" x14ac:dyDescent="0.2">
      <c r="D208" s="11"/>
    </row>
    <row r="209" spans="4:4" ht="15.75" customHeight="1" x14ac:dyDescent="0.2">
      <c r="D209" s="11"/>
    </row>
    <row r="210" spans="4:4" ht="15.75" customHeight="1" x14ac:dyDescent="0.2">
      <c r="D210" s="11"/>
    </row>
    <row r="211" spans="4:4" ht="15.75" customHeight="1" x14ac:dyDescent="0.2">
      <c r="D211" s="11"/>
    </row>
    <row r="212" spans="4:4" ht="15.75" customHeight="1" x14ac:dyDescent="0.2">
      <c r="D212" s="11"/>
    </row>
    <row r="213" spans="4:4" ht="15.75" customHeight="1" x14ac:dyDescent="0.2">
      <c r="D213" s="11"/>
    </row>
    <row r="214" spans="4:4" ht="15.75" customHeight="1" x14ac:dyDescent="0.2">
      <c r="D214" s="11"/>
    </row>
    <row r="215" spans="4:4" ht="15.75" customHeight="1" x14ac:dyDescent="0.2">
      <c r="D215" s="11"/>
    </row>
    <row r="216" spans="4:4" ht="15.75" customHeight="1" x14ac:dyDescent="0.2">
      <c r="D216" s="11"/>
    </row>
    <row r="217" spans="4:4" ht="15.75" customHeight="1" x14ac:dyDescent="0.2">
      <c r="D217" s="11"/>
    </row>
    <row r="218" spans="4:4" ht="15.75" customHeight="1" x14ac:dyDescent="0.2">
      <c r="D218" s="11"/>
    </row>
    <row r="219" spans="4:4" ht="15.75" customHeight="1" x14ac:dyDescent="0.2">
      <c r="D219" s="11"/>
    </row>
    <row r="220" spans="4:4" ht="15.75" customHeight="1" x14ac:dyDescent="0.2">
      <c r="D220" s="11"/>
    </row>
    <row r="221" spans="4:4" ht="15.75" customHeight="1" x14ac:dyDescent="0.2">
      <c r="D221" s="11"/>
    </row>
    <row r="222" spans="4:4" ht="15.75" customHeight="1" x14ac:dyDescent="0.2">
      <c r="D222" s="11"/>
    </row>
    <row r="223" spans="4:4" ht="15.75" customHeight="1" x14ac:dyDescent="0.2">
      <c r="D223" s="11"/>
    </row>
    <row r="224" spans="4:4" ht="15.75" customHeight="1" x14ac:dyDescent="0.2">
      <c r="D224" s="11"/>
    </row>
    <row r="225" spans="4:4" ht="15.75" customHeight="1" x14ac:dyDescent="0.2">
      <c r="D225" s="11"/>
    </row>
    <row r="226" spans="4:4" ht="15.75" customHeight="1" x14ac:dyDescent="0.2">
      <c r="D226" s="11"/>
    </row>
    <row r="227" spans="4:4" ht="15.75" customHeight="1" x14ac:dyDescent="0.2">
      <c r="D227" s="11"/>
    </row>
    <row r="228" spans="4:4" ht="15.75" customHeight="1" x14ac:dyDescent="0.2">
      <c r="D228" s="11"/>
    </row>
    <row r="229" spans="4:4" ht="15.75" customHeight="1" x14ac:dyDescent="0.2">
      <c r="D229" s="11"/>
    </row>
    <row r="230" spans="4:4" ht="15.75" customHeight="1" x14ac:dyDescent="0.2">
      <c r="D230" s="11"/>
    </row>
    <row r="231" spans="4:4" ht="15.75" customHeight="1" x14ac:dyDescent="0.2">
      <c r="D231" s="11"/>
    </row>
    <row r="232" spans="4:4" ht="15.75" customHeight="1" x14ac:dyDescent="0.2">
      <c r="D232" s="11"/>
    </row>
    <row r="233" spans="4:4" ht="15.75" customHeight="1" x14ac:dyDescent="0.2">
      <c r="D233" s="11"/>
    </row>
    <row r="234" spans="4:4" ht="15.75" customHeight="1" x14ac:dyDescent="0.2">
      <c r="D234" s="11"/>
    </row>
    <row r="235" spans="4:4" ht="15.75" customHeight="1" x14ac:dyDescent="0.2">
      <c r="D235" s="11"/>
    </row>
    <row r="236" spans="4:4" ht="15.75" customHeight="1" x14ac:dyDescent="0.2">
      <c r="D236" s="11"/>
    </row>
    <row r="237" spans="4:4" ht="15.75" customHeight="1" x14ac:dyDescent="0.2">
      <c r="D237" s="11"/>
    </row>
    <row r="238" spans="4:4" ht="15.75" customHeight="1" x14ac:dyDescent="0.2">
      <c r="D238" s="11"/>
    </row>
    <row r="239" spans="4:4" ht="15.75" customHeight="1" x14ac:dyDescent="0.2">
      <c r="D239" s="11"/>
    </row>
    <row r="240" spans="4:4" ht="15.75" customHeight="1" x14ac:dyDescent="0.2">
      <c r="D240" s="11"/>
    </row>
    <row r="241" spans="4:4" ht="15.75" customHeight="1" x14ac:dyDescent="0.2">
      <c r="D241" s="11"/>
    </row>
    <row r="242" spans="4:4" ht="15.75" customHeight="1" x14ac:dyDescent="0.2">
      <c r="D242" s="11"/>
    </row>
    <row r="243" spans="4:4" ht="15.75" customHeight="1" x14ac:dyDescent="0.2">
      <c r="D243" s="11"/>
    </row>
    <row r="244" spans="4:4" ht="15.75" customHeight="1" x14ac:dyDescent="0.2">
      <c r="D244" s="11"/>
    </row>
    <row r="245" spans="4:4" ht="15.75" customHeight="1" x14ac:dyDescent="0.2">
      <c r="D245" s="11"/>
    </row>
    <row r="246" spans="4:4" ht="15.75" customHeight="1" x14ac:dyDescent="0.2">
      <c r="D246" s="11"/>
    </row>
    <row r="247" spans="4:4" ht="15.75" customHeight="1" x14ac:dyDescent="0.2">
      <c r="D247" s="11"/>
    </row>
    <row r="248" spans="4:4" ht="15.75" customHeight="1" x14ac:dyDescent="0.2">
      <c r="D248" s="11"/>
    </row>
    <row r="249" spans="4:4" ht="15.75" customHeight="1" x14ac:dyDescent="0.2">
      <c r="D249" s="11"/>
    </row>
    <row r="250" spans="4:4" ht="15.75" customHeight="1" x14ac:dyDescent="0.2">
      <c r="D250" s="11"/>
    </row>
    <row r="251" spans="4:4" ht="15.75" customHeight="1" x14ac:dyDescent="0.2">
      <c r="D251" s="11"/>
    </row>
    <row r="252" spans="4:4" ht="15.75" customHeight="1" x14ac:dyDescent="0.2">
      <c r="D252" s="11"/>
    </row>
    <row r="253" spans="4:4" ht="15.75" customHeight="1" x14ac:dyDescent="0.2">
      <c r="D253" s="11"/>
    </row>
    <row r="254" spans="4:4" ht="15.75" customHeight="1" x14ac:dyDescent="0.2">
      <c r="D254" s="11"/>
    </row>
    <row r="255" spans="4:4" ht="15.75" customHeight="1" x14ac:dyDescent="0.2">
      <c r="D255" s="11"/>
    </row>
    <row r="256" spans="4:4" ht="15.75" customHeight="1" x14ac:dyDescent="0.2">
      <c r="D256" s="11"/>
    </row>
    <row r="257" spans="4:4" ht="15.75" customHeight="1" x14ac:dyDescent="0.2">
      <c r="D257" s="11"/>
    </row>
    <row r="258" spans="4:4" ht="15.75" customHeight="1" x14ac:dyDescent="0.2">
      <c r="D258" s="11"/>
    </row>
    <row r="259" spans="4:4" ht="15.75" customHeight="1" x14ac:dyDescent="0.2">
      <c r="D259" s="11"/>
    </row>
    <row r="260" spans="4:4" ht="15.75" customHeight="1" x14ac:dyDescent="0.2">
      <c r="D260" s="11"/>
    </row>
    <row r="261" spans="4:4" ht="15.75" customHeight="1" x14ac:dyDescent="0.2">
      <c r="D261" s="11"/>
    </row>
    <row r="262" spans="4:4" ht="15.75" customHeight="1" x14ac:dyDescent="0.2">
      <c r="D262" s="11"/>
    </row>
    <row r="263" spans="4:4" ht="15.75" customHeight="1" x14ac:dyDescent="0.2">
      <c r="D263" s="11"/>
    </row>
    <row r="264" spans="4:4" ht="15.75" customHeight="1" x14ac:dyDescent="0.2">
      <c r="D264" s="11"/>
    </row>
    <row r="265" spans="4:4" ht="15.75" customHeight="1" x14ac:dyDescent="0.2">
      <c r="D265" s="11"/>
    </row>
    <row r="266" spans="4:4" ht="15.75" customHeight="1" x14ac:dyDescent="0.2">
      <c r="D266" s="11"/>
    </row>
    <row r="267" spans="4:4" ht="15.75" customHeight="1" x14ac:dyDescent="0.2">
      <c r="D267" s="11"/>
    </row>
    <row r="268" spans="4:4" ht="15.75" customHeight="1" x14ac:dyDescent="0.2">
      <c r="D268" s="11"/>
    </row>
    <row r="269" spans="4:4" ht="15.75" customHeight="1" x14ac:dyDescent="0.2">
      <c r="D269" s="11"/>
    </row>
    <row r="270" spans="4:4" ht="15.75" customHeight="1" x14ac:dyDescent="0.2">
      <c r="D270" s="11"/>
    </row>
    <row r="271" spans="4:4" ht="15.75" customHeight="1" x14ac:dyDescent="0.2">
      <c r="D271" s="11"/>
    </row>
    <row r="272" spans="4:4" ht="15.75" customHeight="1" x14ac:dyDescent="0.2">
      <c r="D272" s="11"/>
    </row>
    <row r="273" spans="4:4" ht="15.75" customHeight="1" x14ac:dyDescent="0.2">
      <c r="D273" s="11"/>
    </row>
    <row r="274" spans="4:4" ht="15.75" customHeight="1" x14ac:dyDescent="0.2">
      <c r="D274" s="11"/>
    </row>
    <row r="275" spans="4:4" ht="15.75" customHeight="1" x14ac:dyDescent="0.2">
      <c r="D275" s="11"/>
    </row>
    <row r="276" spans="4:4" ht="15.75" customHeight="1" x14ac:dyDescent="0.2">
      <c r="D276" s="11"/>
    </row>
    <row r="277" spans="4:4" ht="15.75" customHeight="1" x14ac:dyDescent="0.2">
      <c r="D277" s="11"/>
    </row>
    <row r="278" spans="4:4" ht="15.75" customHeight="1" x14ac:dyDescent="0.2">
      <c r="D278" s="11"/>
    </row>
    <row r="279" spans="4:4" ht="15.75" customHeight="1" x14ac:dyDescent="0.2">
      <c r="D279" s="11"/>
    </row>
    <row r="280" spans="4:4" ht="15.75" customHeight="1" x14ac:dyDescent="0.2">
      <c r="D280" s="11"/>
    </row>
    <row r="281" spans="4:4" ht="15.75" customHeight="1" x14ac:dyDescent="0.2">
      <c r="D281" s="11"/>
    </row>
    <row r="282" spans="4:4" ht="15.75" customHeight="1" x14ac:dyDescent="0.2">
      <c r="D282" s="11"/>
    </row>
    <row r="283" spans="4:4" ht="15.75" customHeight="1" x14ac:dyDescent="0.2">
      <c r="D283" s="11"/>
    </row>
    <row r="284" spans="4:4" ht="15.75" customHeight="1" x14ac:dyDescent="0.2">
      <c r="D284" s="11"/>
    </row>
    <row r="285" spans="4:4" ht="15.75" customHeight="1" x14ac:dyDescent="0.2">
      <c r="D285" s="11"/>
    </row>
    <row r="286" spans="4:4" ht="15.75" customHeight="1" x14ac:dyDescent="0.2">
      <c r="D286" s="11"/>
    </row>
    <row r="287" spans="4:4" ht="15.75" customHeight="1" x14ac:dyDescent="0.2">
      <c r="D287" s="11"/>
    </row>
    <row r="288" spans="4:4" ht="15.75" customHeight="1" x14ac:dyDescent="0.2">
      <c r="D288" s="11"/>
    </row>
    <row r="289" spans="4:4" ht="15.75" customHeight="1" x14ac:dyDescent="0.2">
      <c r="D289" s="11"/>
    </row>
    <row r="290" spans="4:4" ht="15.75" customHeight="1" x14ac:dyDescent="0.2">
      <c r="D290" s="11"/>
    </row>
    <row r="291" spans="4:4" ht="15.75" customHeight="1" x14ac:dyDescent="0.2">
      <c r="D291" s="11"/>
    </row>
    <row r="292" spans="4:4" ht="15.75" customHeight="1" x14ac:dyDescent="0.2">
      <c r="D292" s="11"/>
    </row>
    <row r="293" spans="4:4" ht="15.75" customHeight="1" x14ac:dyDescent="0.2">
      <c r="D293" s="11"/>
    </row>
    <row r="294" spans="4:4" ht="15.75" customHeight="1" x14ac:dyDescent="0.2">
      <c r="D294" s="11"/>
    </row>
    <row r="295" spans="4:4" ht="15.75" customHeight="1" x14ac:dyDescent="0.2">
      <c r="D295" s="11"/>
    </row>
    <row r="296" spans="4:4" ht="15.75" customHeight="1" x14ac:dyDescent="0.2">
      <c r="D296" s="11"/>
    </row>
    <row r="297" spans="4:4" ht="15.75" customHeight="1" x14ac:dyDescent="0.2">
      <c r="D297" s="11"/>
    </row>
    <row r="298" spans="4:4" ht="15.75" customHeight="1" x14ac:dyDescent="0.2">
      <c r="D298" s="11"/>
    </row>
    <row r="299" spans="4:4" ht="15.75" customHeight="1" x14ac:dyDescent="0.2">
      <c r="D299" s="11"/>
    </row>
    <row r="300" spans="4:4" ht="15.75" customHeight="1" x14ac:dyDescent="0.2">
      <c r="D300" s="11"/>
    </row>
    <row r="301" spans="4:4" ht="15.75" customHeight="1" x14ac:dyDescent="0.2">
      <c r="D301" s="11"/>
    </row>
    <row r="302" spans="4:4" ht="15.75" customHeight="1" x14ac:dyDescent="0.2">
      <c r="D302" s="11"/>
    </row>
    <row r="303" spans="4:4" ht="15.75" customHeight="1" x14ac:dyDescent="0.2">
      <c r="D303" s="11"/>
    </row>
    <row r="304" spans="4:4" ht="15.75" customHeight="1" x14ac:dyDescent="0.2">
      <c r="D304" s="11"/>
    </row>
    <row r="305" spans="4:4" ht="15.75" customHeight="1" x14ac:dyDescent="0.2">
      <c r="D305" s="11"/>
    </row>
    <row r="306" spans="4:4" ht="15.75" customHeight="1" x14ac:dyDescent="0.2">
      <c r="D306" s="11"/>
    </row>
    <row r="307" spans="4:4" ht="15.75" customHeight="1" x14ac:dyDescent="0.2">
      <c r="D307" s="11"/>
    </row>
    <row r="308" spans="4:4" ht="15.75" customHeight="1" x14ac:dyDescent="0.2">
      <c r="D308" s="11"/>
    </row>
    <row r="309" spans="4:4" ht="15.75" customHeight="1" x14ac:dyDescent="0.2">
      <c r="D309" s="11"/>
    </row>
    <row r="310" spans="4:4" ht="15.75" customHeight="1" x14ac:dyDescent="0.2">
      <c r="D310" s="11"/>
    </row>
    <row r="311" spans="4:4" ht="15.75" customHeight="1" x14ac:dyDescent="0.2">
      <c r="D311" s="11"/>
    </row>
    <row r="312" spans="4:4" ht="15.75" customHeight="1" x14ac:dyDescent="0.2">
      <c r="D312" s="11"/>
    </row>
    <row r="313" spans="4:4" ht="15.75" customHeight="1" x14ac:dyDescent="0.2">
      <c r="D313" s="11"/>
    </row>
    <row r="314" spans="4:4" ht="15.75" customHeight="1" x14ac:dyDescent="0.2">
      <c r="D314" s="11"/>
    </row>
    <row r="315" spans="4:4" ht="15.75" customHeight="1" x14ac:dyDescent="0.2">
      <c r="D315" s="11"/>
    </row>
    <row r="316" spans="4:4" ht="15.75" customHeight="1" x14ac:dyDescent="0.2">
      <c r="D316" s="11"/>
    </row>
    <row r="317" spans="4:4" ht="15.75" customHeight="1" x14ac:dyDescent="0.2">
      <c r="D317" s="11"/>
    </row>
    <row r="318" spans="4:4" ht="15.75" customHeight="1" x14ac:dyDescent="0.2">
      <c r="D318" s="11"/>
    </row>
    <row r="319" spans="4:4" ht="15.75" customHeight="1" x14ac:dyDescent="0.2">
      <c r="D319" s="11"/>
    </row>
    <row r="320" spans="4:4" ht="15.75" customHeight="1" x14ac:dyDescent="0.2">
      <c r="D320" s="11"/>
    </row>
    <row r="321" spans="4:4" ht="15.75" customHeight="1" x14ac:dyDescent="0.2">
      <c r="D321" s="11"/>
    </row>
    <row r="322" spans="4:4" ht="15.75" customHeight="1" x14ac:dyDescent="0.2">
      <c r="D322" s="11"/>
    </row>
    <row r="323" spans="4:4" ht="15.75" customHeight="1" x14ac:dyDescent="0.2">
      <c r="D323" s="11"/>
    </row>
    <row r="324" spans="4:4" ht="15.75" customHeight="1" x14ac:dyDescent="0.2">
      <c r="D324" s="11"/>
    </row>
    <row r="325" spans="4:4" ht="15.75" customHeight="1" x14ac:dyDescent="0.2">
      <c r="D325" s="11"/>
    </row>
    <row r="326" spans="4:4" ht="15.75" customHeight="1" x14ac:dyDescent="0.2">
      <c r="D326" s="11"/>
    </row>
    <row r="327" spans="4:4" ht="15.75" customHeight="1" x14ac:dyDescent="0.2">
      <c r="D327" s="11"/>
    </row>
    <row r="328" spans="4:4" ht="15.75" customHeight="1" x14ac:dyDescent="0.2">
      <c r="D328" s="11"/>
    </row>
    <row r="329" spans="4:4" ht="15.75" customHeight="1" x14ac:dyDescent="0.2">
      <c r="D329" s="11"/>
    </row>
    <row r="330" spans="4:4" ht="15.75" customHeight="1" x14ac:dyDescent="0.2">
      <c r="D330" s="11"/>
    </row>
    <row r="331" spans="4:4" ht="15.75" customHeight="1" x14ac:dyDescent="0.2">
      <c r="D331" s="11"/>
    </row>
    <row r="332" spans="4:4" ht="15.75" customHeight="1" x14ac:dyDescent="0.2">
      <c r="D332" s="11"/>
    </row>
    <row r="333" spans="4:4" ht="15.75" customHeight="1" x14ac:dyDescent="0.2">
      <c r="D333" s="11"/>
    </row>
    <row r="334" spans="4:4" ht="15.75" customHeight="1" x14ac:dyDescent="0.2">
      <c r="D334" s="11"/>
    </row>
    <row r="335" spans="4:4" ht="15.75" customHeight="1" x14ac:dyDescent="0.2">
      <c r="D335" s="11"/>
    </row>
    <row r="336" spans="4:4" ht="15.75" customHeight="1" x14ac:dyDescent="0.2">
      <c r="D336" s="11"/>
    </row>
    <row r="337" spans="4:4" ht="15.75" customHeight="1" x14ac:dyDescent="0.2">
      <c r="D337" s="11"/>
    </row>
    <row r="338" spans="4:4" ht="15.75" customHeight="1" x14ac:dyDescent="0.2">
      <c r="D338" s="11"/>
    </row>
    <row r="339" spans="4:4" ht="15.75" customHeight="1" x14ac:dyDescent="0.2">
      <c r="D339" s="11"/>
    </row>
    <row r="340" spans="4:4" ht="15.75" customHeight="1" x14ac:dyDescent="0.2">
      <c r="D340" s="11"/>
    </row>
    <row r="341" spans="4:4" ht="15.75" customHeight="1" x14ac:dyDescent="0.2">
      <c r="D341" s="11"/>
    </row>
    <row r="342" spans="4:4" ht="15.75" customHeight="1" x14ac:dyDescent="0.2">
      <c r="D342" s="11"/>
    </row>
    <row r="343" spans="4:4" ht="15.75" customHeight="1" x14ac:dyDescent="0.2">
      <c r="D343" s="11"/>
    </row>
    <row r="344" spans="4:4" ht="15.75" customHeight="1" x14ac:dyDescent="0.2">
      <c r="D344" s="11"/>
    </row>
    <row r="345" spans="4:4" ht="15.75" customHeight="1" x14ac:dyDescent="0.2">
      <c r="D345" s="11"/>
    </row>
    <row r="346" spans="4:4" ht="15.75" customHeight="1" x14ac:dyDescent="0.2">
      <c r="D346" s="11"/>
    </row>
    <row r="347" spans="4:4" ht="15.75" customHeight="1" x14ac:dyDescent="0.2">
      <c r="D347" s="11"/>
    </row>
    <row r="348" spans="4:4" ht="15.75" customHeight="1" x14ac:dyDescent="0.2">
      <c r="D348" s="11"/>
    </row>
    <row r="349" spans="4:4" ht="15.75" customHeight="1" x14ac:dyDescent="0.2">
      <c r="D349" s="11"/>
    </row>
    <row r="350" spans="4:4" ht="15.75" customHeight="1" x14ac:dyDescent="0.2">
      <c r="D350" s="11"/>
    </row>
    <row r="351" spans="4:4" ht="15.75" customHeight="1" x14ac:dyDescent="0.2">
      <c r="D351" s="11"/>
    </row>
    <row r="352" spans="4:4" ht="15.75" customHeight="1" x14ac:dyDescent="0.2">
      <c r="D352" s="11"/>
    </row>
    <row r="353" spans="4:4" ht="15.75" customHeight="1" x14ac:dyDescent="0.2">
      <c r="D353" s="11"/>
    </row>
    <row r="354" spans="4:4" ht="15.75" customHeight="1" x14ac:dyDescent="0.2">
      <c r="D354" s="11"/>
    </row>
    <row r="355" spans="4:4" ht="15.75" customHeight="1" x14ac:dyDescent="0.2">
      <c r="D355" s="11"/>
    </row>
    <row r="356" spans="4:4" ht="15.75" customHeight="1" x14ac:dyDescent="0.2">
      <c r="D356" s="11"/>
    </row>
    <row r="357" spans="4:4" ht="15.75" customHeight="1" x14ac:dyDescent="0.2">
      <c r="D357" s="11"/>
    </row>
    <row r="358" spans="4:4" ht="15.75" customHeight="1" x14ac:dyDescent="0.2">
      <c r="D358" s="11"/>
    </row>
    <row r="359" spans="4:4" ht="15.75" customHeight="1" x14ac:dyDescent="0.2">
      <c r="D359" s="11"/>
    </row>
    <row r="360" spans="4:4" ht="15.75" customHeight="1" x14ac:dyDescent="0.2">
      <c r="D360" s="11"/>
    </row>
    <row r="361" spans="4:4" ht="15.75" customHeight="1" x14ac:dyDescent="0.2">
      <c r="D361" s="11"/>
    </row>
    <row r="362" spans="4:4" ht="15.75" customHeight="1" x14ac:dyDescent="0.2">
      <c r="D362" s="11"/>
    </row>
    <row r="363" spans="4:4" ht="15.75" customHeight="1" x14ac:dyDescent="0.2">
      <c r="D363" s="11"/>
    </row>
    <row r="364" spans="4:4" ht="15.75" customHeight="1" x14ac:dyDescent="0.2">
      <c r="D364" s="11"/>
    </row>
    <row r="365" spans="4:4" ht="15.75" customHeight="1" x14ac:dyDescent="0.2">
      <c r="D365" s="11"/>
    </row>
    <row r="366" spans="4:4" ht="15.75" customHeight="1" x14ac:dyDescent="0.2">
      <c r="D366" s="11"/>
    </row>
    <row r="367" spans="4:4" ht="15.75" customHeight="1" x14ac:dyDescent="0.2">
      <c r="D367" s="11"/>
    </row>
    <row r="368" spans="4:4" ht="15.75" customHeight="1" x14ac:dyDescent="0.2">
      <c r="D368" s="11"/>
    </row>
    <row r="369" spans="4:4" ht="15.75" customHeight="1" x14ac:dyDescent="0.2">
      <c r="D369" s="11"/>
    </row>
    <row r="370" spans="4:4" ht="15.75" customHeight="1" x14ac:dyDescent="0.2">
      <c r="D370" s="11"/>
    </row>
    <row r="371" spans="4:4" ht="15.75" customHeight="1" x14ac:dyDescent="0.2">
      <c r="D371" s="11"/>
    </row>
    <row r="372" spans="4:4" ht="15.75" customHeight="1" x14ac:dyDescent="0.2">
      <c r="D372" s="11"/>
    </row>
    <row r="373" spans="4:4" ht="15.75" customHeight="1" x14ac:dyDescent="0.2">
      <c r="D373" s="11"/>
    </row>
    <row r="374" spans="4:4" ht="15.75" customHeight="1" x14ac:dyDescent="0.2">
      <c r="D374" s="11"/>
    </row>
    <row r="375" spans="4:4" ht="15.75" customHeight="1" x14ac:dyDescent="0.2">
      <c r="D375" s="11"/>
    </row>
    <row r="376" spans="4:4" ht="15.75" customHeight="1" x14ac:dyDescent="0.2">
      <c r="D376" s="11"/>
    </row>
    <row r="377" spans="4:4" ht="15.75" customHeight="1" x14ac:dyDescent="0.2">
      <c r="D377" s="11"/>
    </row>
    <row r="378" spans="4:4" ht="15.75" customHeight="1" x14ac:dyDescent="0.2">
      <c r="D378" s="11"/>
    </row>
    <row r="379" spans="4:4" ht="15.75" customHeight="1" x14ac:dyDescent="0.2">
      <c r="D379" s="11"/>
    </row>
    <row r="380" spans="4:4" ht="15.75" customHeight="1" x14ac:dyDescent="0.2">
      <c r="D380" s="11"/>
    </row>
    <row r="381" spans="4:4" ht="15.75" customHeight="1" x14ac:dyDescent="0.2">
      <c r="D381" s="11"/>
    </row>
    <row r="382" spans="4:4" ht="15.75" customHeight="1" x14ac:dyDescent="0.2">
      <c r="D382" s="11"/>
    </row>
    <row r="383" spans="4:4" ht="15.75" customHeight="1" x14ac:dyDescent="0.2">
      <c r="D383" s="11"/>
    </row>
    <row r="384" spans="4:4" ht="15.75" customHeight="1" x14ac:dyDescent="0.2">
      <c r="D384" s="11"/>
    </row>
    <row r="385" spans="4:4" ht="15.75" customHeight="1" x14ac:dyDescent="0.2">
      <c r="D385" s="11"/>
    </row>
    <row r="386" spans="4:4" ht="15.75" customHeight="1" x14ac:dyDescent="0.2">
      <c r="D386" s="11"/>
    </row>
    <row r="387" spans="4:4" ht="15.75" customHeight="1" x14ac:dyDescent="0.2">
      <c r="D387" s="11"/>
    </row>
    <row r="388" spans="4:4" ht="15.75" customHeight="1" x14ac:dyDescent="0.2">
      <c r="D388" s="11"/>
    </row>
    <row r="389" spans="4:4" ht="15.75" customHeight="1" x14ac:dyDescent="0.2">
      <c r="D389" s="11"/>
    </row>
    <row r="390" spans="4:4" ht="15.75" customHeight="1" x14ac:dyDescent="0.2">
      <c r="D390" s="11"/>
    </row>
    <row r="391" spans="4:4" ht="15.75" customHeight="1" x14ac:dyDescent="0.2">
      <c r="D391" s="11"/>
    </row>
    <row r="392" spans="4:4" ht="15.75" customHeight="1" x14ac:dyDescent="0.2">
      <c r="D392" s="11"/>
    </row>
    <row r="393" spans="4:4" ht="15.75" customHeight="1" x14ac:dyDescent="0.2">
      <c r="D393" s="11"/>
    </row>
    <row r="394" spans="4:4" ht="15.75" customHeight="1" x14ac:dyDescent="0.2">
      <c r="D394" s="11"/>
    </row>
    <row r="395" spans="4:4" ht="15.75" customHeight="1" x14ac:dyDescent="0.2">
      <c r="D395" s="11"/>
    </row>
    <row r="396" spans="4:4" ht="15.75" customHeight="1" x14ac:dyDescent="0.2">
      <c r="D396" s="11"/>
    </row>
    <row r="397" spans="4:4" ht="15.75" customHeight="1" x14ac:dyDescent="0.2">
      <c r="D397" s="11"/>
    </row>
    <row r="398" spans="4:4" ht="15.75" customHeight="1" x14ac:dyDescent="0.2">
      <c r="D398" s="11"/>
    </row>
    <row r="399" spans="4:4" ht="15.75" customHeight="1" x14ac:dyDescent="0.2">
      <c r="D399" s="11"/>
    </row>
    <row r="400" spans="4:4" ht="15.75" customHeight="1" x14ac:dyDescent="0.2">
      <c r="D400" s="11"/>
    </row>
    <row r="401" spans="4:4" ht="15.75" customHeight="1" x14ac:dyDescent="0.2">
      <c r="D401" s="11"/>
    </row>
    <row r="402" spans="4:4" ht="15.75" customHeight="1" x14ac:dyDescent="0.2">
      <c r="D402" s="11"/>
    </row>
    <row r="403" spans="4:4" ht="15.75" customHeight="1" x14ac:dyDescent="0.2">
      <c r="D403" s="11"/>
    </row>
    <row r="404" spans="4:4" ht="15.75" customHeight="1" x14ac:dyDescent="0.2">
      <c r="D404" s="11"/>
    </row>
    <row r="405" spans="4:4" ht="15.75" customHeight="1" x14ac:dyDescent="0.2">
      <c r="D405" s="11"/>
    </row>
    <row r="406" spans="4:4" ht="15.75" customHeight="1" x14ac:dyDescent="0.2">
      <c r="D406" s="11"/>
    </row>
    <row r="407" spans="4:4" ht="15.75" customHeight="1" x14ac:dyDescent="0.2">
      <c r="D407" s="11"/>
    </row>
    <row r="408" spans="4:4" ht="15.75" customHeight="1" x14ac:dyDescent="0.2">
      <c r="D408" s="11"/>
    </row>
    <row r="409" spans="4:4" ht="15.75" customHeight="1" x14ac:dyDescent="0.2">
      <c r="D409" s="11"/>
    </row>
    <row r="410" spans="4:4" ht="15.75" customHeight="1" x14ac:dyDescent="0.2">
      <c r="D410" s="11"/>
    </row>
    <row r="411" spans="4:4" ht="15.75" customHeight="1" x14ac:dyDescent="0.2">
      <c r="D411" s="11"/>
    </row>
    <row r="412" spans="4:4" ht="15.75" customHeight="1" x14ac:dyDescent="0.2">
      <c r="D412" s="11"/>
    </row>
    <row r="413" spans="4:4" ht="15.75" customHeight="1" x14ac:dyDescent="0.2">
      <c r="D413" s="11"/>
    </row>
    <row r="414" spans="4:4" ht="15.75" customHeight="1" x14ac:dyDescent="0.2">
      <c r="D414" s="11"/>
    </row>
    <row r="415" spans="4:4" ht="15.75" customHeight="1" x14ac:dyDescent="0.2">
      <c r="D415" s="11"/>
    </row>
    <row r="416" spans="4:4" ht="15.75" customHeight="1" x14ac:dyDescent="0.2">
      <c r="D416" s="11"/>
    </row>
    <row r="417" spans="4:4" ht="15.75" customHeight="1" x14ac:dyDescent="0.2">
      <c r="D417" s="11"/>
    </row>
    <row r="418" spans="4:4" ht="15.75" customHeight="1" x14ac:dyDescent="0.2">
      <c r="D418" s="11"/>
    </row>
    <row r="419" spans="4:4" ht="15.75" customHeight="1" x14ac:dyDescent="0.2">
      <c r="D419" s="11"/>
    </row>
    <row r="420" spans="4:4" ht="15.75" customHeight="1" x14ac:dyDescent="0.2">
      <c r="D420" s="11"/>
    </row>
    <row r="421" spans="4:4" ht="15.75" customHeight="1" x14ac:dyDescent="0.2">
      <c r="D421" s="11"/>
    </row>
    <row r="422" spans="4:4" ht="15.75" customHeight="1" x14ac:dyDescent="0.2">
      <c r="D422" s="11"/>
    </row>
    <row r="423" spans="4:4" ht="15.75" customHeight="1" x14ac:dyDescent="0.2">
      <c r="D423" s="11"/>
    </row>
    <row r="424" spans="4:4" ht="15.75" customHeight="1" x14ac:dyDescent="0.2">
      <c r="D424" s="11"/>
    </row>
    <row r="425" spans="4:4" ht="15.75" customHeight="1" x14ac:dyDescent="0.2">
      <c r="D425" s="11"/>
    </row>
    <row r="426" spans="4:4" ht="15.75" customHeight="1" x14ac:dyDescent="0.2">
      <c r="D426" s="11"/>
    </row>
    <row r="427" spans="4:4" ht="15.75" customHeight="1" x14ac:dyDescent="0.2">
      <c r="D427" s="11"/>
    </row>
    <row r="428" spans="4:4" ht="15.75" customHeight="1" x14ac:dyDescent="0.2">
      <c r="D428" s="11"/>
    </row>
    <row r="429" spans="4:4" ht="15.75" customHeight="1" x14ac:dyDescent="0.2">
      <c r="D429" s="11"/>
    </row>
    <row r="430" spans="4:4" ht="15.75" customHeight="1" x14ac:dyDescent="0.2">
      <c r="D430" s="11"/>
    </row>
    <row r="431" spans="4:4" ht="15.75" customHeight="1" x14ac:dyDescent="0.2">
      <c r="D431" s="11"/>
    </row>
    <row r="432" spans="4:4" ht="15.75" customHeight="1" x14ac:dyDescent="0.2">
      <c r="D432" s="11"/>
    </row>
    <row r="433" spans="4:4" ht="15.75" customHeight="1" x14ac:dyDescent="0.2">
      <c r="D433" s="11"/>
    </row>
    <row r="434" spans="4:4" ht="15.75" customHeight="1" x14ac:dyDescent="0.2">
      <c r="D434" s="11"/>
    </row>
    <row r="435" spans="4:4" ht="15.75" customHeight="1" x14ac:dyDescent="0.2">
      <c r="D435" s="11"/>
    </row>
    <row r="436" spans="4:4" ht="15.75" customHeight="1" x14ac:dyDescent="0.2">
      <c r="D436" s="11"/>
    </row>
    <row r="437" spans="4:4" ht="15.75" customHeight="1" x14ac:dyDescent="0.2">
      <c r="D437" s="11"/>
    </row>
    <row r="438" spans="4:4" ht="15.75" customHeight="1" x14ac:dyDescent="0.2">
      <c r="D438" s="11"/>
    </row>
    <row r="439" spans="4:4" ht="15.75" customHeight="1" x14ac:dyDescent="0.2">
      <c r="D439" s="11"/>
    </row>
    <row r="440" spans="4:4" ht="15.75" customHeight="1" x14ac:dyDescent="0.2">
      <c r="D440" s="11"/>
    </row>
    <row r="441" spans="4:4" ht="15.75" customHeight="1" x14ac:dyDescent="0.2">
      <c r="D441" s="11"/>
    </row>
    <row r="442" spans="4:4" ht="15.75" customHeight="1" x14ac:dyDescent="0.2">
      <c r="D442" s="11"/>
    </row>
    <row r="443" spans="4:4" ht="15.75" customHeight="1" x14ac:dyDescent="0.2">
      <c r="D443" s="11"/>
    </row>
    <row r="444" spans="4:4" ht="15.75" customHeight="1" x14ac:dyDescent="0.2">
      <c r="D444" s="11"/>
    </row>
    <row r="445" spans="4:4" ht="15.75" customHeight="1" x14ac:dyDescent="0.2">
      <c r="D445" s="11"/>
    </row>
    <row r="446" spans="4:4" ht="15.75" customHeight="1" x14ac:dyDescent="0.2">
      <c r="D446" s="11"/>
    </row>
    <row r="447" spans="4:4" ht="15.75" customHeight="1" x14ac:dyDescent="0.2">
      <c r="D447" s="11"/>
    </row>
    <row r="448" spans="4:4" ht="15.75" customHeight="1" x14ac:dyDescent="0.2">
      <c r="D448" s="11"/>
    </row>
    <row r="449" spans="4:4" ht="15.75" customHeight="1" x14ac:dyDescent="0.2">
      <c r="D449" s="11"/>
    </row>
    <row r="450" spans="4:4" ht="15.75" customHeight="1" x14ac:dyDescent="0.2">
      <c r="D450" s="11"/>
    </row>
    <row r="451" spans="4:4" ht="15.75" customHeight="1" x14ac:dyDescent="0.2">
      <c r="D451" s="11"/>
    </row>
    <row r="452" spans="4:4" ht="15.75" customHeight="1" x14ac:dyDescent="0.2">
      <c r="D452" s="11"/>
    </row>
    <row r="453" spans="4:4" ht="15.75" customHeight="1" x14ac:dyDescent="0.2">
      <c r="D453" s="11"/>
    </row>
    <row r="454" spans="4:4" ht="15.75" customHeight="1" x14ac:dyDescent="0.2">
      <c r="D454" s="11"/>
    </row>
    <row r="455" spans="4:4" ht="15.75" customHeight="1" x14ac:dyDescent="0.2">
      <c r="D455" s="11"/>
    </row>
    <row r="456" spans="4:4" ht="15.75" customHeight="1" x14ac:dyDescent="0.2">
      <c r="D456" s="11"/>
    </row>
    <row r="457" spans="4:4" ht="15.75" customHeight="1" x14ac:dyDescent="0.2">
      <c r="D457" s="11"/>
    </row>
    <row r="458" spans="4:4" ht="15.75" customHeight="1" x14ac:dyDescent="0.2">
      <c r="D458" s="11"/>
    </row>
    <row r="459" spans="4:4" ht="15.75" customHeight="1" x14ac:dyDescent="0.2">
      <c r="D459" s="11"/>
    </row>
    <row r="460" spans="4:4" ht="15.75" customHeight="1" x14ac:dyDescent="0.2">
      <c r="D460" s="11"/>
    </row>
    <row r="461" spans="4:4" ht="15.75" customHeight="1" x14ac:dyDescent="0.2">
      <c r="D461" s="11"/>
    </row>
    <row r="462" spans="4:4" ht="15.75" customHeight="1" x14ac:dyDescent="0.2">
      <c r="D462" s="11"/>
    </row>
    <row r="463" spans="4:4" ht="15.75" customHeight="1" x14ac:dyDescent="0.2">
      <c r="D463" s="11"/>
    </row>
    <row r="464" spans="4:4" ht="15.75" customHeight="1" x14ac:dyDescent="0.2">
      <c r="D464" s="11"/>
    </row>
    <row r="465" spans="4:4" ht="15.75" customHeight="1" x14ac:dyDescent="0.2">
      <c r="D465" s="11"/>
    </row>
    <row r="466" spans="4:4" ht="15.75" customHeight="1" x14ac:dyDescent="0.2">
      <c r="D466" s="11"/>
    </row>
    <row r="467" spans="4:4" ht="15.75" customHeight="1" x14ac:dyDescent="0.2">
      <c r="D467" s="11"/>
    </row>
    <row r="468" spans="4:4" ht="15.75" customHeight="1" x14ac:dyDescent="0.2">
      <c r="D468" s="11"/>
    </row>
    <row r="469" spans="4:4" ht="15.75" customHeight="1" x14ac:dyDescent="0.2">
      <c r="D469" s="11"/>
    </row>
    <row r="470" spans="4:4" ht="15.75" customHeight="1" x14ac:dyDescent="0.2">
      <c r="D470" s="11"/>
    </row>
    <row r="471" spans="4:4" ht="15.75" customHeight="1" x14ac:dyDescent="0.2">
      <c r="D471" s="11"/>
    </row>
    <row r="472" spans="4:4" ht="15.75" customHeight="1" x14ac:dyDescent="0.2">
      <c r="D472" s="11"/>
    </row>
    <row r="473" spans="4:4" ht="15.75" customHeight="1" x14ac:dyDescent="0.2">
      <c r="D473" s="11"/>
    </row>
    <row r="474" spans="4:4" ht="15.75" customHeight="1" x14ac:dyDescent="0.2">
      <c r="D474" s="11"/>
    </row>
    <row r="475" spans="4:4" ht="15.75" customHeight="1" x14ac:dyDescent="0.2">
      <c r="D475" s="11"/>
    </row>
    <row r="476" spans="4:4" ht="15.75" customHeight="1" x14ac:dyDescent="0.2">
      <c r="D476" s="11"/>
    </row>
    <row r="477" spans="4:4" ht="15.75" customHeight="1" x14ac:dyDescent="0.2">
      <c r="D477" s="11"/>
    </row>
    <row r="478" spans="4:4" ht="15.75" customHeight="1" x14ac:dyDescent="0.2">
      <c r="D478" s="11"/>
    </row>
    <row r="479" spans="4:4" ht="15.75" customHeight="1" x14ac:dyDescent="0.2">
      <c r="D479" s="11"/>
    </row>
    <row r="480" spans="4:4" ht="15.75" customHeight="1" x14ac:dyDescent="0.2">
      <c r="D480" s="11"/>
    </row>
    <row r="481" spans="4:4" ht="15.75" customHeight="1" x14ac:dyDescent="0.2">
      <c r="D481" s="11"/>
    </row>
    <row r="482" spans="4:4" ht="15.75" customHeight="1" x14ac:dyDescent="0.2">
      <c r="D482" s="11"/>
    </row>
    <row r="483" spans="4:4" ht="15.75" customHeight="1" x14ac:dyDescent="0.2">
      <c r="D483" s="11"/>
    </row>
    <row r="484" spans="4:4" ht="15.75" customHeight="1" x14ac:dyDescent="0.2">
      <c r="D484" s="11"/>
    </row>
    <row r="485" spans="4:4" ht="15.75" customHeight="1" x14ac:dyDescent="0.2">
      <c r="D485" s="11"/>
    </row>
    <row r="486" spans="4:4" ht="15.75" customHeight="1" x14ac:dyDescent="0.2">
      <c r="D486" s="11"/>
    </row>
    <row r="487" spans="4:4" ht="15.75" customHeight="1" x14ac:dyDescent="0.2">
      <c r="D487" s="11"/>
    </row>
    <row r="488" spans="4:4" ht="15.75" customHeight="1" x14ac:dyDescent="0.2">
      <c r="D488" s="11"/>
    </row>
    <row r="489" spans="4:4" ht="15.75" customHeight="1" x14ac:dyDescent="0.2">
      <c r="D489" s="11"/>
    </row>
    <row r="490" spans="4:4" ht="15.75" customHeight="1" x14ac:dyDescent="0.2">
      <c r="D490" s="11"/>
    </row>
    <row r="491" spans="4:4" ht="15.75" customHeight="1" x14ac:dyDescent="0.2">
      <c r="D491" s="11"/>
    </row>
    <row r="492" spans="4:4" ht="15.75" customHeight="1" x14ac:dyDescent="0.2">
      <c r="D492" s="11"/>
    </row>
    <row r="493" spans="4:4" ht="15.75" customHeight="1" x14ac:dyDescent="0.2">
      <c r="D493" s="11"/>
    </row>
    <row r="494" spans="4:4" ht="15.75" customHeight="1" x14ac:dyDescent="0.2">
      <c r="D494" s="11"/>
    </row>
    <row r="495" spans="4:4" ht="15.75" customHeight="1" x14ac:dyDescent="0.2">
      <c r="D495" s="11"/>
    </row>
    <row r="496" spans="4:4" ht="15.75" customHeight="1" x14ac:dyDescent="0.2">
      <c r="D496" s="11"/>
    </row>
    <row r="497" spans="4:4" ht="15.75" customHeight="1" x14ac:dyDescent="0.2">
      <c r="D497" s="11"/>
    </row>
    <row r="498" spans="4:4" ht="15.75" customHeight="1" x14ac:dyDescent="0.2">
      <c r="D498" s="11"/>
    </row>
    <row r="499" spans="4:4" ht="15.75" customHeight="1" x14ac:dyDescent="0.2">
      <c r="D499" s="11"/>
    </row>
    <row r="500" spans="4:4" ht="15.75" customHeight="1" x14ac:dyDescent="0.2">
      <c r="D500" s="11"/>
    </row>
    <row r="501" spans="4:4" ht="15.75" customHeight="1" x14ac:dyDescent="0.2">
      <c r="D501" s="11"/>
    </row>
    <row r="502" spans="4:4" ht="15.75" customHeight="1" x14ac:dyDescent="0.2">
      <c r="D502" s="11"/>
    </row>
    <row r="503" spans="4:4" ht="15.75" customHeight="1" x14ac:dyDescent="0.2">
      <c r="D503" s="11"/>
    </row>
    <row r="504" spans="4:4" ht="15.75" customHeight="1" x14ac:dyDescent="0.2">
      <c r="D504" s="11"/>
    </row>
    <row r="505" spans="4:4" ht="15.75" customHeight="1" x14ac:dyDescent="0.2">
      <c r="D505" s="11"/>
    </row>
    <row r="506" spans="4:4" ht="15.75" customHeight="1" x14ac:dyDescent="0.2">
      <c r="D506" s="11"/>
    </row>
    <row r="507" spans="4:4" ht="15.75" customHeight="1" x14ac:dyDescent="0.2">
      <c r="D507" s="11"/>
    </row>
    <row r="508" spans="4:4" ht="15.75" customHeight="1" x14ac:dyDescent="0.2">
      <c r="D508" s="11"/>
    </row>
    <row r="509" spans="4:4" ht="15.75" customHeight="1" x14ac:dyDescent="0.2">
      <c r="D509" s="11"/>
    </row>
    <row r="510" spans="4:4" ht="15.75" customHeight="1" x14ac:dyDescent="0.2">
      <c r="D510" s="11"/>
    </row>
    <row r="511" spans="4:4" ht="15.75" customHeight="1" x14ac:dyDescent="0.2">
      <c r="D511" s="11"/>
    </row>
    <row r="512" spans="4:4" ht="15.75" customHeight="1" x14ac:dyDescent="0.2">
      <c r="D512" s="11"/>
    </row>
    <row r="513" spans="4:4" ht="15.75" customHeight="1" x14ac:dyDescent="0.2">
      <c r="D513" s="11"/>
    </row>
    <row r="514" spans="4:4" ht="15.75" customHeight="1" x14ac:dyDescent="0.2">
      <c r="D514" s="11"/>
    </row>
    <row r="515" spans="4:4" ht="15.75" customHeight="1" x14ac:dyDescent="0.2">
      <c r="D515" s="11"/>
    </row>
    <row r="516" spans="4:4" ht="15.75" customHeight="1" x14ac:dyDescent="0.2">
      <c r="D516" s="11"/>
    </row>
    <row r="517" spans="4:4" ht="15.75" customHeight="1" x14ac:dyDescent="0.2">
      <c r="D517" s="11"/>
    </row>
    <row r="518" spans="4:4" ht="15.75" customHeight="1" x14ac:dyDescent="0.2">
      <c r="D518" s="11"/>
    </row>
    <row r="519" spans="4:4" ht="15.75" customHeight="1" x14ac:dyDescent="0.2">
      <c r="D519" s="11"/>
    </row>
    <row r="520" spans="4:4" ht="15.75" customHeight="1" x14ac:dyDescent="0.2">
      <c r="D520" s="11"/>
    </row>
    <row r="521" spans="4:4" ht="15.75" customHeight="1" x14ac:dyDescent="0.2">
      <c r="D521" s="11"/>
    </row>
    <row r="522" spans="4:4" ht="15.75" customHeight="1" x14ac:dyDescent="0.2">
      <c r="D522" s="11"/>
    </row>
    <row r="523" spans="4:4" ht="15.75" customHeight="1" x14ac:dyDescent="0.2">
      <c r="D523" s="11"/>
    </row>
    <row r="524" spans="4:4" ht="15.75" customHeight="1" x14ac:dyDescent="0.2">
      <c r="D524" s="11"/>
    </row>
    <row r="525" spans="4:4" ht="15.75" customHeight="1" x14ac:dyDescent="0.2">
      <c r="D525" s="11"/>
    </row>
    <row r="526" spans="4:4" ht="15.75" customHeight="1" x14ac:dyDescent="0.2">
      <c r="D526" s="11"/>
    </row>
    <row r="527" spans="4:4" ht="15.75" customHeight="1" x14ac:dyDescent="0.2">
      <c r="D527" s="11"/>
    </row>
    <row r="528" spans="4:4" ht="15.75" customHeight="1" x14ac:dyDescent="0.2">
      <c r="D528" s="11"/>
    </row>
    <row r="529" spans="4:4" ht="15.75" customHeight="1" x14ac:dyDescent="0.2">
      <c r="D529" s="11"/>
    </row>
    <row r="530" spans="4:4" ht="15.75" customHeight="1" x14ac:dyDescent="0.2">
      <c r="D530" s="11"/>
    </row>
    <row r="531" spans="4:4" ht="15.75" customHeight="1" x14ac:dyDescent="0.2">
      <c r="D531" s="11"/>
    </row>
    <row r="532" spans="4:4" ht="15.75" customHeight="1" x14ac:dyDescent="0.2">
      <c r="D532" s="11"/>
    </row>
    <row r="533" spans="4:4" ht="15.75" customHeight="1" x14ac:dyDescent="0.2">
      <c r="D533" s="11"/>
    </row>
    <row r="534" spans="4:4" ht="15.75" customHeight="1" x14ac:dyDescent="0.2">
      <c r="D534" s="11"/>
    </row>
    <row r="535" spans="4:4" ht="15.75" customHeight="1" x14ac:dyDescent="0.2">
      <c r="D535" s="11"/>
    </row>
    <row r="536" spans="4:4" ht="15.75" customHeight="1" x14ac:dyDescent="0.2">
      <c r="D536" s="11"/>
    </row>
    <row r="537" spans="4:4" ht="15.75" customHeight="1" x14ac:dyDescent="0.2">
      <c r="D537" s="11"/>
    </row>
    <row r="538" spans="4:4" ht="15.75" customHeight="1" x14ac:dyDescent="0.2">
      <c r="D538" s="11"/>
    </row>
    <row r="539" spans="4:4" ht="15.75" customHeight="1" x14ac:dyDescent="0.2">
      <c r="D539" s="11"/>
    </row>
    <row r="540" spans="4:4" ht="15.75" customHeight="1" x14ac:dyDescent="0.2">
      <c r="D540" s="11"/>
    </row>
    <row r="541" spans="4:4" ht="15.75" customHeight="1" x14ac:dyDescent="0.2">
      <c r="D541" s="11"/>
    </row>
    <row r="542" spans="4:4" ht="15.75" customHeight="1" x14ac:dyDescent="0.2">
      <c r="D542" s="11"/>
    </row>
    <row r="543" spans="4:4" ht="15.75" customHeight="1" x14ac:dyDescent="0.2">
      <c r="D543" s="11"/>
    </row>
    <row r="544" spans="4:4" ht="15.75" customHeight="1" x14ac:dyDescent="0.2">
      <c r="D544" s="11"/>
    </row>
    <row r="545" spans="4:4" ht="15.75" customHeight="1" x14ac:dyDescent="0.2">
      <c r="D545" s="11"/>
    </row>
    <row r="546" spans="4:4" ht="15.75" customHeight="1" x14ac:dyDescent="0.2">
      <c r="D546" s="11"/>
    </row>
    <row r="547" spans="4:4" ht="15.75" customHeight="1" x14ac:dyDescent="0.2">
      <c r="D547" s="11"/>
    </row>
    <row r="548" spans="4:4" ht="15.75" customHeight="1" x14ac:dyDescent="0.2">
      <c r="D548" s="11"/>
    </row>
    <row r="549" spans="4:4" ht="15.75" customHeight="1" x14ac:dyDescent="0.2">
      <c r="D549" s="11"/>
    </row>
    <row r="550" spans="4:4" ht="15.75" customHeight="1" x14ac:dyDescent="0.2">
      <c r="D550" s="11"/>
    </row>
    <row r="551" spans="4:4" ht="15.75" customHeight="1" x14ac:dyDescent="0.2">
      <c r="D551" s="11"/>
    </row>
    <row r="552" spans="4:4" ht="15.75" customHeight="1" x14ac:dyDescent="0.2">
      <c r="D552" s="11"/>
    </row>
    <row r="553" spans="4:4" ht="15.75" customHeight="1" x14ac:dyDescent="0.2">
      <c r="D553" s="11"/>
    </row>
    <row r="554" spans="4:4" ht="15.75" customHeight="1" x14ac:dyDescent="0.2">
      <c r="D554" s="11"/>
    </row>
    <row r="555" spans="4:4" ht="15.75" customHeight="1" x14ac:dyDescent="0.2">
      <c r="D555" s="11"/>
    </row>
    <row r="556" spans="4:4" ht="15.75" customHeight="1" x14ac:dyDescent="0.2">
      <c r="D556" s="11"/>
    </row>
    <row r="557" spans="4:4" ht="15.75" customHeight="1" x14ac:dyDescent="0.2">
      <c r="D557" s="11"/>
    </row>
    <row r="558" spans="4:4" ht="15.75" customHeight="1" x14ac:dyDescent="0.2">
      <c r="D558" s="11"/>
    </row>
    <row r="559" spans="4:4" ht="15.75" customHeight="1" x14ac:dyDescent="0.2">
      <c r="D559" s="11"/>
    </row>
    <row r="560" spans="4:4" ht="15.75" customHeight="1" x14ac:dyDescent="0.2">
      <c r="D560" s="11"/>
    </row>
    <row r="561" spans="4:4" ht="15.75" customHeight="1" x14ac:dyDescent="0.2">
      <c r="D561" s="11"/>
    </row>
    <row r="562" spans="4:4" ht="15.75" customHeight="1" x14ac:dyDescent="0.2">
      <c r="D562" s="11"/>
    </row>
    <row r="563" spans="4:4" ht="15.75" customHeight="1" x14ac:dyDescent="0.2">
      <c r="D563" s="11"/>
    </row>
    <row r="564" spans="4:4" ht="15.75" customHeight="1" x14ac:dyDescent="0.2">
      <c r="D564" s="11"/>
    </row>
    <row r="565" spans="4:4" ht="15.75" customHeight="1" x14ac:dyDescent="0.2">
      <c r="D565" s="11"/>
    </row>
    <row r="566" spans="4:4" ht="15.75" customHeight="1" x14ac:dyDescent="0.2">
      <c r="D566" s="11"/>
    </row>
    <row r="567" spans="4:4" ht="15.75" customHeight="1" x14ac:dyDescent="0.2">
      <c r="D567" s="11"/>
    </row>
    <row r="568" spans="4:4" ht="15.75" customHeight="1" x14ac:dyDescent="0.2">
      <c r="D568" s="11"/>
    </row>
    <row r="569" spans="4:4" ht="15.75" customHeight="1" x14ac:dyDescent="0.2">
      <c r="D569" s="11"/>
    </row>
    <row r="570" spans="4:4" ht="15.75" customHeight="1" x14ac:dyDescent="0.2">
      <c r="D570" s="11"/>
    </row>
    <row r="571" spans="4:4" ht="15.75" customHeight="1" x14ac:dyDescent="0.2">
      <c r="D571" s="11"/>
    </row>
    <row r="572" spans="4:4" ht="15.75" customHeight="1" x14ac:dyDescent="0.2">
      <c r="D572" s="11"/>
    </row>
    <row r="573" spans="4:4" ht="15.75" customHeight="1" x14ac:dyDescent="0.2">
      <c r="D573" s="11"/>
    </row>
    <row r="574" spans="4:4" ht="15.75" customHeight="1" x14ac:dyDescent="0.2">
      <c r="D574" s="11"/>
    </row>
    <row r="575" spans="4:4" ht="15.75" customHeight="1" x14ac:dyDescent="0.2">
      <c r="D575" s="11"/>
    </row>
    <row r="576" spans="4:4" ht="15.75" customHeight="1" x14ac:dyDescent="0.2">
      <c r="D576" s="11"/>
    </row>
    <row r="577" spans="4:4" ht="15.75" customHeight="1" x14ac:dyDescent="0.2">
      <c r="D577" s="11"/>
    </row>
    <row r="578" spans="4:4" ht="15.75" customHeight="1" x14ac:dyDescent="0.2">
      <c r="D578" s="11"/>
    </row>
    <row r="579" spans="4:4" ht="15.75" customHeight="1" x14ac:dyDescent="0.2">
      <c r="D579" s="11"/>
    </row>
    <row r="580" spans="4:4" ht="15.75" customHeight="1" x14ac:dyDescent="0.2">
      <c r="D580" s="11"/>
    </row>
    <row r="581" spans="4:4" ht="15.75" customHeight="1" x14ac:dyDescent="0.2">
      <c r="D581" s="11"/>
    </row>
    <row r="582" spans="4:4" ht="15.75" customHeight="1" x14ac:dyDescent="0.2">
      <c r="D582" s="11"/>
    </row>
    <row r="583" spans="4:4" ht="15.75" customHeight="1" x14ac:dyDescent="0.2">
      <c r="D583" s="11"/>
    </row>
    <row r="584" spans="4:4" ht="15.75" customHeight="1" x14ac:dyDescent="0.2">
      <c r="D584" s="11"/>
    </row>
    <row r="585" spans="4:4" ht="15.75" customHeight="1" x14ac:dyDescent="0.2">
      <c r="D585" s="11"/>
    </row>
    <row r="586" spans="4:4" ht="15.75" customHeight="1" x14ac:dyDescent="0.2">
      <c r="D586" s="11"/>
    </row>
    <row r="587" spans="4:4" ht="15.75" customHeight="1" x14ac:dyDescent="0.2">
      <c r="D587" s="11"/>
    </row>
    <row r="588" spans="4:4" ht="15.75" customHeight="1" x14ac:dyDescent="0.2">
      <c r="D588" s="11"/>
    </row>
    <row r="589" spans="4:4" ht="15.75" customHeight="1" x14ac:dyDescent="0.2">
      <c r="D589" s="11"/>
    </row>
    <row r="590" spans="4:4" ht="15.75" customHeight="1" x14ac:dyDescent="0.2">
      <c r="D590" s="11"/>
    </row>
    <row r="591" spans="4:4" ht="15.75" customHeight="1" x14ac:dyDescent="0.2">
      <c r="D591" s="11"/>
    </row>
    <row r="592" spans="4:4" ht="15.75" customHeight="1" x14ac:dyDescent="0.2">
      <c r="D592" s="11"/>
    </row>
    <row r="593" spans="4:4" ht="15.75" customHeight="1" x14ac:dyDescent="0.2">
      <c r="D593" s="11"/>
    </row>
    <row r="594" spans="4:4" ht="15.75" customHeight="1" x14ac:dyDescent="0.2">
      <c r="D594" s="11"/>
    </row>
    <row r="595" spans="4:4" ht="15.75" customHeight="1" x14ac:dyDescent="0.2">
      <c r="D595" s="11"/>
    </row>
    <row r="596" spans="4:4" ht="15.75" customHeight="1" x14ac:dyDescent="0.2">
      <c r="D596" s="11"/>
    </row>
    <row r="597" spans="4:4" ht="15.75" customHeight="1" x14ac:dyDescent="0.2">
      <c r="D597" s="11"/>
    </row>
    <row r="598" spans="4:4" ht="15.75" customHeight="1" x14ac:dyDescent="0.2">
      <c r="D598" s="11"/>
    </row>
    <row r="599" spans="4:4" ht="15.75" customHeight="1" x14ac:dyDescent="0.2">
      <c r="D599" s="11"/>
    </row>
    <row r="600" spans="4:4" ht="15.75" customHeight="1" x14ac:dyDescent="0.2">
      <c r="D600" s="11"/>
    </row>
    <row r="601" spans="4:4" ht="15.75" customHeight="1" x14ac:dyDescent="0.2">
      <c r="D601" s="11"/>
    </row>
    <row r="602" spans="4:4" ht="15.75" customHeight="1" x14ac:dyDescent="0.2">
      <c r="D602" s="11"/>
    </row>
    <row r="603" spans="4:4" ht="15.75" customHeight="1" x14ac:dyDescent="0.2">
      <c r="D603" s="11"/>
    </row>
    <row r="604" spans="4:4" ht="15.75" customHeight="1" x14ac:dyDescent="0.2">
      <c r="D604" s="11"/>
    </row>
    <row r="605" spans="4:4" ht="15.75" customHeight="1" x14ac:dyDescent="0.2">
      <c r="D605" s="11"/>
    </row>
    <row r="606" spans="4:4" ht="15.75" customHeight="1" x14ac:dyDescent="0.2">
      <c r="D606" s="11"/>
    </row>
    <row r="607" spans="4:4" ht="15.75" customHeight="1" x14ac:dyDescent="0.2">
      <c r="D607" s="11"/>
    </row>
    <row r="608" spans="4:4" ht="15.75" customHeight="1" x14ac:dyDescent="0.2">
      <c r="D608" s="11"/>
    </row>
    <row r="609" spans="4:4" ht="15.75" customHeight="1" x14ac:dyDescent="0.2">
      <c r="D609" s="11"/>
    </row>
    <row r="610" spans="4:4" ht="15.75" customHeight="1" x14ac:dyDescent="0.2">
      <c r="D610" s="11"/>
    </row>
    <row r="611" spans="4:4" ht="15.75" customHeight="1" x14ac:dyDescent="0.2">
      <c r="D611" s="11"/>
    </row>
    <row r="612" spans="4:4" ht="15.75" customHeight="1" x14ac:dyDescent="0.2">
      <c r="D612" s="11"/>
    </row>
    <row r="613" spans="4:4" ht="15.75" customHeight="1" x14ac:dyDescent="0.2">
      <c r="D613" s="11"/>
    </row>
    <row r="614" spans="4:4" ht="15.75" customHeight="1" x14ac:dyDescent="0.2">
      <c r="D614" s="11"/>
    </row>
    <row r="615" spans="4:4" ht="15.75" customHeight="1" x14ac:dyDescent="0.2">
      <c r="D615" s="11"/>
    </row>
    <row r="616" spans="4:4" ht="15.75" customHeight="1" x14ac:dyDescent="0.2">
      <c r="D616" s="11"/>
    </row>
    <row r="617" spans="4:4" ht="15.75" customHeight="1" x14ac:dyDescent="0.2">
      <c r="D617" s="11"/>
    </row>
    <row r="618" spans="4:4" ht="15.75" customHeight="1" x14ac:dyDescent="0.2">
      <c r="D618" s="11"/>
    </row>
    <row r="619" spans="4:4" ht="15.75" customHeight="1" x14ac:dyDescent="0.2">
      <c r="D619" s="11"/>
    </row>
    <row r="620" spans="4:4" ht="15.75" customHeight="1" x14ac:dyDescent="0.2">
      <c r="D620" s="11"/>
    </row>
    <row r="621" spans="4:4" ht="15.75" customHeight="1" x14ac:dyDescent="0.2">
      <c r="D621" s="11"/>
    </row>
    <row r="622" spans="4:4" ht="15.75" customHeight="1" x14ac:dyDescent="0.2">
      <c r="D622" s="11"/>
    </row>
    <row r="623" spans="4:4" ht="15.75" customHeight="1" x14ac:dyDescent="0.2">
      <c r="D623" s="11"/>
    </row>
    <row r="624" spans="4:4" ht="15.75" customHeight="1" x14ac:dyDescent="0.2">
      <c r="D624" s="11"/>
    </row>
    <row r="625" spans="4:4" ht="15.75" customHeight="1" x14ac:dyDescent="0.2">
      <c r="D625" s="11"/>
    </row>
    <row r="626" spans="4:4" ht="15.75" customHeight="1" x14ac:dyDescent="0.2">
      <c r="D626" s="11"/>
    </row>
    <row r="627" spans="4:4" ht="15.75" customHeight="1" x14ac:dyDescent="0.2">
      <c r="D627" s="11"/>
    </row>
    <row r="628" spans="4:4" ht="15.75" customHeight="1" x14ac:dyDescent="0.2">
      <c r="D628" s="11"/>
    </row>
    <row r="629" spans="4:4" ht="15.75" customHeight="1" x14ac:dyDescent="0.2">
      <c r="D629" s="11"/>
    </row>
    <row r="630" spans="4:4" ht="15.75" customHeight="1" x14ac:dyDescent="0.2">
      <c r="D630" s="11"/>
    </row>
    <row r="631" spans="4:4" ht="15.75" customHeight="1" x14ac:dyDescent="0.2">
      <c r="D631" s="11"/>
    </row>
    <row r="632" spans="4:4" ht="15.75" customHeight="1" x14ac:dyDescent="0.2">
      <c r="D632" s="11"/>
    </row>
    <row r="633" spans="4:4" ht="15.75" customHeight="1" x14ac:dyDescent="0.2">
      <c r="D633" s="11"/>
    </row>
    <row r="634" spans="4:4" ht="15.75" customHeight="1" x14ac:dyDescent="0.2">
      <c r="D634" s="11"/>
    </row>
    <row r="635" spans="4:4" ht="15.75" customHeight="1" x14ac:dyDescent="0.2">
      <c r="D635" s="11"/>
    </row>
    <row r="636" spans="4:4" ht="15.75" customHeight="1" x14ac:dyDescent="0.2">
      <c r="D636" s="11"/>
    </row>
    <row r="637" spans="4:4" ht="15.75" customHeight="1" x14ac:dyDescent="0.2">
      <c r="D637" s="11"/>
    </row>
    <row r="638" spans="4:4" ht="15.75" customHeight="1" x14ac:dyDescent="0.2">
      <c r="D638" s="11"/>
    </row>
    <row r="639" spans="4:4" ht="15.75" customHeight="1" x14ac:dyDescent="0.2">
      <c r="D639" s="11"/>
    </row>
    <row r="640" spans="4:4" ht="15.75" customHeight="1" x14ac:dyDescent="0.2">
      <c r="D640" s="11"/>
    </row>
    <row r="641" spans="4:4" ht="15.75" customHeight="1" x14ac:dyDescent="0.2">
      <c r="D641" s="11"/>
    </row>
    <row r="642" spans="4:4" ht="15.75" customHeight="1" x14ac:dyDescent="0.2">
      <c r="D642" s="11"/>
    </row>
    <row r="643" spans="4:4" ht="15.75" customHeight="1" x14ac:dyDescent="0.2">
      <c r="D643" s="11"/>
    </row>
    <row r="644" spans="4:4" ht="15.75" customHeight="1" x14ac:dyDescent="0.2">
      <c r="D644" s="11"/>
    </row>
    <row r="645" spans="4:4" ht="15.75" customHeight="1" x14ac:dyDescent="0.2">
      <c r="D645" s="11"/>
    </row>
    <row r="646" spans="4:4" ht="15.75" customHeight="1" x14ac:dyDescent="0.2">
      <c r="D646" s="11"/>
    </row>
    <row r="647" spans="4:4" ht="15.75" customHeight="1" x14ac:dyDescent="0.2">
      <c r="D647" s="11"/>
    </row>
    <row r="648" spans="4:4" ht="15.75" customHeight="1" x14ac:dyDescent="0.2">
      <c r="D648" s="11"/>
    </row>
    <row r="649" spans="4:4" ht="15.75" customHeight="1" x14ac:dyDescent="0.2">
      <c r="D649" s="11"/>
    </row>
    <row r="650" spans="4:4" ht="15.75" customHeight="1" x14ac:dyDescent="0.2">
      <c r="D650" s="11"/>
    </row>
    <row r="651" spans="4:4" ht="15.75" customHeight="1" x14ac:dyDescent="0.2">
      <c r="D651" s="11"/>
    </row>
    <row r="652" spans="4:4" ht="15.75" customHeight="1" x14ac:dyDescent="0.2">
      <c r="D652" s="11"/>
    </row>
    <row r="653" spans="4:4" ht="15.75" customHeight="1" x14ac:dyDescent="0.2">
      <c r="D653" s="11"/>
    </row>
    <row r="654" spans="4:4" ht="15.75" customHeight="1" x14ac:dyDescent="0.2">
      <c r="D654" s="11"/>
    </row>
    <row r="655" spans="4:4" ht="15.75" customHeight="1" x14ac:dyDescent="0.2">
      <c r="D655" s="11"/>
    </row>
    <row r="656" spans="4:4" ht="15.75" customHeight="1" x14ac:dyDescent="0.2">
      <c r="D656" s="11"/>
    </row>
    <row r="657" spans="4:4" ht="15.75" customHeight="1" x14ac:dyDescent="0.2">
      <c r="D657" s="11"/>
    </row>
    <row r="658" spans="4:4" ht="15.75" customHeight="1" x14ac:dyDescent="0.2">
      <c r="D658" s="11"/>
    </row>
    <row r="659" spans="4:4" ht="15.75" customHeight="1" x14ac:dyDescent="0.2">
      <c r="D659" s="11"/>
    </row>
    <row r="660" spans="4:4" ht="15.75" customHeight="1" x14ac:dyDescent="0.2">
      <c r="D660" s="11"/>
    </row>
    <row r="661" spans="4:4" ht="15.75" customHeight="1" x14ac:dyDescent="0.2">
      <c r="D661" s="11"/>
    </row>
    <row r="662" spans="4:4" ht="15.75" customHeight="1" x14ac:dyDescent="0.2">
      <c r="D662" s="11"/>
    </row>
    <row r="663" spans="4:4" ht="15.75" customHeight="1" x14ac:dyDescent="0.2">
      <c r="D663" s="11"/>
    </row>
    <row r="664" spans="4:4" ht="15.75" customHeight="1" x14ac:dyDescent="0.2">
      <c r="D664" s="11"/>
    </row>
    <row r="665" spans="4:4" ht="15.75" customHeight="1" x14ac:dyDescent="0.2">
      <c r="D665" s="11"/>
    </row>
    <row r="666" spans="4:4" ht="15.75" customHeight="1" x14ac:dyDescent="0.2">
      <c r="D666" s="11"/>
    </row>
    <row r="667" spans="4:4" ht="15.75" customHeight="1" x14ac:dyDescent="0.2">
      <c r="D667" s="11"/>
    </row>
    <row r="668" spans="4:4" ht="15.75" customHeight="1" x14ac:dyDescent="0.2">
      <c r="D668" s="11"/>
    </row>
    <row r="669" spans="4:4" ht="15.75" customHeight="1" x14ac:dyDescent="0.2">
      <c r="D669" s="11"/>
    </row>
    <row r="670" spans="4:4" ht="15.75" customHeight="1" x14ac:dyDescent="0.2">
      <c r="D670" s="11"/>
    </row>
    <row r="671" spans="4:4" ht="15.75" customHeight="1" x14ac:dyDescent="0.2">
      <c r="D671" s="11"/>
    </row>
    <row r="672" spans="4:4" ht="15.75" customHeight="1" x14ac:dyDescent="0.2">
      <c r="D672" s="11"/>
    </row>
    <row r="673" spans="4:4" ht="15.75" customHeight="1" x14ac:dyDescent="0.2">
      <c r="D673" s="11"/>
    </row>
    <row r="674" spans="4:4" ht="15.75" customHeight="1" x14ac:dyDescent="0.2">
      <c r="D674" s="11"/>
    </row>
    <row r="675" spans="4:4" ht="15.75" customHeight="1" x14ac:dyDescent="0.2">
      <c r="D675" s="11"/>
    </row>
    <row r="676" spans="4:4" ht="15.75" customHeight="1" x14ac:dyDescent="0.2">
      <c r="D676" s="11"/>
    </row>
    <row r="677" spans="4:4" ht="15.75" customHeight="1" x14ac:dyDescent="0.2">
      <c r="D677" s="11"/>
    </row>
    <row r="678" spans="4:4" ht="15.75" customHeight="1" x14ac:dyDescent="0.2">
      <c r="D678" s="11"/>
    </row>
    <row r="679" spans="4:4" ht="15.75" customHeight="1" x14ac:dyDescent="0.2">
      <c r="D679" s="11"/>
    </row>
    <row r="680" spans="4:4" ht="15.75" customHeight="1" x14ac:dyDescent="0.2">
      <c r="D680" s="11"/>
    </row>
    <row r="681" spans="4:4" ht="15.75" customHeight="1" x14ac:dyDescent="0.2">
      <c r="D681" s="11"/>
    </row>
    <row r="682" spans="4:4" ht="15.75" customHeight="1" x14ac:dyDescent="0.2">
      <c r="D682" s="11"/>
    </row>
    <row r="683" spans="4:4" ht="15.75" customHeight="1" x14ac:dyDescent="0.2">
      <c r="D683" s="11"/>
    </row>
    <row r="684" spans="4:4" ht="15.75" customHeight="1" x14ac:dyDescent="0.2">
      <c r="D684" s="11"/>
    </row>
    <row r="685" spans="4:4" ht="15.75" customHeight="1" x14ac:dyDescent="0.2">
      <c r="D685" s="11"/>
    </row>
    <row r="686" spans="4:4" ht="15.75" customHeight="1" x14ac:dyDescent="0.2">
      <c r="D686" s="11"/>
    </row>
    <row r="687" spans="4:4" ht="15.75" customHeight="1" x14ac:dyDescent="0.2">
      <c r="D687" s="11"/>
    </row>
    <row r="688" spans="4:4" ht="15.75" customHeight="1" x14ac:dyDescent="0.2">
      <c r="D688" s="11"/>
    </row>
    <row r="689" spans="4:4" ht="15.75" customHeight="1" x14ac:dyDescent="0.2">
      <c r="D689" s="11"/>
    </row>
    <row r="690" spans="4:4" ht="15.75" customHeight="1" x14ac:dyDescent="0.2">
      <c r="D690" s="11"/>
    </row>
    <row r="691" spans="4:4" ht="15.75" customHeight="1" x14ac:dyDescent="0.2">
      <c r="D691" s="11"/>
    </row>
    <row r="692" spans="4:4" ht="15.75" customHeight="1" x14ac:dyDescent="0.2">
      <c r="D692" s="11"/>
    </row>
    <row r="693" spans="4:4" ht="15.75" customHeight="1" x14ac:dyDescent="0.2">
      <c r="D693" s="11"/>
    </row>
    <row r="694" spans="4:4" ht="15.75" customHeight="1" x14ac:dyDescent="0.2">
      <c r="D694" s="11"/>
    </row>
    <row r="695" spans="4:4" ht="15.75" customHeight="1" x14ac:dyDescent="0.2">
      <c r="D695" s="11"/>
    </row>
    <row r="696" spans="4:4" ht="15.75" customHeight="1" x14ac:dyDescent="0.2">
      <c r="D696" s="11"/>
    </row>
    <row r="697" spans="4:4" ht="15.75" customHeight="1" x14ac:dyDescent="0.2">
      <c r="D697" s="11"/>
    </row>
    <row r="698" spans="4:4" ht="15.75" customHeight="1" x14ac:dyDescent="0.2">
      <c r="D698" s="11"/>
    </row>
    <row r="699" spans="4:4" ht="15.75" customHeight="1" x14ac:dyDescent="0.2">
      <c r="D699" s="11"/>
    </row>
    <row r="700" spans="4:4" ht="15.75" customHeight="1" x14ac:dyDescent="0.2">
      <c r="D700" s="11"/>
    </row>
    <row r="701" spans="4:4" ht="15.75" customHeight="1" x14ac:dyDescent="0.2">
      <c r="D701" s="11"/>
    </row>
    <row r="702" spans="4:4" ht="15.75" customHeight="1" x14ac:dyDescent="0.2">
      <c r="D702" s="11"/>
    </row>
    <row r="703" spans="4:4" ht="15.75" customHeight="1" x14ac:dyDescent="0.2">
      <c r="D703" s="11"/>
    </row>
    <row r="704" spans="4:4" ht="15.75" customHeight="1" x14ac:dyDescent="0.2">
      <c r="D704" s="11"/>
    </row>
    <row r="705" spans="4:4" ht="15.75" customHeight="1" x14ac:dyDescent="0.2">
      <c r="D705" s="11"/>
    </row>
    <row r="706" spans="4:4" ht="15.75" customHeight="1" x14ac:dyDescent="0.2">
      <c r="D706" s="11"/>
    </row>
    <row r="707" spans="4:4" ht="15.75" customHeight="1" x14ac:dyDescent="0.2">
      <c r="D707" s="11"/>
    </row>
    <row r="708" spans="4:4" ht="15.75" customHeight="1" x14ac:dyDescent="0.2">
      <c r="D708" s="11"/>
    </row>
    <row r="709" spans="4:4" ht="15.75" customHeight="1" x14ac:dyDescent="0.2">
      <c r="D709" s="11"/>
    </row>
    <row r="710" spans="4:4" ht="15.75" customHeight="1" x14ac:dyDescent="0.2">
      <c r="D710" s="11"/>
    </row>
    <row r="711" spans="4:4" ht="15.75" customHeight="1" x14ac:dyDescent="0.2">
      <c r="D711" s="11"/>
    </row>
    <row r="712" spans="4:4" ht="15.75" customHeight="1" x14ac:dyDescent="0.2">
      <c r="D712" s="11"/>
    </row>
    <row r="713" spans="4:4" ht="15.75" customHeight="1" x14ac:dyDescent="0.2">
      <c r="D713" s="11"/>
    </row>
    <row r="714" spans="4:4" ht="15.75" customHeight="1" x14ac:dyDescent="0.2">
      <c r="D714" s="11"/>
    </row>
    <row r="715" spans="4:4" ht="15.75" customHeight="1" x14ac:dyDescent="0.2">
      <c r="D715" s="11"/>
    </row>
    <row r="716" spans="4:4" ht="15.75" customHeight="1" x14ac:dyDescent="0.2">
      <c r="D716" s="11"/>
    </row>
    <row r="717" spans="4:4" ht="15.75" customHeight="1" x14ac:dyDescent="0.2">
      <c r="D717" s="11"/>
    </row>
    <row r="718" spans="4:4" ht="15.75" customHeight="1" x14ac:dyDescent="0.2">
      <c r="D718" s="11"/>
    </row>
    <row r="719" spans="4:4" ht="15.75" customHeight="1" x14ac:dyDescent="0.2">
      <c r="D719" s="11"/>
    </row>
    <row r="720" spans="4:4" ht="15.75" customHeight="1" x14ac:dyDescent="0.2">
      <c r="D720" s="11"/>
    </row>
    <row r="721" spans="4:4" ht="15.75" customHeight="1" x14ac:dyDescent="0.2">
      <c r="D721" s="11"/>
    </row>
    <row r="722" spans="4:4" ht="15.75" customHeight="1" x14ac:dyDescent="0.2">
      <c r="D722" s="11"/>
    </row>
    <row r="723" spans="4:4" ht="15.75" customHeight="1" x14ac:dyDescent="0.2">
      <c r="D723" s="11"/>
    </row>
    <row r="724" spans="4:4" ht="15.75" customHeight="1" x14ac:dyDescent="0.2">
      <c r="D724" s="11"/>
    </row>
    <row r="725" spans="4:4" ht="15.75" customHeight="1" x14ac:dyDescent="0.2">
      <c r="D725" s="11"/>
    </row>
    <row r="726" spans="4:4" ht="15.75" customHeight="1" x14ac:dyDescent="0.2">
      <c r="D726" s="11"/>
    </row>
    <row r="727" spans="4:4" ht="15.75" customHeight="1" x14ac:dyDescent="0.2">
      <c r="D727" s="11"/>
    </row>
    <row r="728" spans="4:4" ht="15.75" customHeight="1" x14ac:dyDescent="0.2">
      <c r="D728" s="11"/>
    </row>
    <row r="729" spans="4:4" ht="15.75" customHeight="1" x14ac:dyDescent="0.2">
      <c r="D729" s="11"/>
    </row>
    <row r="730" spans="4:4" ht="15.75" customHeight="1" x14ac:dyDescent="0.2">
      <c r="D730" s="11"/>
    </row>
    <row r="731" spans="4:4" ht="15.75" customHeight="1" x14ac:dyDescent="0.2">
      <c r="D731" s="11"/>
    </row>
    <row r="732" spans="4:4" ht="15.75" customHeight="1" x14ac:dyDescent="0.2">
      <c r="D732" s="11"/>
    </row>
    <row r="733" spans="4:4" ht="15.75" customHeight="1" x14ac:dyDescent="0.2">
      <c r="D733" s="11"/>
    </row>
    <row r="734" spans="4:4" ht="15.75" customHeight="1" x14ac:dyDescent="0.2">
      <c r="D734" s="11"/>
    </row>
    <row r="735" spans="4:4" ht="15.75" customHeight="1" x14ac:dyDescent="0.2">
      <c r="D735" s="11"/>
    </row>
    <row r="736" spans="4:4" ht="15.75" customHeight="1" x14ac:dyDescent="0.2">
      <c r="D736" s="11"/>
    </row>
    <row r="737" spans="4:4" ht="15.75" customHeight="1" x14ac:dyDescent="0.2">
      <c r="D737" s="11"/>
    </row>
    <row r="738" spans="4:4" ht="15.75" customHeight="1" x14ac:dyDescent="0.2">
      <c r="D738" s="11"/>
    </row>
    <row r="739" spans="4:4" ht="15.75" customHeight="1" x14ac:dyDescent="0.2">
      <c r="D739" s="11"/>
    </row>
    <row r="740" spans="4:4" ht="15.75" customHeight="1" x14ac:dyDescent="0.2">
      <c r="D740" s="11"/>
    </row>
    <row r="741" spans="4:4" ht="15.75" customHeight="1" x14ac:dyDescent="0.2">
      <c r="D741" s="11"/>
    </row>
    <row r="742" spans="4:4" ht="15.75" customHeight="1" x14ac:dyDescent="0.2">
      <c r="D742" s="11"/>
    </row>
    <row r="743" spans="4:4" ht="15.75" customHeight="1" x14ac:dyDescent="0.2">
      <c r="D743" s="11"/>
    </row>
    <row r="744" spans="4:4" ht="15.75" customHeight="1" x14ac:dyDescent="0.2">
      <c r="D744" s="11"/>
    </row>
    <row r="745" spans="4:4" ht="15.75" customHeight="1" x14ac:dyDescent="0.2">
      <c r="D745" s="11"/>
    </row>
    <row r="746" spans="4:4" ht="15.75" customHeight="1" x14ac:dyDescent="0.2">
      <c r="D746" s="11"/>
    </row>
    <row r="747" spans="4:4" ht="15.75" customHeight="1" x14ac:dyDescent="0.2">
      <c r="D747" s="11"/>
    </row>
    <row r="748" spans="4:4" ht="15.75" customHeight="1" x14ac:dyDescent="0.2">
      <c r="D748" s="11"/>
    </row>
    <row r="749" spans="4:4" ht="15.75" customHeight="1" x14ac:dyDescent="0.2">
      <c r="D749" s="11"/>
    </row>
    <row r="750" spans="4:4" ht="15.75" customHeight="1" x14ac:dyDescent="0.2">
      <c r="D750" s="11"/>
    </row>
    <row r="751" spans="4:4" ht="15.75" customHeight="1" x14ac:dyDescent="0.2">
      <c r="D751" s="11"/>
    </row>
    <row r="752" spans="4:4" ht="15.75" customHeight="1" x14ac:dyDescent="0.2">
      <c r="D752" s="11"/>
    </row>
    <row r="753" spans="4:4" ht="15.75" customHeight="1" x14ac:dyDescent="0.2">
      <c r="D753" s="11"/>
    </row>
    <row r="754" spans="4:4" ht="15.75" customHeight="1" x14ac:dyDescent="0.2">
      <c r="D754" s="11"/>
    </row>
    <row r="755" spans="4:4" ht="15.75" customHeight="1" x14ac:dyDescent="0.2">
      <c r="D755" s="11"/>
    </row>
    <row r="756" spans="4:4" ht="15.75" customHeight="1" x14ac:dyDescent="0.2">
      <c r="D756" s="11"/>
    </row>
    <row r="757" spans="4:4" ht="15.75" customHeight="1" x14ac:dyDescent="0.2">
      <c r="D757" s="11"/>
    </row>
    <row r="758" spans="4:4" ht="15.75" customHeight="1" x14ac:dyDescent="0.2">
      <c r="D758" s="11"/>
    </row>
    <row r="759" spans="4:4" ht="15.75" customHeight="1" x14ac:dyDescent="0.2">
      <c r="D759" s="11"/>
    </row>
    <row r="760" spans="4:4" ht="15.75" customHeight="1" x14ac:dyDescent="0.2">
      <c r="D760" s="11"/>
    </row>
    <row r="761" spans="4:4" ht="15.75" customHeight="1" x14ac:dyDescent="0.2">
      <c r="D761" s="11"/>
    </row>
    <row r="762" spans="4:4" ht="15.75" customHeight="1" x14ac:dyDescent="0.2">
      <c r="D762" s="11"/>
    </row>
    <row r="763" spans="4:4" ht="15.75" customHeight="1" x14ac:dyDescent="0.2">
      <c r="D763" s="11"/>
    </row>
    <row r="764" spans="4:4" ht="15.75" customHeight="1" x14ac:dyDescent="0.2">
      <c r="D764" s="11"/>
    </row>
    <row r="765" spans="4:4" ht="15.75" customHeight="1" x14ac:dyDescent="0.2">
      <c r="D765" s="11"/>
    </row>
    <row r="766" spans="4:4" ht="15.75" customHeight="1" x14ac:dyDescent="0.2">
      <c r="D766" s="11"/>
    </row>
    <row r="767" spans="4:4" ht="15.75" customHeight="1" x14ac:dyDescent="0.2">
      <c r="D767" s="11"/>
    </row>
    <row r="768" spans="4:4" ht="15.75" customHeight="1" x14ac:dyDescent="0.2">
      <c r="D768" s="11"/>
    </row>
    <row r="769" spans="4:4" ht="15.75" customHeight="1" x14ac:dyDescent="0.2">
      <c r="D769" s="11"/>
    </row>
    <row r="770" spans="4:4" ht="15.75" customHeight="1" x14ac:dyDescent="0.2">
      <c r="D770" s="11"/>
    </row>
    <row r="771" spans="4:4" ht="15.75" customHeight="1" x14ac:dyDescent="0.2">
      <c r="D771" s="11"/>
    </row>
    <row r="772" spans="4:4" ht="15.75" customHeight="1" x14ac:dyDescent="0.2">
      <c r="D772" s="11"/>
    </row>
    <row r="773" spans="4:4" ht="15.75" customHeight="1" x14ac:dyDescent="0.2">
      <c r="D773" s="11"/>
    </row>
    <row r="774" spans="4:4" ht="15.75" customHeight="1" x14ac:dyDescent="0.2">
      <c r="D774" s="11"/>
    </row>
    <row r="775" spans="4:4" ht="15.75" customHeight="1" x14ac:dyDescent="0.2">
      <c r="D775" s="11"/>
    </row>
    <row r="776" spans="4:4" ht="15.75" customHeight="1" x14ac:dyDescent="0.2">
      <c r="D776" s="11"/>
    </row>
    <row r="777" spans="4:4" ht="15.75" customHeight="1" x14ac:dyDescent="0.2">
      <c r="D777" s="11"/>
    </row>
    <row r="778" spans="4:4" ht="15.75" customHeight="1" x14ac:dyDescent="0.2">
      <c r="D778" s="11"/>
    </row>
    <row r="779" spans="4:4" ht="15.75" customHeight="1" x14ac:dyDescent="0.2">
      <c r="D779" s="11"/>
    </row>
    <row r="780" spans="4:4" ht="15.75" customHeight="1" x14ac:dyDescent="0.2">
      <c r="D780" s="11"/>
    </row>
    <row r="781" spans="4:4" ht="15.75" customHeight="1" x14ac:dyDescent="0.2">
      <c r="D781" s="11"/>
    </row>
    <row r="782" spans="4:4" ht="15.75" customHeight="1" x14ac:dyDescent="0.2">
      <c r="D782" s="11"/>
    </row>
    <row r="783" spans="4:4" ht="15.75" customHeight="1" x14ac:dyDescent="0.2">
      <c r="D783" s="11"/>
    </row>
    <row r="784" spans="4:4" ht="15.75" customHeight="1" x14ac:dyDescent="0.2">
      <c r="D784" s="11"/>
    </row>
    <row r="785" spans="4:4" ht="15.75" customHeight="1" x14ac:dyDescent="0.2">
      <c r="D785" s="11"/>
    </row>
    <row r="786" spans="4:4" ht="15.75" customHeight="1" x14ac:dyDescent="0.2">
      <c r="D786" s="11"/>
    </row>
    <row r="787" spans="4:4" ht="15.75" customHeight="1" x14ac:dyDescent="0.2">
      <c r="D787" s="11"/>
    </row>
    <row r="788" spans="4:4" ht="15.75" customHeight="1" x14ac:dyDescent="0.2">
      <c r="D788" s="11"/>
    </row>
    <row r="789" spans="4:4" ht="15.75" customHeight="1" x14ac:dyDescent="0.2">
      <c r="D789" s="11"/>
    </row>
    <row r="790" spans="4:4" ht="15.75" customHeight="1" x14ac:dyDescent="0.2">
      <c r="D790" s="11"/>
    </row>
    <row r="791" spans="4:4" ht="15.75" customHeight="1" x14ac:dyDescent="0.2">
      <c r="D791" s="11"/>
    </row>
    <row r="792" spans="4:4" ht="15.75" customHeight="1" x14ac:dyDescent="0.2">
      <c r="D792" s="11"/>
    </row>
    <row r="793" spans="4:4" ht="15.75" customHeight="1" x14ac:dyDescent="0.2">
      <c r="D793" s="11"/>
    </row>
    <row r="794" spans="4:4" ht="15.75" customHeight="1" x14ac:dyDescent="0.2">
      <c r="D794" s="11"/>
    </row>
    <row r="795" spans="4:4" ht="15.75" customHeight="1" x14ac:dyDescent="0.2">
      <c r="D795" s="11"/>
    </row>
    <row r="796" spans="4:4" ht="15.75" customHeight="1" x14ac:dyDescent="0.2">
      <c r="D796" s="11"/>
    </row>
    <row r="797" spans="4:4" ht="15.75" customHeight="1" x14ac:dyDescent="0.2">
      <c r="D797" s="11"/>
    </row>
    <row r="798" spans="4:4" ht="15.75" customHeight="1" x14ac:dyDescent="0.2">
      <c r="D798" s="11"/>
    </row>
    <row r="799" spans="4:4" ht="15.75" customHeight="1" x14ac:dyDescent="0.2">
      <c r="D799" s="11"/>
    </row>
    <row r="800" spans="4:4" ht="15.75" customHeight="1" x14ac:dyDescent="0.2">
      <c r="D800" s="11"/>
    </row>
    <row r="801" spans="4:4" ht="15.75" customHeight="1" x14ac:dyDescent="0.2">
      <c r="D801" s="11"/>
    </row>
    <row r="802" spans="4:4" ht="15.75" customHeight="1" x14ac:dyDescent="0.2">
      <c r="D802" s="11"/>
    </row>
    <row r="803" spans="4:4" ht="15.75" customHeight="1" x14ac:dyDescent="0.2">
      <c r="D803" s="11"/>
    </row>
    <row r="804" spans="4:4" ht="15.75" customHeight="1" x14ac:dyDescent="0.2">
      <c r="D804" s="11"/>
    </row>
    <row r="805" spans="4:4" ht="15.75" customHeight="1" x14ac:dyDescent="0.2">
      <c r="D805" s="11"/>
    </row>
    <row r="806" spans="4:4" ht="15.75" customHeight="1" x14ac:dyDescent="0.2">
      <c r="D806" s="11"/>
    </row>
    <row r="807" spans="4:4" ht="15.75" customHeight="1" x14ac:dyDescent="0.2">
      <c r="D807" s="11"/>
    </row>
    <row r="808" spans="4:4" ht="15.75" customHeight="1" x14ac:dyDescent="0.2">
      <c r="D808" s="11"/>
    </row>
    <row r="809" spans="4:4" ht="15.75" customHeight="1" x14ac:dyDescent="0.2">
      <c r="D809" s="11"/>
    </row>
    <row r="810" spans="4:4" ht="15.75" customHeight="1" x14ac:dyDescent="0.2">
      <c r="D810" s="11"/>
    </row>
    <row r="811" spans="4:4" ht="15.75" customHeight="1" x14ac:dyDescent="0.2">
      <c r="D811" s="11"/>
    </row>
    <row r="812" spans="4:4" ht="15.75" customHeight="1" x14ac:dyDescent="0.2">
      <c r="D812" s="11"/>
    </row>
    <row r="813" spans="4:4" ht="15.75" customHeight="1" x14ac:dyDescent="0.2">
      <c r="D813" s="11"/>
    </row>
    <row r="814" spans="4:4" ht="15.75" customHeight="1" x14ac:dyDescent="0.2">
      <c r="D814" s="11"/>
    </row>
    <row r="815" spans="4:4" ht="15.75" customHeight="1" x14ac:dyDescent="0.2">
      <c r="D815" s="11"/>
    </row>
    <row r="816" spans="4:4" ht="15.75" customHeight="1" x14ac:dyDescent="0.2">
      <c r="D816" s="11"/>
    </row>
    <row r="817" spans="4:4" ht="15.75" customHeight="1" x14ac:dyDescent="0.2">
      <c r="D817" s="11"/>
    </row>
    <row r="818" spans="4:4" ht="15.75" customHeight="1" x14ac:dyDescent="0.2">
      <c r="D818" s="11"/>
    </row>
    <row r="819" spans="4:4" ht="15.75" customHeight="1" x14ac:dyDescent="0.2">
      <c r="D819" s="11"/>
    </row>
    <row r="820" spans="4:4" ht="15.75" customHeight="1" x14ac:dyDescent="0.2">
      <c r="D820" s="11"/>
    </row>
    <row r="821" spans="4:4" ht="15.75" customHeight="1" x14ac:dyDescent="0.2">
      <c r="D821" s="11"/>
    </row>
    <row r="822" spans="4:4" ht="15.75" customHeight="1" x14ac:dyDescent="0.2">
      <c r="D822" s="11"/>
    </row>
    <row r="823" spans="4:4" ht="15.75" customHeight="1" x14ac:dyDescent="0.2">
      <c r="D823" s="11"/>
    </row>
    <row r="824" spans="4:4" ht="15.75" customHeight="1" x14ac:dyDescent="0.2">
      <c r="D824" s="11"/>
    </row>
    <row r="825" spans="4:4" ht="15.75" customHeight="1" x14ac:dyDescent="0.2">
      <c r="D825" s="11"/>
    </row>
    <row r="826" spans="4:4" ht="15.75" customHeight="1" x14ac:dyDescent="0.2">
      <c r="D826" s="11"/>
    </row>
    <row r="827" spans="4:4" ht="15.75" customHeight="1" x14ac:dyDescent="0.2">
      <c r="D827" s="11"/>
    </row>
    <row r="828" spans="4:4" ht="15.75" customHeight="1" x14ac:dyDescent="0.2">
      <c r="D828" s="11"/>
    </row>
    <row r="829" spans="4:4" ht="15.75" customHeight="1" x14ac:dyDescent="0.2">
      <c r="D829" s="11"/>
    </row>
    <row r="830" spans="4:4" ht="15.75" customHeight="1" x14ac:dyDescent="0.2">
      <c r="D830" s="11"/>
    </row>
    <row r="831" spans="4:4" ht="15.75" customHeight="1" x14ac:dyDescent="0.2">
      <c r="D831" s="11"/>
    </row>
    <row r="832" spans="4:4" ht="15.75" customHeight="1" x14ac:dyDescent="0.2">
      <c r="D832" s="11"/>
    </row>
    <row r="833" spans="4:4" ht="15.75" customHeight="1" x14ac:dyDescent="0.2">
      <c r="D833" s="11"/>
    </row>
    <row r="834" spans="4:4" ht="15.75" customHeight="1" x14ac:dyDescent="0.2">
      <c r="D834" s="11"/>
    </row>
    <row r="835" spans="4:4" ht="15.75" customHeight="1" x14ac:dyDescent="0.2">
      <c r="D835" s="11"/>
    </row>
    <row r="836" spans="4:4" ht="15.75" customHeight="1" x14ac:dyDescent="0.2">
      <c r="D836" s="11"/>
    </row>
    <row r="837" spans="4:4" ht="15.75" customHeight="1" x14ac:dyDescent="0.2">
      <c r="D837" s="11"/>
    </row>
    <row r="838" spans="4:4" ht="15.75" customHeight="1" x14ac:dyDescent="0.2">
      <c r="D838" s="11"/>
    </row>
    <row r="839" spans="4:4" ht="15.75" customHeight="1" x14ac:dyDescent="0.2">
      <c r="D839" s="11"/>
    </row>
    <row r="840" spans="4:4" ht="15.75" customHeight="1" x14ac:dyDescent="0.2">
      <c r="D840" s="11"/>
    </row>
    <row r="841" spans="4:4" ht="15.75" customHeight="1" x14ac:dyDescent="0.2">
      <c r="D841" s="11"/>
    </row>
    <row r="842" spans="4:4" ht="15.75" customHeight="1" x14ac:dyDescent="0.2">
      <c r="D842" s="11"/>
    </row>
    <row r="843" spans="4:4" ht="15.75" customHeight="1" x14ac:dyDescent="0.2">
      <c r="D843" s="11"/>
    </row>
    <row r="844" spans="4:4" ht="15.75" customHeight="1" x14ac:dyDescent="0.2">
      <c r="D844" s="11"/>
    </row>
    <row r="845" spans="4:4" ht="15.75" customHeight="1" x14ac:dyDescent="0.2">
      <c r="D845" s="11"/>
    </row>
    <row r="846" spans="4:4" ht="15.75" customHeight="1" x14ac:dyDescent="0.2">
      <c r="D846" s="11"/>
    </row>
    <row r="847" spans="4:4" ht="15.75" customHeight="1" x14ac:dyDescent="0.2">
      <c r="D847" s="11"/>
    </row>
    <row r="848" spans="4:4" ht="15.75" customHeight="1" x14ac:dyDescent="0.2">
      <c r="D848" s="11"/>
    </row>
    <row r="849" spans="4:4" ht="15.75" customHeight="1" x14ac:dyDescent="0.2">
      <c r="D849" s="11"/>
    </row>
    <row r="850" spans="4:4" ht="15.75" customHeight="1" x14ac:dyDescent="0.2">
      <c r="D850" s="11"/>
    </row>
    <row r="851" spans="4:4" ht="15.75" customHeight="1" x14ac:dyDescent="0.2">
      <c r="D851" s="11"/>
    </row>
    <row r="852" spans="4:4" ht="15.75" customHeight="1" x14ac:dyDescent="0.2">
      <c r="D852" s="11"/>
    </row>
    <row r="853" spans="4:4" ht="15.75" customHeight="1" x14ac:dyDescent="0.2">
      <c r="D853" s="11"/>
    </row>
    <row r="854" spans="4:4" ht="15.75" customHeight="1" x14ac:dyDescent="0.2">
      <c r="D854" s="11"/>
    </row>
    <row r="855" spans="4:4" ht="15.75" customHeight="1" x14ac:dyDescent="0.2">
      <c r="D855" s="11"/>
    </row>
    <row r="856" spans="4:4" ht="15.75" customHeight="1" x14ac:dyDescent="0.2">
      <c r="D856" s="11"/>
    </row>
    <row r="857" spans="4:4" ht="15.75" customHeight="1" x14ac:dyDescent="0.2">
      <c r="D857" s="11"/>
    </row>
    <row r="858" spans="4:4" ht="15.75" customHeight="1" x14ac:dyDescent="0.2">
      <c r="D858" s="11"/>
    </row>
    <row r="859" spans="4:4" ht="15.75" customHeight="1" x14ac:dyDescent="0.2">
      <c r="D859" s="11"/>
    </row>
    <row r="860" spans="4:4" ht="15.75" customHeight="1" x14ac:dyDescent="0.2">
      <c r="D860" s="11"/>
    </row>
    <row r="861" spans="4:4" ht="15.75" customHeight="1" x14ac:dyDescent="0.2">
      <c r="D861" s="11"/>
    </row>
    <row r="862" spans="4:4" ht="15.75" customHeight="1" x14ac:dyDescent="0.2">
      <c r="D862" s="11"/>
    </row>
    <row r="863" spans="4:4" ht="15.75" customHeight="1" x14ac:dyDescent="0.2">
      <c r="D863" s="11"/>
    </row>
    <row r="864" spans="4:4" ht="15.75" customHeight="1" x14ac:dyDescent="0.2">
      <c r="D864" s="11"/>
    </row>
    <row r="865" spans="4:4" ht="15.75" customHeight="1" x14ac:dyDescent="0.2">
      <c r="D865" s="11"/>
    </row>
    <row r="866" spans="4:4" ht="15.75" customHeight="1" x14ac:dyDescent="0.2">
      <c r="D866" s="11"/>
    </row>
    <row r="867" spans="4:4" ht="15.75" customHeight="1" x14ac:dyDescent="0.2">
      <c r="D867" s="11"/>
    </row>
    <row r="868" spans="4:4" ht="15.75" customHeight="1" x14ac:dyDescent="0.2">
      <c r="D868" s="11"/>
    </row>
    <row r="869" spans="4:4" ht="15.75" customHeight="1" x14ac:dyDescent="0.2">
      <c r="D869" s="11"/>
    </row>
    <row r="870" spans="4:4" ht="15.75" customHeight="1" x14ac:dyDescent="0.2">
      <c r="D870" s="11"/>
    </row>
    <row r="871" spans="4:4" ht="15.75" customHeight="1" x14ac:dyDescent="0.2">
      <c r="D871" s="11"/>
    </row>
    <row r="872" spans="4:4" ht="15.75" customHeight="1" x14ac:dyDescent="0.2">
      <c r="D872" s="11"/>
    </row>
    <row r="873" spans="4:4" ht="15.75" customHeight="1" x14ac:dyDescent="0.2">
      <c r="D873" s="11"/>
    </row>
    <row r="874" spans="4:4" ht="15.75" customHeight="1" x14ac:dyDescent="0.2">
      <c r="D874" s="11"/>
    </row>
    <row r="875" spans="4:4" ht="15.75" customHeight="1" x14ac:dyDescent="0.2">
      <c r="D875" s="11"/>
    </row>
    <row r="876" spans="4:4" ht="15.75" customHeight="1" x14ac:dyDescent="0.2">
      <c r="D876" s="11"/>
    </row>
    <row r="877" spans="4:4" ht="15.75" customHeight="1" x14ac:dyDescent="0.2">
      <c r="D877" s="11"/>
    </row>
    <row r="878" spans="4:4" ht="15.75" customHeight="1" x14ac:dyDescent="0.2">
      <c r="D878" s="11"/>
    </row>
    <row r="879" spans="4:4" ht="15.75" customHeight="1" x14ac:dyDescent="0.2">
      <c r="D879" s="11"/>
    </row>
    <row r="880" spans="4:4" ht="15.75" customHeight="1" x14ac:dyDescent="0.2">
      <c r="D880" s="11"/>
    </row>
    <row r="881" spans="4:4" ht="15.75" customHeight="1" x14ac:dyDescent="0.2">
      <c r="D881" s="11"/>
    </row>
    <row r="882" spans="4:4" ht="15.75" customHeight="1" x14ac:dyDescent="0.2">
      <c r="D882" s="11"/>
    </row>
    <row r="883" spans="4:4" ht="15.75" customHeight="1" x14ac:dyDescent="0.2">
      <c r="D883" s="11"/>
    </row>
    <row r="884" spans="4:4" ht="15.75" customHeight="1" x14ac:dyDescent="0.2">
      <c r="D884" s="11"/>
    </row>
    <row r="885" spans="4:4" ht="15.75" customHeight="1" x14ac:dyDescent="0.2">
      <c r="D885" s="11"/>
    </row>
    <row r="886" spans="4:4" ht="15.75" customHeight="1" x14ac:dyDescent="0.2">
      <c r="D886" s="11"/>
    </row>
    <row r="887" spans="4:4" ht="15.75" customHeight="1" x14ac:dyDescent="0.2">
      <c r="D887" s="11"/>
    </row>
    <row r="888" spans="4:4" ht="15.75" customHeight="1" x14ac:dyDescent="0.2">
      <c r="D888" s="11"/>
    </row>
    <row r="889" spans="4:4" ht="15.75" customHeight="1" x14ac:dyDescent="0.2">
      <c r="D889" s="11"/>
    </row>
    <row r="890" spans="4:4" ht="15.75" customHeight="1" x14ac:dyDescent="0.2">
      <c r="D890" s="11"/>
    </row>
    <row r="891" spans="4:4" ht="15.75" customHeight="1" x14ac:dyDescent="0.2">
      <c r="D891" s="11"/>
    </row>
    <row r="892" spans="4:4" ht="15.75" customHeight="1" x14ac:dyDescent="0.2">
      <c r="D892" s="11"/>
    </row>
    <row r="893" spans="4:4" ht="15.75" customHeight="1" x14ac:dyDescent="0.2">
      <c r="D893" s="11"/>
    </row>
    <row r="894" spans="4:4" ht="15.75" customHeight="1" x14ac:dyDescent="0.2">
      <c r="D894" s="11"/>
    </row>
    <row r="895" spans="4:4" ht="15.75" customHeight="1" x14ac:dyDescent="0.2">
      <c r="D895" s="11"/>
    </row>
    <row r="896" spans="4:4" ht="15.75" customHeight="1" x14ac:dyDescent="0.2">
      <c r="D896" s="11"/>
    </row>
    <row r="897" spans="4:4" ht="15.75" customHeight="1" x14ac:dyDescent="0.2">
      <c r="D897" s="11"/>
    </row>
    <row r="898" spans="4:4" ht="15.75" customHeight="1" x14ac:dyDescent="0.2">
      <c r="D898" s="11"/>
    </row>
    <row r="899" spans="4:4" ht="15.75" customHeight="1" x14ac:dyDescent="0.2">
      <c r="D899" s="11"/>
    </row>
    <row r="900" spans="4:4" ht="15.75" customHeight="1" x14ac:dyDescent="0.2">
      <c r="D900" s="11"/>
    </row>
    <row r="901" spans="4:4" ht="15.75" customHeight="1" x14ac:dyDescent="0.2">
      <c r="D901" s="11"/>
    </row>
    <row r="902" spans="4:4" ht="15.75" customHeight="1" x14ac:dyDescent="0.2">
      <c r="D902" s="11"/>
    </row>
    <row r="903" spans="4:4" ht="15.75" customHeight="1" x14ac:dyDescent="0.2">
      <c r="D903" s="11"/>
    </row>
    <row r="904" spans="4:4" ht="15.75" customHeight="1" x14ac:dyDescent="0.2">
      <c r="D904" s="11"/>
    </row>
    <row r="905" spans="4:4" ht="15.75" customHeight="1" x14ac:dyDescent="0.2">
      <c r="D905" s="11"/>
    </row>
    <row r="906" spans="4:4" ht="15.75" customHeight="1" x14ac:dyDescent="0.2">
      <c r="D906" s="11"/>
    </row>
    <row r="907" spans="4:4" ht="15.75" customHeight="1" x14ac:dyDescent="0.2">
      <c r="D907" s="11"/>
    </row>
    <row r="908" spans="4:4" ht="15.75" customHeight="1" x14ac:dyDescent="0.2">
      <c r="D908" s="11"/>
    </row>
    <row r="909" spans="4:4" ht="15.75" customHeight="1" x14ac:dyDescent="0.2">
      <c r="D909" s="11"/>
    </row>
    <row r="910" spans="4:4" ht="15.75" customHeight="1" x14ac:dyDescent="0.2">
      <c r="D910" s="11"/>
    </row>
    <row r="911" spans="4:4" ht="15.75" customHeight="1" x14ac:dyDescent="0.2">
      <c r="D911" s="11"/>
    </row>
    <row r="912" spans="4:4" ht="15.75" customHeight="1" x14ac:dyDescent="0.2">
      <c r="D912" s="11"/>
    </row>
    <row r="913" spans="4:4" ht="15.75" customHeight="1" x14ac:dyDescent="0.2">
      <c r="D913" s="11"/>
    </row>
    <row r="914" spans="4:4" ht="15.75" customHeight="1" x14ac:dyDescent="0.2">
      <c r="D914" s="11"/>
    </row>
    <row r="915" spans="4:4" ht="15.75" customHeight="1" x14ac:dyDescent="0.2">
      <c r="D915" s="11"/>
    </row>
    <row r="916" spans="4:4" ht="15.75" customHeight="1" x14ac:dyDescent="0.2">
      <c r="D916" s="11"/>
    </row>
    <row r="917" spans="4:4" ht="15.75" customHeight="1" x14ac:dyDescent="0.2">
      <c r="D917" s="11"/>
    </row>
    <row r="918" spans="4:4" ht="15.75" customHeight="1" x14ac:dyDescent="0.2">
      <c r="D918" s="11"/>
    </row>
    <row r="919" spans="4:4" ht="15.75" customHeight="1" x14ac:dyDescent="0.2">
      <c r="D919" s="11"/>
    </row>
    <row r="920" spans="4:4" ht="15.75" customHeight="1" x14ac:dyDescent="0.2">
      <c r="D920" s="11"/>
    </row>
    <row r="921" spans="4:4" ht="15.75" customHeight="1" x14ac:dyDescent="0.2">
      <c r="D921" s="11"/>
    </row>
    <row r="922" spans="4:4" ht="15.75" customHeight="1" x14ac:dyDescent="0.2">
      <c r="D922" s="11"/>
    </row>
    <row r="923" spans="4:4" ht="15.75" customHeight="1" x14ac:dyDescent="0.2">
      <c r="D923" s="11"/>
    </row>
    <row r="924" spans="4:4" ht="15.75" customHeight="1" x14ac:dyDescent="0.2">
      <c r="D924" s="11"/>
    </row>
    <row r="925" spans="4:4" ht="15.75" customHeight="1" x14ac:dyDescent="0.2">
      <c r="D925" s="11"/>
    </row>
    <row r="926" spans="4:4" ht="15.75" customHeight="1" x14ac:dyDescent="0.2">
      <c r="D926" s="11"/>
    </row>
    <row r="927" spans="4:4" ht="15.75" customHeight="1" x14ac:dyDescent="0.2">
      <c r="D927" s="11"/>
    </row>
    <row r="928" spans="4:4" ht="15.75" customHeight="1" x14ac:dyDescent="0.2">
      <c r="D928" s="11"/>
    </row>
    <row r="929" spans="4:4" ht="15.75" customHeight="1" x14ac:dyDescent="0.2">
      <c r="D929" s="11"/>
    </row>
    <row r="930" spans="4:4" ht="15.75" customHeight="1" x14ac:dyDescent="0.2">
      <c r="D930" s="11"/>
    </row>
    <row r="931" spans="4:4" ht="15.75" customHeight="1" x14ac:dyDescent="0.2">
      <c r="D931" s="11"/>
    </row>
    <row r="932" spans="4:4" ht="15.75" customHeight="1" x14ac:dyDescent="0.2">
      <c r="D932" s="11"/>
    </row>
    <row r="933" spans="4:4" ht="15.75" customHeight="1" x14ac:dyDescent="0.2">
      <c r="D933" s="11"/>
    </row>
    <row r="934" spans="4:4" ht="15.75" customHeight="1" x14ac:dyDescent="0.2">
      <c r="D934" s="11"/>
    </row>
    <row r="935" spans="4:4" ht="15.75" customHeight="1" x14ac:dyDescent="0.2">
      <c r="D935" s="11"/>
    </row>
    <row r="936" spans="4:4" ht="15.75" customHeight="1" x14ac:dyDescent="0.2">
      <c r="D936" s="11"/>
    </row>
    <row r="937" spans="4:4" ht="15.75" customHeight="1" x14ac:dyDescent="0.2">
      <c r="D937" s="11"/>
    </row>
    <row r="938" spans="4:4" ht="15.75" customHeight="1" x14ac:dyDescent="0.2">
      <c r="D938" s="11"/>
    </row>
    <row r="939" spans="4:4" ht="15.75" customHeight="1" x14ac:dyDescent="0.2">
      <c r="D939" s="11"/>
    </row>
    <row r="940" spans="4:4" ht="15.75" customHeight="1" x14ac:dyDescent="0.2">
      <c r="D940" s="11"/>
    </row>
    <row r="941" spans="4:4" ht="15.75" customHeight="1" x14ac:dyDescent="0.2">
      <c r="D941" s="11"/>
    </row>
    <row r="942" spans="4:4" ht="15.75" customHeight="1" x14ac:dyDescent="0.2">
      <c r="D942" s="11"/>
    </row>
    <row r="943" spans="4:4" ht="15.75" customHeight="1" x14ac:dyDescent="0.2">
      <c r="D943" s="11"/>
    </row>
    <row r="944" spans="4:4" ht="15.75" customHeight="1" x14ac:dyDescent="0.2">
      <c r="D944" s="11"/>
    </row>
    <row r="945" spans="4:4" ht="15.75" customHeight="1" x14ac:dyDescent="0.2">
      <c r="D945" s="11"/>
    </row>
    <row r="946" spans="4:4" ht="15.75" customHeight="1" x14ac:dyDescent="0.2">
      <c r="D946" s="11"/>
    </row>
    <row r="947" spans="4:4" ht="15.75" customHeight="1" x14ac:dyDescent="0.2">
      <c r="D947" s="11"/>
    </row>
    <row r="948" spans="4:4" ht="15.75" customHeight="1" x14ac:dyDescent="0.2">
      <c r="D948" s="11"/>
    </row>
    <row r="949" spans="4:4" ht="15.75" customHeight="1" x14ac:dyDescent="0.2">
      <c r="D949" s="11"/>
    </row>
    <row r="950" spans="4:4" ht="15.75" customHeight="1" x14ac:dyDescent="0.2">
      <c r="D950" s="11"/>
    </row>
    <row r="951" spans="4:4" ht="15.75" customHeight="1" x14ac:dyDescent="0.2">
      <c r="D951" s="11"/>
    </row>
    <row r="952" spans="4:4" ht="15.75" customHeight="1" x14ac:dyDescent="0.2">
      <c r="D952" s="11"/>
    </row>
    <row r="953" spans="4:4" ht="15.75" customHeight="1" x14ac:dyDescent="0.2">
      <c r="D953" s="11"/>
    </row>
    <row r="954" spans="4:4" ht="15.75" customHeight="1" x14ac:dyDescent="0.2">
      <c r="D954" s="11"/>
    </row>
    <row r="955" spans="4:4" ht="15.75" customHeight="1" x14ac:dyDescent="0.2">
      <c r="D955" s="11"/>
    </row>
    <row r="956" spans="4:4" ht="15.75" customHeight="1" x14ac:dyDescent="0.2">
      <c r="D956" s="11"/>
    </row>
    <row r="957" spans="4:4" ht="15.75" customHeight="1" x14ac:dyDescent="0.2">
      <c r="D957" s="11"/>
    </row>
    <row r="958" spans="4:4" ht="15.75" customHeight="1" x14ac:dyDescent="0.2">
      <c r="D958" s="11"/>
    </row>
    <row r="959" spans="4:4" ht="15.75" customHeight="1" x14ac:dyDescent="0.2">
      <c r="D959" s="11"/>
    </row>
    <row r="960" spans="4:4" ht="15.75" customHeight="1" x14ac:dyDescent="0.2">
      <c r="D960" s="11"/>
    </row>
    <row r="961" spans="4:4" ht="15.75" customHeight="1" x14ac:dyDescent="0.2">
      <c r="D961" s="11"/>
    </row>
    <row r="962" spans="4:4" ht="15.75" customHeight="1" x14ac:dyDescent="0.2">
      <c r="D962" s="11"/>
    </row>
    <row r="963" spans="4:4" ht="15.75" customHeight="1" x14ac:dyDescent="0.2">
      <c r="D963" s="11"/>
    </row>
    <row r="964" spans="4:4" ht="15.75" customHeight="1" x14ac:dyDescent="0.2">
      <c r="D964" s="11"/>
    </row>
    <row r="965" spans="4:4" ht="15.75" customHeight="1" x14ac:dyDescent="0.2">
      <c r="D965" s="11"/>
    </row>
    <row r="966" spans="4:4" ht="15.75" customHeight="1" x14ac:dyDescent="0.2">
      <c r="D966" s="11"/>
    </row>
    <row r="967" spans="4:4" ht="15.75" customHeight="1" x14ac:dyDescent="0.2">
      <c r="D967" s="11"/>
    </row>
    <row r="968" spans="4:4" ht="15.75" customHeight="1" x14ac:dyDescent="0.2">
      <c r="D968" s="11"/>
    </row>
    <row r="969" spans="4:4" ht="15.75" customHeight="1" x14ac:dyDescent="0.2">
      <c r="D969" s="11"/>
    </row>
    <row r="970" spans="4:4" ht="15.75" customHeight="1" x14ac:dyDescent="0.2">
      <c r="D970" s="11"/>
    </row>
    <row r="971" spans="4:4" ht="15.75" customHeight="1" x14ac:dyDescent="0.2">
      <c r="D971" s="11"/>
    </row>
    <row r="972" spans="4:4" ht="15.75" customHeight="1" x14ac:dyDescent="0.2">
      <c r="D972" s="11"/>
    </row>
    <row r="973" spans="4:4" ht="15.75" customHeight="1" x14ac:dyDescent="0.2">
      <c r="D973" s="11"/>
    </row>
    <row r="974" spans="4:4" ht="15.75" customHeight="1" x14ac:dyDescent="0.2">
      <c r="D974" s="11"/>
    </row>
    <row r="975" spans="4:4" ht="15.75" customHeight="1" x14ac:dyDescent="0.2">
      <c r="D975" s="11"/>
    </row>
    <row r="976" spans="4:4" ht="15.75" customHeight="1" x14ac:dyDescent="0.2">
      <c r="D976" s="11"/>
    </row>
    <row r="977" spans="4:4" ht="15.75" customHeight="1" x14ac:dyDescent="0.2">
      <c r="D977" s="11"/>
    </row>
    <row r="978" spans="4:4" ht="15.75" customHeight="1" x14ac:dyDescent="0.2">
      <c r="D978" s="11"/>
    </row>
    <row r="979" spans="4:4" ht="15.75" customHeight="1" x14ac:dyDescent="0.2">
      <c r="D979" s="11"/>
    </row>
    <row r="980" spans="4:4" ht="15.75" customHeight="1" x14ac:dyDescent="0.2">
      <c r="D980" s="11"/>
    </row>
    <row r="981" spans="4:4" ht="15.75" customHeight="1" x14ac:dyDescent="0.2">
      <c r="D981" s="11"/>
    </row>
    <row r="982" spans="4:4" ht="15.75" customHeight="1" x14ac:dyDescent="0.2">
      <c r="D982" s="11"/>
    </row>
    <row r="983" spans="4:4" ht="15.75" customHeight="1" x14ac:dyDescent="0.2">
      <c r="D983" s="11"/>
    </row>
    <row r="984" spans="4:4" ht="15.75" customHeight="1" x14ac:dyDescent="0.2">
      <c r="D984" s="11"/>
    </row>
    <row r="985" spans="4:4" ht="15.75" customHeight="1" x14ac:dyDescent="0.2">
      <c r="D985" s="11"/>
    </row>
    <row r="986" spans="4:4" ht="15.75" customHeight="1" x14ac:dyDescent="0.2">
      <c r="D986" s="11"/>
    </row>
    <row r="987" spans="4:4" ht="15.75" customHeight="1" x14ac:dyDescent="0.2">
      <c r="D987" s="11"/>
    </row>
    <row r="988" spans="4:4" ht="15.75" customHeight="1" x14ac:dyDescent="0.2">
      <c r="D988" s="11"/>
    </row>
    <row r="989" spans="4:4" ht="15.75" customHeight="1" x14ac:dyDescent="0.2">
      <c r="D989" s="11"/>
    </row>
    <row r="990" spans="4:4" ht="15.75" customHeight="1" x14ac:dyDescent="0.2">
      <c r="D990" s="11"/>
    </row>
    <row r="991" spans="4:4" ht="15.75" customHeight="1" x14ac:dyDescent="0.2">
      <c r="D991" s="11"/>
    </row>
    <row r="992" spans="4:4" ht="15.75" customHeight="1" x14ac:dyDescent="0.2">
      <c r="D992" s="11"/>
    </row>
    <row r="993" spans="4:4" ht="15.75" customHeight="1" x14ac:dyDescent="0.2">
      <c r="D993" s="11"/>
    </row>
    <row r="994" spans="4:4" ht="15.75" customHeight="1" x14ac:dyDescent="0.2">
      <c r="D994" s="11"/>
    </row>
    <row r="995" spans="4:4" ht="15.75" customHeight="1" x14ac:dyDescent="0.2">
      <c r="D995" s="11"/>
    </row>
    <row r="996" spans="4:4" ht="15.75" customHeight="1" x14ac:dyDescent="0.2">
      <c r="D996" s="11"/>
    </row>
    <row r="997" spans="4:4" ht="15.75" customHeight="1" x14ac:dyDescent="0.2">
      <c r="D997" s="11"/>
    </row>
    <row r="998" spans="4:4" ht="15.75" customHeight="1" x14ac:dyDescent="0.2">
      <c r="D998" s="11"/>
    </row>
    <row r="999" spans="4:4" ht="15.75" customHeight="1" x14ac:dyDescent="0.2">
      <c r="D999" s="11"/>
    </row>
    <row r="1000" spans="4:4" ht="15.75" customHeight="1" x14ac:dyDescent="0.2">
      <c r="D1000" s="11"/>
    </row>
    <row r="1001" spans="4:4" ht="15.75" customHeight="1" x14ac:dyDescent="0.2">
      <c r="D1001" s="11"/>
    </row>
    <row r="1002" spans="4:4" ht="15.75" customHeight="1" x14ac:dyDescent="0.2">
      <c r="D1002" s="11"/>
    </row>
  </sheetData>
  <pageMargins left="0.511811024" right="0.511811024" top="0.78740157499999996" bottom="0.78740157499999996" header="0" footer="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8BF7"/>
  </sheetPr>
  <dimension ref="A1:V1000"/>
  <sheetViews>
    <sheetView showGridLines="0" workbookViewId="0">
      <selection activeCell="U17" sqref="U17"/>
    </sheetView>
  </sheetViews>
  <sheetFormatPr baseColWidth="10" defaultColWidth="14.5" defaultRowHeight="15" customHeight="1" x14ac:dyDescent="0.2"/>
  <cols>
    <col min="1" max="1" width="28.6640625" customWidth="1"/>
    <col min="2" max="2" width="10.5" customWidth="1"/>
    <col min="3" max="3" width="8.6640625" customWidth="1"/>
    <col min="4" max="4" width="12.83203125" customWidth="1"/>
    <col min="5" max="11" width="8.6640625" customWidth="1"/>
    <col min="12" max="12" width="15.6640625" customWidth="1"/>
    <col min="13" max="13" width="12.5" customWidth="1"/>
    <col min="14" max="14" width="16.1640625" customWidth="1"/>
    <col min="15" max="15" width="8.6640625" customWidth="1"/>
    <col min="16" max="16" width="11.33203125" customWidth="1"/>
    <col min="17" max="17" width="11.83203125" customWidth="1"/>
    <col min="18" max="18" width="16.6640625" customWidth="1"/>
    <col min="19" max="19" width="18.83203125" customWidth="1"/>
    <col min="20" max="21" width="8.6640625" customWidth="1"/>
    <col min="22" max="22" width="12.33203125" customWidth="1"/>
    <col min="23" max="29" width="8.6640625" customWidth="1"/>
  </cols>
  <sheetData>
    <row r="1" spans="1:22" x14ac:dyDescent="0.2">
      <c r="A1" s="16" t="s">
        <v>148</v>
      </c>
      <c r="B1" s="16" t="s">
        <v>149</v>
      </c>
      <c r="C1" s="16" t="s">
        <v>150</v>
      </c>
      <c r="D1" s="16" t="s">
        <v>231</v>
      </c>
      <c r="E1" s="16" t="s">
        <v>152</v>
      </c>
      <c r="F1" s="16" t="s">
        <v>153</v>
      </c>
      <c r="G1" s="16" t="s">
        <v>150</v>
      </c>
      <c r="H1" s="16" t="s">
        <v>154</v>
      </c>
      <c r="I1" s="16" t="s">
        <v>155</v>
      </c>
      <c r="J1" s="16" t="s">
        <v>156</v>
      </c>
      <c r="K1" s="16" t="s">
        <v>157</v>
      </c>
      <c r="L1" s="66" t="s">
        <v>158</v>
      </c>
      <c r="M1" s="66" t="s">
        <v>159</v>
      </c>
      <c r="N1" s="66" t="s">
        <v>160</v>
      </c>
      <c r="O1" s="16" t="s">
        <v>118</v>
      </c>
      <c r="P1" s="2">
        <v>65</v>
      </c>
      <c r="R1" s="67" t="s">
        <v>161</v>
      </c>
    </row>
    <row r="2" spans="1:22" x14ac:dyDescent="0.2">
      <c r="A2" s="68" t="s">
        <v>162</v>
      </c>
      <c r="B2" s="68">
        <v>1.24</v>
      </c>
      <c r="C2" s="68">
        <v>65</v>
      </c>
      <c r="D2" s="2">
        <v>133</v>
      </c>
      <c r="E2" s="40">
        <f>D2*S2</f>
        <v>798</v>
      </c>
      <c r="F2" s="40">
        <f t="shared" ref="F2:F51" si="0">B2*E2</f>
        <v>989.52</v>
      </c>
      <c r="G2" s="40">
        <f t="shared" ref="G2:G27" si="1">C2*E2/1000</f>
        <v>51.87</v>
      </c>
      <c r="H2" s="69">
        <f>F2/P1</f>
        <v>15.223384615384616</v>
      </c>
      <c r="I2" s="69">
        <f>G2/P1</f>
        <v>0.79799999999999993</v>
      </c>
      <c r="J2" s="69">
        <f>F2*100/P4</f>
        <v>54.973333333333336</v>
      </c>
      <c r="K2" s="69">
        <f>G2*100/P5</f>
        <v>64.837500000000006</v>
      </c>
      <c r="L2" s="70">
        <f>(P4/B2)/S2</f>
        <v>241.93548387096772</v>
      </c>
      <c r="M2" s="71">
        <f>(L2*S2*C2)/1000</f>
        <v>94.354838709677409</v>
      </c>
      <c r="N2" s="71">
        <f>P5-G2</f>
        <v>28.130000000000003</v>
      </c>
      <c r="O2" s="16" t="s">
        <v>119</v>
      </c>
      <c r="P2" s="2">
        <v>1.6</v>
      </c>
      <c r="R2" s="82" t="s">
        <v>232</v>
      </c>
      <c r="S2" s="2">
        <v>6</v>
      </c>
    </row>
    <row r="3" spans="1:22" x14ac:dyDescent="0.2">
      <c r="A3" s="68" t="s">
        <v>164</v>
      </c>
      <c r="B3" s="68">
        <v>1</v>
      </c>
      <c r="C3" s="68">
        <v>38</v>
      </c>
      <c r="D3" s="2"/>
      <c r="E3" s="40">
        <f>D3*S2</f>
        <v>0</v>
      </c>
      <c r="F3" s="40">
        <f t="shared" si="0"/>
        <v>0</v>
      </c>
      <c r="G3" s="40">
        <f t="shared" si="1"/>
        <v>0</v>
      </c>
      <c r="H3" s="69">
        <f>F3/P1</f>
        <v>0</v>
      </c>
      <c r="I3" s="69">
        <f>G3/P1</f>
        <v>0</v>
      </c>
      <c r="J3" s="69">
        <f>F3*100/P4</f>
        <v>0</v>
      </c>
      <c r="K3" s="69">
        <f>G3*100/P5</f>
        <v>0</v>
      </c>
      <c r="L3" s="70">
        <f>(P4/B3)/S2</f>
        <v>300</v>
      </c>
      <c r="M3" s="71">
        <f>(L3*S2*C3)/1000</f>
        <v>68.400000000000006</v>
      </c>
      <c r="N3" s="71">
        <f>P5-G3</f>
        <v>80</v>
      </c>
    </row>
    <row r="4" spans="1:22" x14ac:dyDescent="0.2">
      <c r="A4" s="68" t="s">
        <v>165</v>
      </c>
      <c r="B4" s="68">
        <v>1</v>
      </c>
      <c r="C4" s="68">
        <v>38</v>
      </c>
      <c r="D4" s="2"/>
      <c r="E4" s="40">
        <f>D4*S2</f>
        <v>0</v>
      </c>
      <c r="F4" s="40">
        <f t="shared" si="0"/>
        <v>0</v>
      </c>
      <c r="G4" s="40">
        <f t="shared" si="1"/>
        <v>0</v>
      </c>
      <c r="H4" s="69">
        <f>F4/P1</f>
        <v>0</v>
      </c>
      <c r="I4" s="69">
        <f>G4/P1</f>
        <v>0</v>
      </c>
      <c r="J4" s="69">
        <f>F4*100/P4</f>
        <v>0</v>
      </c>
      <c r="K4" s="69">
        <f>G4*100/P5</f>
        <v>0</v>
      </c>
      <c r="L4" s="70">
        <f>(P4/B4)/S2</f>
        <v>300</v>
      </c>
      <c r="M4" s="71">
        <f>(L4*S2*C4)/1000</f>
        <v>68.400000000000006</v>
      </c>
      <c r="N4" s="71">
        <f>P5-G4</f>
        <v>80</v>
      </c>
      <c r="O4" s="16" t="s">
        <v>166</v>
      </c>
      <c r="P4" s="2">
        <v>1800</v>
      </c>
    </row>
    <row r="5" spans="1:22" x14ac:dyDescent="0.2">
      <c r="A5" s="68" t="s">
        <v>167</v>
      </c>
      <c r="B5" s="68">
        <v>1</v>
      </c>
      <c r="C5" s="68">
        <v>38</v>
      </c>
      <c r="D5" s="2"/>
      <c r="E5" s="40">
        <f>D5*S2</f>
        <v>0</v>
      </c>
      <c r="F5" s="40">
        <f t="shared" si="0"/>
        <v>0</v>
      </c>
      <c r="G5" s="40">
        <f t="shared" si="1"/>
        <v>0</v>
      </c>
      <c r="H5" s="69">
        <f>F5/P4</f>
        <v>0</v>
      </c>
      <c r="I5" s="69">
        <f>G5/P1</f>
        <v>0</v>
      </c>
      <c r="J5" s="69">
        <f>F5*100/P4</f>
        <v>0</v>
      </c>
      <c r="K5" s="69">
        <f>G5*100/P5</f>
        <v>0</v>
      </c>
      <c r="L5" s="70">
        <f>(P4/B5)/S2</f>
        <v>300</v>
      </c>
      <c r="M5" s="71">
        <f>(L5*S2*C5)/1000</f>
        <v>68.400000000000006</v>
      </c>
      <c r="N5" s="71">
        <f>P5-G5</f>
        <v>80</v>
      </c>
      <c r="O5" s="16" t="s">
        <v>168</v>
      </c>
      <c r="P5" s="2">
        <v>80</v>
      </c>
    </row>
    <row r="6" spans="1:22" x14ac:dyDescent="0.2">
      <c r="A6" s="68" t="s">
        <v>169</v>
      </c>
      <c r="B6" s="68">
        <v>1.2</v>
      </c>
      <c r="C6" s="68">
        <v>60</v>
      </c>
      <c r="D6" s="2">
        <v>250</v>
      </c>
      <c r="E6" s="40">
        <f>D6*S2</f>
        <v>1500</v>
      </c>
      <c r="F6" s="40">
        <f t="shared" si="0"/>
        <v>1800</v>
      </c>
      <c r="G6" s="40">
        <f t="shared" si="1"/>
        <v>90</v>
      </c>
      <c r="H6" s="69">
        <f>F6/P5</f>
        <v>22.5</v>
      </c>
      <c r="I6" s="69">
        <f>G6/P1</f>
        <v>1.3846153846153846</v>
      </c>
      <c r="J6" s="69">
        <f>F6*100/P4</f>
        <v>100</v>
      </c>
      <c r="K6" s="69">
        <f>G6*100/P5</f>
        <v>112.5</v>
      </c>
      <c r="L6" s="70">
        <f>(P4/B6)/S2</f>
        <v>250</v>
      </c>
      <c r="M6" s="71">
        <f>(L6*S2*C6)/1000</f>
        <v>90</v>
      </c>
      <c r="N6" s="71">
        <f>P5-G6</f>
        <v>-10</v>
      </c>
    </row>
    <row r="7" spans="1:22" x14ac:dyDescent="0.2">
      <c r="A7" s="68" t="s">
        <v>170</v>
      </c>
      <c r="B7" s="68">
        <v>1</v>
      </c>
      <c r="C7" s="68">
        <v>40</v>
      </c>
      <c r="D7" s="2"/>
      <c r="E7" s="40">
        <f>D7*S2</f>
        <v>0</v>
      </c>
      <c r="F7" s="40">
        <f t="shared" si="0"/>
        <v>0</v>
      </c>
      <c r="G7" s="40">
        <f t="shared" si="1"/>
        <v>0</v>
      </c>
      <c r="H7" s="69">
        <f>F7/P1</f>
        <v>0</v>
      </c>
      <c r="I7" s="69">
        <f>G7/P1</f>
        <v>0</v>
      </c>
      <c r="J7" s="69">
        <f>F7*100/P4</f>
        <v>0</v>
      </c>
      <c r="K7" s="69">
        <f>G7*100/P5</f>
        <v>0</v>
      </c>
      <c r="L7" s="70">
        <f>(P4/B7)/S2</f>
        <v>300</v>
      </c>
      <c r="M7" s="71">
        <f>(L7*S2*C7)/1000</f>
        <v>72</v>
      </c>
      <c r="N7" s="71">
        <f>P5-G7</f>
        <v>80</v>
      </c>
    </row>
    <row r="8" spans="1:22" x14ac:dyDescent="0.2">
      <c r="A8" s="68" t="s">
        <v>171</v>
      </c>
      <c r="B8" s="68">
        <v>1.2</v>
      </c>
      <c r="C8" s="68">
        <v>48</v>
      </c>
      <c r="D8" s="2"/>
      <c r="E8" s="40">
        <f>D8*S2</f>
        <v>0</v>
      </c>
      <c r="F8" s="40">
        <f t="shared" si="0"/>
        <v>0</v>
      </c>
      <c r="G8" s="40">
        <f t="shared" si="1"/>
        <v>0</v>
      </c>
      <c r="H8" s="69">
        <f>F8/P1</f>
        <v>0</v>
      </c>
      <c r="I8" s="69">
        <f>G8/P1</f>
        <v>0</v>
      </c>
      <c r="J8" s="69">
        <f>F8*100/P4</f>
        <v>0</v>
      </c>
      <c r="K8" s="69">
        <f>G8*100/P5</f>
        <v>0</v>
      </c>
      <c r="L8" s="70">
        <f>(P4/B8)/S2</f>
        <v>250</v>
      </c>
      <c r="M8" s="71">
        <f>(L8*S2*C8)/1000</f>
        <v>72</v>
      </c>
      <c r="N8" s="71">
        <f>P5-G8</f>
        <v>80</v>
      </c>
      <c r="R8" s="72" t="s">
        <v>233</v>
      </c>
      <c r="S8" s="72"/>
      <c r="T8" s="72"/>
    </row>
    <row r="9" spans="1:22" x14ac:dyDescent="0.2">
      <c r="A9" s="68" t="s">
        <v>173</v>
      </c>
      <c r="B9" s="68">
        <v>1</v>
      </c>
      <c r="C9" s="68">
        <v>40</v>
      </c>
      <c r="D9" s="2"/>
      <c r="E9" s="40">
        <f>D9*S2</f>
        <v>0</v>
      </c>
      <c r="F9" s="40">
        <f t="shared" si="0"/>
        <v>0</v>
      </c>
      <c r="G9" s="40">
        <f t="shared" si="1"/>
        <v>0</v>
      </c>
      <c r="H9" s="69">
        <f>F9/P1</f>
        <v>0</v>
      </c>
      <c r="I9" s="69">
        <f>G9/P1</f>
        <v>0</v>
      </c>
      <c r="J9" s="69">
        <f>F9*100/P4</f>
        <v>0</v>
      </c>
      <c r="K9" s="69">
        <f>G9*100/P5</f>
        <v>0</v>
      </c>
      <c r="L9" s="70">
        <f>(P4/B9)/S2</f>
        <v>300</v>
      </c>
      <c r="M9" s="71">
        <f>(L9*S2*C9)/1000</f>
        <v>72</v>
      </c>
      <c r="N9" s="71">
        <f>P5-G9</f>
        <v>80</v>
      </c>
    </row>
    <row r="10" spans="1:22" ht="17" x14ac:dyDescent="0.2">
      <c r="A10" s="68" t="s">
        <v>174</v>
      </c>
      <c r="B10" s="68">
        <v>1.2</v>
      </c>
      <c r="C10" s="68">
        <v>44</v>
      </c>
      <c r="D10" s="2"/>
      <c r="E10" s="40">
        <f>D10*S2</f>
        <v>0</v>
      </c>
      <c r="F10" s="40">
        <f t="shared" si="0"/>
        <v>0</v>
      </c>
      <c r="G10" s="40">
        <f t="shared" si="1"/>
        <v>0</v>
      </c>
      <c r="H10" s="69">
        <f>F10/P1</f>
        <v>0</v>
      </c>
      <c r="I10" s="69">
        <f>G10/P1</f>
        <v>0</v>
      </c>
      <c r="J10" s="69">
        <f>F10*100/P4</f>
        <v>0</v>
      </c>
      <c r="K10" s="69">
        <f>G10*100/P5</f>
        <v>0</v>
      </c>
      <c r="L10" s="70">
        <f>(P4/B10)/S2</f>
        <v>250</v>
      </c>
      <c r="M10" s="71">
        <f>(L10*S2*C10)/1000</f>
        <v>66</v>
      </c>
      <c r="N10" s="71">
        <f>P5-G10</f>
        <v>80</v>
      </c>
      <c r="R10" s="73" t="s">
        <v>175</v>
      </c>
      <c r="S10" s="73" t="s">
        <v>176</v>
      </c>
      <c r="T10" s="73" t="s">
        <v>177</v>
      </c>
      <c r="U10" s="73"/>
      <c r="V10" s="73" t="s">
        <v>178</v>
      </c>
    </row>
    <row r="11" spans="1:22" x14ac:dyDescent="0.2">
      <c r="A11" s="68" t="s">
        <v>179</v>
      </c>
      <c r="B11" s="68">
        <v>1.23</v>
      </c>
      <c r="C11" s="68">
        <v>43</v>
      </c>
      <c r="D11" s="2"/>
      <c r="E11" s="40">
        <f>D11*S2</f>
        <v>0</v>
      </c>
      <c r="F11" s="40">
        <f t="shared" si="0"/>
        <v>0</v>
      </c>
      <c r="G11" s="40">
        <f t="shared" si="1"/>
        <v>0</v>
      </c>
      <c r="H11" s="69">
        <f>F11/P1</f>
        <v>0</v>
      </c>
      <c r="I11" s="69">
        <f>G11/P1</f>
        <v>0</v>
      </c>
      <c r="J11" s="69">
        <f>F11*100/P4</f>
        <v>0</v>
      </c>
      <c r="K11" s="69">
        <f>G11*100/P5</f>
        <v>0</v>
      </c>
      <c r="L11" s="70">
        <f>(P4/B11)/S2</f>
        <v>243.90243902439025</v>
      </c>
      <c r="M11" s="71">
        <f>(L11*S2*C11)/1000</f>
        <v>62.926829268292686</v>
      </c>
      <c r="N11" s="71">
        <f>P11-G11</f>
        <v>0</v>
      </c>
      <c r="Q11" s="74" t="s">
        <v>180</v>
      </c>
      <c r="R11" s="75">
        <f>P4*25/100</f>
        <v>450</v>
      </c>
      <c r="S11" s="76">
        <f>R11/1.5/S2</f>
        <v>50</v>
      </c>
      <c r="T11" s="76">
        <f>R11/1.2/S2</f>
        <v>62.5</v>
      </c>
      <c r="U11" s="75"/>
      <c r="V11" s="77">
        <f>R11/S2</f>
        <v>75</v>
      </c>
    </row>
    <row r="12" spans="1:22" x14ac:dyDescent="0.2">
      <c r="A12" s="68" t="s">
        <v>181</v>
      </c>
      <c r="B12" s="68">
        <v>1.21</v>
      </c>
      <c r="C12" s="68">
        <v>44</v>
      </c>
      <c r="D12" s="2"/>
      <c r="E12" s="40">
        <f>D12*S2</f>
        <v>0</v>
      </c>
      <c r="F12" s="40">
        <f t="shared" si="0"/>
        <v>0</v>
      </c>
      <c r="G12" s="40">
        <f t="shared" si="1"/>
        <v>0</v>
      </c>
      <c r="H12" s="69">
        <f>F12/P1</f>
        <v>0</v>
      </c>
      <c r="I12" s="69">
        <f>G12/P1</f>
        <v>0</v>
      </c>
      <c r="J12" s="69">
        <f>F12*100/P4</f>
        <v>0</v>
      </c>
      <c r="K12" s="69">
        <f>G12*100/P5</f>
        <v>0</v>
      </c>
      <c r="L12" s="70">
        <f>(P4/B12)/S2</f>
        <v>247.93388429752068</v>
      </c>
      <c r="M12" s="71">
        <f>(L12*S2*C12)/1000</f>
        <v>65.454545454545467</v>
      </c>
      <c r="N12" s="71">
        <f>P5-G12</f>
        <v>80</v>
      </c>
      <c r="Q12" s="78" t="s">
        <v>182</v>
      </c>
      <c r="R12" s="75">
        <f>P4*50/100</f>
        <v>900</v>
      </c>
      <c r="S12" s="76">
        <f>R12/1.5/S2</f>
        <v>100</v>
      </c>
      <c r="T12" s="76">
        <f>R12/1.2/S2</f>
        <v>125</v>
      </c>
      <c r="U12" s="75"/>
      <c r="V12" s="77">
        <f>R12/S2</f>
        <v>150</v>
      </c>
    </row>
    <row r="13" spans="1:22" x14ac:dyDescent="0.2">
      <c r="A13" s="68" t="s">
        <v>183</v>
      </c>
      <c r="B13" s="68">
        <v>1.24</v>
      </c>
      <c r="C13" s="68">
        <v>44</v>
      </c>
      <c r="D13" s="2"/>
      <c r="E13" s="40">
        <f>D13*S2</f>
        <v>0</v>
      </c>
      <c r="F13" s="40">
        <f t="shared" si="0"/>
        <v>0</v>
      </c>
      <c r="G13" s="40">
        <f t="shared" si="1"/>
        <v>0</v>
      </c>
      <c r="H13" s="69">
        <f>F13/P1</f>
        <v>0</v>
      </c>
      <c r="I13" s="69">
        <f>G13/P1</f>
        <v>0</v>
      </c>
      <c r="J13" s="69">
        <f>F13*100/P4</f>
        <v>0</v>
      </c>
      <c r="K13" s="69">
        <f>G13*100/P5</f>
        <v>0</v>
      </c>
      <c r="L13" s="70">
        <f>(P4/B13)/S2</f>
        <v>241.93548387096772</v>
      </c>
      <c r="M13" s="71">
        <f>(L13*S2*C13)/1000</f>
        <v>63.87096774193548</v>
      </c>
      <c r="N13" s="71">
        <f>P5-G13</f>
        <v>80</v>
      </c>
      <c r="Q13" s="79" t="s">
        <v>184</v>
      </c>
      <c r="R13" s="75">
        <f>P4*75/100</f>
        <v>1350</v>
      </c>
      <c r="S13" s="80">
        <f>R13/1.5/S2</f>
        <v>150</v>
      </c>
      <c r="T13" s="80">
        <f>R13/1.2/S2</f>
        <v>187.5</v>
      </c>
      <c r="U13" s="75"/>
      <c r="V13" s="77">
        <f>R13/S2</f>
        <v>225</v>
      </c>
    </row>
    <row r="14" spans="1:22" x14ac:dyDescent="0.2">
      <c r="A14" s="68" t="s">
        <v>185</v>
      </c>
      <c r="B14" s="68">
        <v>1.2</v>
      </c>
      <c r="C14" s="68">
        <v>46</v>
      </c>
      <c r="D14" s="2"/>
      <c r="E14" s="40">
        <f>D14*S2</f>
        <v>0</v>
      </c>
      <c r="F14" s="40">
        <f t="shared" si="0"/>
        <v>0</v>
      </c>
      <c r="G14" s="40">
        <f t="shared" si="1"/>
        <v>0</v>
      </c>
      <c r="H14" s="69">
        <f>F14/P1</f>
        <v>0</v>
      </c>
      <c r="I14" s="69">
        <f>G14/P1</f>
        <v>0</v>
      </c>
      <c r="J14" s="69">
        <f>F14*100/P4</f>
        <v>0</v>
      </c>
      <c r="K14" s="69">
        <f>G14*100/P5</f>
        <v>0</v>
      </c>
      <c r="L14" s="70">
        <f>(P4/B14)/S2</f>
        <v>250</v>
      </c>
      <c r="M14" s="71">
        <f>(L14*S2*C14)/1000</f>
        <v>69</v>
      </c>
      <c r="N14" s="71">
        <f>P5-G14</f>
        <v>80</v>
      </c>
      <c r="Q14" s="81" t="s">
        <v>186</v>
      </c>
      <c r="R14" s="75">
        <f>P4</f>
        <v>1800</v>
      </c>
      <c r="S14" s="80">
        <f>R14/1.5/S2</f>
        <v>200</v>
      </c>
      <c r="T14" s="80">
        <f>R14/1.2/S2</f>
        <v>250</v>
      </c>
      <c r="U14" s="75"/>
      <c r="V14" s="77">
        <f>R14/S2</f>
        <v>300</v>
      </c>
    </row>
    <row r="15" spans="1:22" x14ac:dyDescent="0.2">
      <c r="A15" s="68" t="s">
        <v>187</v>
      </c>
      <c r="B15" s="68">
        <v>1.2</v>
      </c>
      <c r="C15" s="68">
        <v>45</v>
      </c>
      <c r="D15" s="2"/>
      <c r="E15" s="40">
        <f>D15*S2</f>
        <v>0</v>
      </c>
      <c r="F15" s="40">
        <f t="shared" si="0"/>
        <v>0</v>
      </c>
      <c r="G15" s="40">
        <f t="shared" si="1"/>
        <v>0</v>
      </c>
      <c r="H15" s="69">
        <f>F15/P1</f>
        <v>0</v>
      </c>
      <c r="I15" s="69">
        <f>G15/P1</f>
        <v>0</v>
      </c>
      <c r="J15" s="69">
        <f>F15*100/P4</f>
        <v>0</v>
      </c>
      <c r="K15" s="69">
        <f>G15*100/P5</f>
        <v>0</v>
      </c>
      <c r="L15" s="70">
        <f>(P4/B15)/S2</f>
        <v>250</v>
      </c>
      <c r="M15" s="71">
        <f>(L15*S2*C15)/1000</f>
        <v>67.5</v>
      </c>
      <c r="N15" s="71">
        <f>P5-G15</f>
        <v>80</v>
      </c>
    </row>
    <row r="16" spans="1:22" x14ac:dyDescent="0.2">
      <c r="A16" s="68" t="s">
        <v>188</v>
      </c>
      <c r="B16" s="68">
        <v>1.2</v>
      </c>
      <c r="C16" s="68">
        <v>46</v>
      </c>
      <c r="D16" s="2"/>
      <c r="E16" s="40">
        <f>D16*S2</f>
        <v>0</v>
      </c>
      <c r="F16" s="40">
        <f t="shared" si="0"/>
        <v>0</v>
      </c>
      <c r="G16" s="40">
        <f t="shared" si="1"/>
        <v>0</v>
      </c>
      <c r="H16" s="69">
        <f>F16/P1</f>
        <v>0</v>
      </c>
      <c r="I16" s="69">
        <f>G16/P1</f>
        <v>0</v>
      </c>
      <c r="J16" s="69">
        <f>F16*100/P4</f>
        <v>0</v>
      </c>
      <c r="K16" s="69">
        <f>G16*100/P5</f>
        <v>0</v>
      </c>
      <c r="L16" s="70">
        <f>(P4/B16)/S2</f>
        <v>250</v>
      </c>
      <c r="M16" s="71">
        <f>(L16*S2*C16)/1000</f>
        <v>69</v>
      </c>
      <c r="N16" s="71">
        <f>P5-G16</f>
        <v>80</v>
      </c>
    </row>
    <row r="17" spans="1:22" ht="17" x14ac:dyDescent="0.2">
      <c r="A17" s="68" t="s">
        <v>189</v>
      </c>
      <c r="B17" s="68">
        <v>1.5</v>
      </c>
      <c r="C17" s="68">
        <v>56</v>
      </c>
      <c r="D17" s="2"/>
      <c r="E17" s="40">
        <f>D17*S2</f>
        <v>0</v>
      </c>
      <c r="F17" s="40">
        <f t="shared" si="0"/>
        <v>0</v>
      </c>
      <c r="G17" s="40">
        <f t="shared" si="1"/>
        <v>0</v>
      </c>
      <c r="H17" s="69">
        <f>F17/P1</f>
        <v>0</v>
      </c>
      <c r="I17" s="69">
        <f>G17/P1</f>
        <v>0</v>
      </c>
      <c r="J17" s="69">
        <f>F17*100/P4</f>
        <v>0</v>
      </c>
      <c r="K17" s="69">
        <f>G17*100/P5</f>
        <v>0</v>
      </c>
      <c r="L17" s="70">
        <f>(P4/B17)/S2</f>
        <v>200</v>
      </c>
      <c r="M17" s="71">
        <f>(L17*S2*C17)/1000</f>
        <v>67.2</v>
      </c>
      <c r="N17" s="71">
        <f>P5-G17</f>
        <v>80</v>
      </c>
      <c r="Q17" s="154" t="s">
        <v>190</v>
      </c>
      <c r="R17" s="155"/>
      <c r="S17" s="155"/>
      <c r="T17" s="155"/>
      <c r="U17" s="2">
        <v>20</v>
      </c>
      <c r="V17" s="11" t="s">
        <v>191</v>
      </c>
    </row>
    <row r="18" spans="1:22" x14ac:dyDescent="0.2">
      <c r="A18" s="68" t="s">
        <v>192</v>
      </c>
      <c r="B18" s="68">
        <v>1.5</v>
      </c>
      <c r="C18" s="68">
        <v>75</v>
      </c>
      <c r="D18" s="2">
        <v>110</v>
      </c>
      <c r="E18" s="40">
        <f>D18*S2</f>
        <v>660</v>
      </c>
      <c r="F18" s="40">
        <f t="shared" si="0"/>
        <v>990</v>
      </c>
      <c r="G18" s="40">
        <f t="shared" si="1"/>
        <v>49.5</v>
      </c>
      <c r="H18" s="69">
        <f>F18/P1</f>
        <v>15.23076923076923</v>
      </c>
      <c r="I18" s="69">
        <f>G18/P1</f>
        <v>0.7615384615384615</v>
      </c>
      <c r="J18" s="69">
        <f>F18*100/P4</f>
        <v>55</v>
      </c>
      <c r="K18" s="69">
        <f>G18*100/P5</f>
        <v>61.875</v>
      </c>
      <c r="L18" s="70">
        <f>(P4/B18)/S2</f>
        <v>200</v>
      </c>
      <c r="M18" s="71">
        <f>(L18*S2*C18)/1000</f>
        <v>90</v>
      </c>
      <c r="N18" s="71">
        <f>P5-G18</f>
        <v>30.5</v>
      </c>
      <c r="Q18" s="54" t="s">
        <v>193</v>
      </c>
      <c r="R18" s="54"/>
      <c r="S18" s="6">
        <f>U17*15/Suplementos!C31</f>
        <v>23.076923076923077</v>
      </c>
      <c r="U18" s="11">
        <f>U17*4</f>
        <v>80</v>
      </c>
      <c r="V18" s="11" t="s">
        <v>194</v>
      </c>
    </row>
    <row r="19" spans="1:22" x14ac:dyDescent="0.2">
      <c r="A19" s="68" t="s">
        <v>195</v>
      </c>
      <c r="B19" s="68">
        <v>1.5</v>
      </c>
      <c r="C19" s="68">
        <v>63</v>
      </c>
      <c r="D19" s="2"/>
      <c r="E19" s="40">
        <f>D19*S2</f>
        <v>0</v>
      </c>
      <c r="F19" s="40">
        <f t="shared" si="0"/>
        <v>0</v>
      </c>
      <c r="G19" s="40">
        <f t="shared" si="1"/>
        <v>0</v>
      </c>
      <c r="H19" s="69">
        <f>F19/P1</f>
        <v>0</v>
      </c>
      <c r="I19" s="69">
        <f>G19/P1</f>
        <v>0</v>
      </c>
      <c r="J19" s="69">
        <f>F19*100/P4</f>
        <v>0</v>
      </c>
      <c r="K19" s="69">
        <f>G19*100/P5</f>
        <v>0</v>
      </c>
      <c r="L19" s="70">
        <f>(P4/B19)/S2</f>
        <v>200</v>
      </c>
      <c r="M19" s="71">
        <f>(L19*S2*C19)/1000</f>
        <v>75.599999999999994</v>
      </c>
      <c r="N19" s="71">
        <f>P5-G19</f>
        <v>80</v>
      </c>
      <c r="Q19" s="54" t="s">
        <v>196</v>
      </c>
      <c r="R19" s="54"/>
      <c r="S19" s="6">
        <f>U17*12/Suplementos!C32</f>
        <v>23.076923076923077</v>
      </c>
      <c r="U19" s="11">
        <f>U17*4</f>
        <v>80</v>
      </c>
      <c r="V19" s="11" t="s">
        <v>194</v>
      </c>
    </row>
    <row r="20" spans="1:22" x14ac:dyDescent="0.2">
      <c r="A20" s="68" t="s">
        <v>197</v>
      </c>
      <c r="B20" s="68">
        <v>1.5</v>
      </c>
      <c r="C20" s="68">
        <v>83</v>
      </c>
      <c r="D20" s="2"/>
      <c r="E20" s="40">
        <f>D20*S2</f>
        <v>0</v>
      </c>
      <c r="F20" s="40">
        <f t="shared" si="0"/>
        <v>0</v>
      </c>
      <c r="G20" s="40">
        <f t="shared" si="1"/>
        <v>0</v>
      </c>
      <c r="H20" s="69">
        <f>F20/P1</f>
        <v>0</v>
      </c>
      <c r="I20" s="69">
        <f>G20/P1</f>
        <v>0</v>
      </c>
      <c r="J20" s="69">
        <f>F20*100/P4</f>
        <v>0</v>
      </c>
      <c r="K20" s="69">
        <f>G20*100/P5</f>
        <v>0</v>
      </c>
      <c r="L20" s="70">
        <f>(P4/B20)/S2</f>
        <v>200</v>
      </c>
      <c r="M20" s="71">
        <f>(L20*S2*C20)/1000</f>
        <v>99.6</v>
      </c>
      <c r="N20" s="71">
        <f>P5-G20</f>
        <v>80</v>
      </c>
      <c r="Q20" s="54" t="s">
        <v>198</v>
      </c>
      <c r="R20" s="54"/>
      <c r="S20" s="6">
        <f>U17*20/Suplementos!C33</f>
        <v>66.666666666666671</v>
      </c>
      <c r="U20" s="11">
        <f>U17*4+(S20*9.66/20)</f>
        <v>112.2</v>
      </c>
      <c r="V20" s="11" t="s">
        <v>194</v>
      </c>
    </row>
    <row r="21" spans="1:22" ht="15.75" customHeight="1" x14ac:dyDescent="0.2">
      <c r="A21" s="68" t="s">
        <v>199</v>
      </c>
      <c r="B21" s="68">
        <v>1.5</v>
      </c>
      <c r="C21" s="68">
        <v>60</v>
      </c>
      <c r="D21" s="2"/>
      <c r="E21" s="40">
        <f>D21*S2</f>
        <v>0</v>
      </c>
      <c r="F21" s="40">
        <f t="shared" si="0"/>
        <v>0</v>
      </c>
      <c r="G21" s="40">
        <f t="shared" si="1"/>
        <v>0</v>
      </c>
      <c r="H21" s="69">
        <f>F21/P1</f>
        <v>0</v>
      </c>
      <c r="I21" s="69">
        <f>G21/P1</f>
        <v>0</v>
      </c>
      <c r="J21" s="69">
        <f>F21*100/P4</f>
        <v>0</v>
      </c>
      <c r="K21" s="69">
        <f>G21*100/P5</f>
        <v>0</v>
      </c>
      <c r="L21" s="70">
        <f>(P4/B21)/S2</f>
        <v>200</v>
      </c>
      <c r="M21" s="71">
        <f>(L21*S2*C21)/1000</f>
        <v>72</v>
      </c>
      <c r="N21" s="71">
        <f>P5-G21</f>
        <v>80</v>
      </c>
    </row>
    <row r="22" spans="1:22" ht="15.75" customHeight="1" x14ac:dyDescent="0.2">
      <c r="A22" s="68" t="s">
        <v>200</v>
      </c>
      <c r="B22" s="68">
        <v>1.5</v>
      </c>
      <c r="C22" s="68">
        <v>60</v>
      </c>
      <c r="D22" s="2"/>
      <c r="E22" s="40">
        <f>D22*S2</f>
        <v>0</v>
      </c>
      <c r="F22" s="40">
        <f t="shared" si="0"/>
        <v>0</v>
      </c>
      <c r="G22" s="40">
        <f t="shared" si="1"/>
        <v>0</v>
      </c>
      <c r="H22" s="69">
        <f>F22/P1</f>
        <v>0</v>
      </c>
      <c r="I22" s="69">
        <f>G22/P1</f>
        <v>0</v>
      </c>
      <c r="J22" s="69">
        <f>F22*100/P4</f>
        <v>0</v>
      </c>
      <c r="K22" s="69">
        <f>G22*100/P5</f>
        <v>0</v>
      </c>
      <c r="L22" s="70">
        <f>(P4/B22)/S2</f>
        <v>200</v>
      </c>
      <c r="M22" s="71">
        <f>(L22*S2*C22)/1000</f>
        <v>72</v>
      </c>
      <c r="N22" s="71">
        <f>P5-G22</f>
        <v>80</v>
      </c>
    </row>
    <row r="23" spans="1:22" ht="15.75" customHeight="1" x14ac:dyDescent="0.2">
      <c r="A23" s="68" t="s">
        <v>201</v>
      </c>
      <c r="B23" s="68">
        <v>1.5</v>
      </c>
      <c r="C23" s="68">
        <v>64</v>
      </c>
      <c r="D23" s="2"/>
      <c r="E23" s="40">
        <f>D23*S2</f>
        <v>0</v>
      </c>
      <c r="F23" s="40">
        <f t="shared" si="0"/>
        <v>0</v>
      </c>
      <c r="G23" s="40">
        <f t="shared" si="1"/>
        <v>0</v>
      </c>
      <c r="H23" s="69">
        <f>F23/P1</f>
        <v>0</v>
      </c>
      <c r="I23" s="69">
        <f>G23/P1</f>
        <v>0</v>
      </c>
      <c r="J23" s="69">
        <f>F23*100/P4</f>
        <v>0</v>
      </c>
      <c r="K23" s="69">
        <f>G23*100/P5</f>
        <v>0</v>
      </c>
      <c r="L23" s="70">
        <f>(P4/B23)/S2</f>
        <v>200</v>
      </c>
      <c r="M23" s="71">
        <f>(L23*S2*C23)/1000</f>
        <v>76.8</v>
      </c>
      <c r="N23" s="71">
        <f>P5-G23</f>
        <v>80</v>
      </c>
    </row>
    <row r="24" spans="1:22" ht="15.75" customHeight="1" x14ac:dyDescent="0.2">
      <c r="A24" s="68" t="s">
        <v>202</v>
      </c>
      <c r="B24" s="68">
        <v>1.5</v>
      </c>
      <c r="C24" s="68">
        <v>63</v>
      </c>
      <c r="D24" s="2"/>
      <c r="E24" s="40">
        <f>D24*S2</f>
        <v>0</v>
      </c>
      <c r="F24" s="40">
        <f t="shared" si="0"/>
        <v>0</v>
      </c>
      <c r="G24" s="40">
        <f t="shared" si="1"/>
        <v>0</v>
      </c>
      <c r="H24" s="69">
        <f>F24/P1</f>
        <v>0</v>
      </c>
      <c r="I24" s="69">
        <f>G24/P1</f>
        <v>0</v>
      </c>
      <c r="J24" s="69">
        <f>F24*100/P4</f>
        <v>0</v>
      </c>
      <c r="K24" s="69">
        <f>G24*100/P5</f>
        <v>0</v>
      </c>
      <c r="L24" s="70">
        <f>(P4/B24)/S2</f>
        <v>200</v>
      </c>
      <c r="M24" s="71">
        <f>(L24*S2*C24)/1000</f>
        <v>75.599999999999994</v>
      </c>
      <c r="N24" s="71">
        <f>P5-G24</f>
        <v>80</v>
      </c>
    </row>
    <row r="25" spans="1:22" ht="15.75" customHeight="1" x14ac:dyDescent="0.2">
      <c r="A25" s="68" t="s">
        <v>203</v>
      </c>
      <c r="B25" s="68">
        <v>1.5</v>
      </c>
      <c r="C25" s="68">
        <v>58</v>
      </c>
      <c r="D25" s="2"/>
      <c r="E25" s="40">
        <f>D25*S2</f>
        <v>0</v>
      </c>
      <c r="F25" s="40">
        <f t="shared" si="0"/>
        <v>0</v>
      </c>
      <c r="G25" s="40">
        <f t="shared" si="1"/>
        <v>0</v>
      </c>
      <c r="H25" s="69">
        <f>F25/P1</f>
        <v>0</v>
      </c>
      <c r="I25" s="69">
        <f>G25/P1</f>
        <v>0</v>
      </c>
      <c r="J25" s="69">
        <f>F25*100/P4</f>
        <v>0</v>
      </c>
      <c r="K25" s="69">
        <f>G25*100/P5</f>
        <v>0</v>
      </c>
      <c r="L25" s="70">
        <f>(P4/B25)/S2</f>
        <v>200</v>
      </c>
      <c r="M25" s="71">
        <f>(L25*S2*C25)/1000</f>
        <v>69.599999999999994</v>
      </c>
      <c r="N25" s="71">
        <f>P5-G25</f>
        <v>80</v>
      </c>
    </row>
    <row r="26" spans="1:22" ht="15.75" customHeight="1" x14ac:dyDescent="0.2">
      <c r="A26" s="68" t="s">
        <v>204</v>
      </c>
      <c r="B26" s="68">
        <v>1.5</v>
      </c>
      <c r="C26" s="68">
        <v>69</v>
      </c>
      <c r="D26" s="2"/>
      <c r="E26" s="40">
        <f>D26*S2</f>
        <v>0</v>
      </c>
      <c r="F26" s="40">
        <f t="shared" si="0"/>
        <v>0</v>
      </c>
      <c r="G26" s="40">
        <f t="shared" si="1"/>
        <v>0</v>
      </c>
      <c r="H26" s="69">
        <f>F26/P1</f>
        <v>0</v>
      </c>
      <c r="I26" s="69">
        <f>G26/P1</f>
        <v>0</v>
      </c>
      <c r="J26" s="69">
        <f>F26*100/P4</f>
        <v>0</v>
      </c>
      <c r="K26" s="69">
        <f>G26*100/P5</f>
        <v>0</v>
      </c>
      <c r="L26" s="70">
        <f>(P4/B26)/S2</f>
        <v>200</v>
      </c>
      <c r="M26" s="71">
        <f>(L26*S2*C26)/1000</f>
        <v>82.8</v>
      </c>
      <c r="N26" s="71">
        <f>P5-G26</f>
        <v>80</v>
      </c>
    </row>
    <row r="27" spans="1:22" ht="15.75" customHeight="1" x14ac:dyDescent="0.2">
      <c r="A27" s="68" t="s">
        <v>205</v>
      </c>
      <c r="B27" s="68">
        <v>1.5</v>
      </c>
      <c r="C27" s="68">
        <v>57</v>
      </c>
      <c r="D27" s="2"/>
      <c r="E27" s="40">
        <f>D27*S2</f>
        <v>0</v>
      </c>
      <c r="F27" s="40">
        <f t="shared" si="0"/>
        <v>0</v>
      </c>
      <c r="G27" s="40">
        <f t="shared" si="1"/>
        <v>0</v>
      </c>
      <c r="H27" s="69">
        <f>F27/P1</f>
        <v>0</v>
      </c>
      <c r="I27" s="69">
        <f>G27/P1</f>
        <v>0</v>
      </c>
      <c r="J27" s="69">
        <f>F27*100/P4</f>
        <v>0</v>
      </c>
      <c r="K27" s="69">
        <f>G27*100/P5</f>
        <v>0</v>
      </c>
      <c r="L27" s="70">
        <f>(P4/B27)/S2</f>
        <v>200</v>
      </c>
      <c r="M27" s="71">
        <f>(L27*S2*C27)/1000</f>
        <v>68.400000000000006</v>
      </c>
      <c r="N27" s="71">
        <f>P5-G27</f>
        <v>80</v>
      </c>
    </row>
    <row r="28" spans="1:22" ht="15.75" customHeight="1" x14ac:dyDescent="0.2">
      <c r="A28" s="68" t="s">
        <v>206</v>
      </c>
      <c r="B28" s="68">
        <v>2</v>
      </c>
      <c r="C28" s="68">
        <v>50</v>
      </c>
      <c r="D28" s="2"/>
      <c r="E28" s="40">
        <f>D28*S2</f>
        <v>0</v>
      </c>
      <c r="F28" s="40">
        <f t="shared" si="0"/>
        <v>0</v>
      </c>
      <c r="G28" s="40">
        <f>C28*E28/500</f>
        <v>0</v>
      </c>
      <c r="H28" s="69">
        <f>F28/P1</f>
        <v>0</v>
      </c>
      <c r="I28" s="69">
        <f>G28/P1</f>
        <v>0</v>
      </c>
      <c r="J28" s="69">
        <f>F28*100/P4</f>
        <v>0</v>
      </c>
      <c r="K28" s="69">
        <f>G28*100/P5</f>
        <v>0</v>
      </c>
      <c r="L28" s="70">
        <f>(P4/B28)/S2</f>
        <v>150</v>
      </c>
      <c r="M28" s="71">
        <f>(L28*S2*C28)/1000</f>
        <v>45</v>
      </c>
      <c r="N28" s="71">
        <f>P5-G28</f>
        <v>80</v>
      </c>
    </row>
    <row r="29" spans="1:22" ht="15.75" customHeight="1" x14ac:dyDescent="0.2">
      <c r="A29" s="68" t="s">
        <v>207</v>
      </c>
      <c r="B29" s="68">
        <v>2</v>
      </c>
      <c r="C29" s="68">
        <v>50</v>
      </c>
      <c r="D29" s="2"/>
      <c r="E29" s="40">
        <f>D29*S2</f>
        <v>0</v>
      </c>
      <c r="F29" s="40">
        <f t="shared" si="0"/>
        <v>0</v>
      </c>
      <c r="G29" s="40">
        <f>C29*E29/500</f>
        <v>0</v>
      </c>
      <c r="H29" s="69">
        <f>F29/P1</f>
        <v>0</v>
      </c>
      <c r="I29" s="69">
        <f>G29/P1</f>
        <v>0</v>
      </c>
      <c r="J29" s="69">
        <f>F29*100/P4</f>
        <v>0</v>
      </c>
      <c r="K29" s="69">
        <f>G29*100/P5</f>
        <v>0</v>
      </c>
      <c r="L29" s="70">
        <f>(P4/B29)/S2</f>
        <v>150</v>
      </c>
      <c r="M29" s="71">
        <f>(L29*S2*C29)/1000</f>
        <v>45</v>
      </c>
      <c r="N29" s="71">
        <f>P5-G29</f>
        <v>80</v>
      </c>
    </row>
    <row r="30" spans="1:22" ht="15.75" customHeight="1" x14ac:dyDescent="0.2">
      <c r="A30" s="68" t="s">
        <v>208</v>
      </c>
      <c r="B30" s="68">
        <v>1</v>
      </c>
      <c r="C30" s="68">
        <v>46.5</v>
      </c>
      <c r="D30" s="2"/>
      <c r="E30" s="40">
        <f>D30*S2</f>
        <v>0</v>
      </c>
      <c r="F30" s="40">
        <f t="shared" si="0"/>
        <v>0</v>
      </c>
      <c r="G30" s="40">
        <f t="shared" ref="G30:G51" si="2">C30*E30/1000</f>
        <v>0</v>
      </c>
      <c r="H30" s="69">
        <f>F30/P1</f>
        <v>0</v>
      </c>
      <c r="I30" s="69">
        <f>G30/P1</f>
        <v>0</v>
      </c>
      <c r="J30" s="69">
        <f>F30*100/P4</f>
        <v>0</v>
      </c>
      <c r="K30" s="69">
        <f>G30*100/P5</f>
        <v>0</v>
      </c>
      <c r="L30" s="70">
        <f>(P4/B30)/S2</f>
        <v>300</v>
      </c>
      <c r="M30" s="71">
        <f>(L30*S2*C30)/1000</f>
        <v>83.7</v>
      </c>
      <c r="N30" s="71">
        <f>P5-G30</f>
        <v>80</v>
      </c>
    </row>
    <row r="31" spans="1:22" ht="15.75" customHeight="1" x14ac:dyDescent="0.2">
      <c r="A31" s="68" t="s">
        <v>209</v>
      </c>
      <c r="B31" s="68">
        <v>1</v>
      </c>
      <c r="C31" s="68">
        <v>75</v>
      </c>
      <c r="D31" s="2"/>
      <c r="E31" s="40">
        <f>D31*S2</f>
        <v>0</v>
      </c>
      <c r="F31" s="40">
        <f t="shared" si="0"/>
        <v>0</v>
      </c>
      <c r="G31" s="40">
        <f t="shared" si="2"/>
        <v>0</v>
      </c>
      <c r="H31" s="69">
        <f>F31/P1</f>
        <v>0</v>
      </c>
      <c r="I31" s="69">
        <f>G31/P1</f>
        <v>0</v>
      </c>
      <c r="J31" s="69">
        <f>F31*100/P4</f>
        <v>0</v>
      </c>
      <c r="K31" s="69">
        <f>G31*100/P5</f>
        <v>0</v>
      </c>
      <c r="L31" s="70">
        <f>(P4/B31)/S2</f>
        <v>300</v>
      </c>
      <c r="M31" s="71">
        <f>(L31*S2*C31)/1000</f>
        <v>135</v>
      </c>
      <c r="N31" s="71">
        <f>P5-G31</f>
        <v>80</v>
      </c>
    </row>
    <row r="32" spans="1:22" ht="15.75" customHeight="1" x14ac:dyDescent="0.2">
      <c r="A32" s="68" t="s">
        <v>210</v>
      </c>
      <c r="B32" s="68">
        <v>1.1200000000000001</v>
      </c>
      <c r="C32" s="68">
        <v>49</v>
      </c>
      <c r="D32" s="2"/>
      <c r="E32" s="40">
        <f>D32*S2</f>
        <v>0</v>
      </c>
      <c r="F32" s="40">
        <f t="shared" si="0"/>
        <v>0</v>
      </c>
      <c r="G32" s="40">
        <f t="shared" si="2"/>
        <v>0</v>
      </c>
      <c r="H32" s="69">
        <f>F32/P1</f>
        <v>0</v>
      </c>
      <c r="I32" s="69">
        <f>G32/P1</f>
        <v>0</v>
      </c>
      <c r="J32" s="69">
        <f>F32*100/P4</f>
        <v>0</v>
      </c>
      <c r="K32" s="69">
        <f>G32*100/P5</f>
        <v>0</v>
      </c>
      <c r="L32" s="70">
        <f>(P4/B32)/S2</f>
        <v>267.85714285714283</v>
      </c>
      <c r="M32" s="71">
        <f>(L32*S2*C32)/1000</f>
        <v>78.749999999999986</v>
      </c>
      <c r="N32" s="71">
        <f>P5-G32</f>
        <v>80</v>
      </c>
    </row>
    <row r="33" spans="1:14" ht="15.75" customHeight="1" x14ac:dyDescent="0.2">
      <c r="A33" s="68" t="s">
        <v>211</v>
      </c>
      <c r="B33" s="68">
        <v>1.1399999999999999</v>
      </c>
      <c r="C33" s="68">
        <v>64</v>
      </c>
      <c r="D33" s="2"/>
      <c r="E33" s="40">
        <f>D33*S2</f>
        <v>0</v>
      </c>
      <c r="F33" s="40">
        <f t="shared" si="0"/>
        <v>0</v>
      </c>
      <c r="G33" s="40">
        <f t="shared" si="2"/>
        <v>0</v>
      </c>
      <c r="H33" s="69">
        <f>F33/P1</f>
        <v>0</v>
      </c>
      <c r="I33" s="69">
        <f>G33/P1</f>
        <v>0</v>
      </c>
      <c r="J33" s="69">
        <f>F33*100/P4</f>
        <v>0</v>
      </c>
      <c r="K33" s="69">
        <f>G33*100/P5</f>
        <v>0</v>
      </c>
      <c r="L33" s="70">
        <f>(P4/B33)/S2</f>
        <v>263.15789473684214</v>
      </c>
      <c r="M33" s="71">
        <f>(L33*S2*C33)/1000</f>
        <v>101.05263157894738</v>
      </c>
      <c r="N33" s="71">
        <f>P5-G33</f>
        <v>80</v>
      </c>
    </row>
    <row r="34" spans="1:14" ht="15.75" customHeight="1" x14ac:dyDescent="0.2">
      <c r="A34" s="68" t="s">
        <v>212</v>
      </c>
      <c r="B34" s="68">
        <v>1.5</v>
      </c>
      <c r="C34" s="68">
        <v>75</v>
      </c>
      <c r="D34" s="2"/>
      <c r="E34" s="40">
        <f>D34*S2</f>
        <v>0</v>
      </c>
      <c r="F34" s="40">
        <f t="shared" si="0"/>
        <v>0</v>
      </c>
      <c r="G34" s="40">
        <f t="shared" si="2"/>
        <v>0</v>
      </c>
      <c r="H34" s="69">
        <f>F34/P1</f>
        <v>0</v>
      </c>
      <c r="I34" s="69">
        <f>G34/P1</f>
        <v>0</v>
      </c>
      <c r="J34" s="69">
        <f>F34*100/P4</f>
        <v>0</v>
      </c>
      <c r="K34" s="69">
        <f>G34*100/P5</f>
        <v>0</v>
      </c>
      <c r="L34" s="70">
        <f>(P4/B34)/S2</f>
        <v>200</v>
      </c>
      <c r="M34" s="71">
        <f>(L34*S2*C34)/1000</f>
        <v>90</v>
      </c>
      <c r="N34" s="71">
        <f>P5-G34</f>
        <v>80</v>
      </c>
    </row>
    <row r="35" spans="1:14" ht="15.75" customHeight="1" x14ac:dyDescent="0.2">
      <c r="A35" s="68" t="s">
        <v>213</v>
      </c>
      <c r="B35" s="68">
        <v>1</v>
      </c>
      <c r="C35" s="68">
        <v>43</v>
      </c>
      <c r="D35" s="2"/>
      <c r="E35" s="40">
        <f>D35*S2</f>
        <v>0</v>
      </c>
      <c r="F35" s="40">
        <f t="shared" si="0"/>
        <v>0</v>
      </c>
      <c r="G35" s="40">
        <f t="shared" si="2"/>
        <v>0</v>
      </c>
      <c r="H35" s="69">
        <f>F35/P1</f>
        <v>0</v>
      </c>
      <c r="I35" s="69">
        <f>G35/P1</f>
        <v>0</v>
      </c>
      <c r="J35" s="69">
        <f>F35*100/P4</f>
        <v>0</v>
      </c>
      <c r="K35" s="69">
        <f>G35*100/P5</f>
        <v>0</v>
      </c>
      <c r="L35" s="70">
        <f>(P4/B35)/S2</f>
        <v>300</v>
      </c>
      <c r="M35" s="71">
        <f>(L35*S2*C35)/1000</f>
        <v>77.400000000000006</v>
      </c>
      <c r="N35" s="71">
        <f>P5-G35</f>
        <v>80</v>
      </c>
    </row>
    <row r="36" spans="1:14" ht="15.75" customHeight="1" x14ac:dyDescent="0.2">
      <c r="A36" s="68" t="s">
        <v>214</v>
      </c>
      <c r="B36" s="68">
        <v>2</v>
      </c>
      <c r="C36" s="68">
        <v>74</v>
      </c>
      <c r="D36" s="2"/>
      <c r="E36" s="40">
        <f>D36*S2</f>
        <v>0</v>
      </c>
      <c r="F36" s="40">
        <f t="shared" si="0"/>
        <v>0</v>
      </c>
      <c r="G36" s="40">
        <f t="shared" si="2"/>
        <v>0</v>
      </c>
      <c r="H36" s="69">
        <f>F36/P1</f>
        <v>0</v>
      </c>
      <c r="I36" s="69">
        <f>G36/P1</f>
        <v>0</v>
      </c>
      <c r="J36" s="69">
        <f>F36*100/P4</f>
        <v>0</v>
      </c>
      <c r="K36" s="69">
        <f>G36*100/P5</f>
        <v>0</v>
      </c>
      <c r="L36" s="70">
        <f>(P4/B36)/S2</f>
        <v>150</v>
      </c>
      <c r="M36" s="71">
        <f>(L36*S2*C36)/1000</f>
        <v>66.599999999999994</v>
      </c>
      <c r="N36" s="71">
        <f>P5-G36</f>
        <v>80</v>
      </c>
    </row>
    <row r="37" spans="1:14" ht="15.75" customHeight="1" x14ac:dyDescent="0.2">
      <c r="A37" s="68" t="s">
        <v>215</v>
      </c>
      <c r="B37" s="68">
        <v>1.5</v>
      </c>
      <c r="C37" s="68">
        <v>60</v>
      </c>
      <c r="D37" s="2"/>
      <c r="E37" s="40">
        <f>D37*S2</f>
        <v>0</v>
      </c>
      <c r="F37" s="40">
        <f t="shared" si="0"/>
        <v>0</v>
      </c>
      <c r="G37" s="40">
        <f t="shared" si="2"/>
        <v>0</v>
      </c>
      <c r="H37" s="69">
        <f>F37/P1</f>
        <v>0</v>
      </c>
      <c r="I37" s="69">
        <f>G37/P1</f>
        <v>0</v>
      </c>
      <c r="J37" s="69">
        <f>F37*100/P4</f>
        <v>0</v>
      </c>
      <c r="K37" s="69">
        <f>G37*100/P5</f>
        <v>0</v>
      </c>
      <c r="L37" s="70">
        <f>(P4/B37)/S2</f>
        <v>200</v>
      </c>
      <c r="M37" s="71">
        <f>(L37*S2*C37)/1000</f>
        <v>72</v>
      </c>
      <c r="N37" s="71">
        <f>P5-G37</f>
        <v>80</v>
      </c>
    </row>
    <row r="38" spans="1:14" ht="15.75" customHeight="1" x14ac:dyDescent="0.2">
      <c r="A38" s="68" t="s">
        <v>216</v>
      </c>
      <c r="B38" s="68">
        <v>1</v>
      </c>
      <c r="C38" s="68">
        <v>58</v>
      </c>
      <c r="D38" s="2"/>
      <c r="E38" s="40">
        <f>D38*S2</f>
        <v>0</v>
      </c>
      <c r="F38" s="40">
        <f t="shared" si="0"/>
        <v>0</v>
      </c>
      <c r="G38" s="40">
        <f t="shared" si="2"/>
        <v>0</v>
      </c>
      <c r="H38" s="69">
        <f>F38/P1</f>
        <v>0</v>
      </c>
      <c r="I38" s="69">
        <f>G38/P1</f>
        <v>0</v>
      </c>
      <c r="J38" s="69">
        <f>F38*100/P4</f>
        <v>0</v>
      </c>
      <c r="K38" s="69">
        <f>G38*100/P5</f>
        <v>0</v>
      </c>
      <c r="L38" s="70">
        <f>(P4/B38)/S2</f>
        <v>300</v>
      </c>
      <c r="M38" s="71">
        <f>(L38*S2*C38)/1000</f>
        <v>104.4</v>
      </c>
      <c r="N38" s="71">
        <f>P5-G38</f>
        <v>80</v>
      </c>
    </row>
    <row r="39" spans="1:14" ht="15.75" customHeight="1" x14ac:dyDescent="0.2">
      <c r="A39" s="68" t="s">
        <v>217</v>
      </c>
      <c r="B39" s="68">
        <v>1</v>
      </c>
      <c r="C39" s="68">
        <v>55</v>
      </c>
      <c r="D39" s="2"/>
      <c r="E39" s="40">
        <f>D39*S2</f>
        <v>0</v>
      </c>
      <c r="F39" s="40">
        <f t="shared" si="0"/>
        <v>0</v>
      </c>
      <c r="G39" s="40">
        <f t="shared" si="2"/>
        <v>0</v>
      </c>
      <c r="H39" s="69">
        <f>F39/P1</f>
        <v>0</v>
      </c>
      <c r="I39" s="69">
        <f>G39/P1</f>
        <v>0</v>
      </c>
      <c r="J39" s="69">
        <f>F39*100/P4</f>
        <v>0</v>
      </c>
      <c r="K39" s="69">
        <f>G39*100/P5</f>
        <v>0</v>
      </c>
      <c r="L39" s="70">
        <f>(P4/B39)/S2</f>
        <v>300</v>
      </c>
      <c r="M39" s="71">
        <f>(L39*S2*C39)/1000</f>
        <v>99</v>
      </c>
      <c r="N39" s="71">
        <f>P5-G39</f>
        <v>80</v>
      </c>
    </row>
    <row r="40" spans="1:14" ht="15.75" customHeight="1" x14ac:dyDescent="0.2">
      <c r="A40" s="68" t="s">
        <v>218</v>
      </c>
      <c r="B40" s="68">
        <v>1.3</v>
      </c>
      <c r="C40" s="68">
        <v>40</v>
      </c>
      <c r="D40" s="2"/>
      <c r="E40" s="40">
        <f>D40*S2</f>
        <v>0</v>
      </c>
      <c r="F40" s="40">
        <f t="shared" si="0"/>
        <v>0</v>
      </c>
      <c r="G40" s="40">
        <f t="shared" si="2"/>
        <v>0</v>
      </c>
      <c r="H40" s="69">
        <f>F40/P1</f>
        <v>0</v>
      </c>
      <c r="I40" s="69">
        <f>G40/P1</f>
        <v>0</v>
      </c>
      <c r="J40" s="69">
        <f>F40*100/P4</f>
        <v>0</v>
      </c>
      <c r="K40" s="69">
        <f>G40*100/P5</f>
        <v>0</v>
      </c>
      <c r="L40" s="70">
        <f>(P4/B40)/S2</f>
        <v>230.76923076923075</v>
      </c>
      <c r="M40" s="71">
        <f>(L40*S2*C40)/1000</f>
        <v>55.38461538461538</v>
      </c>
      <c r="N40" s="71">
        <f>P5-G40</f>
        <v>80</v>
      </c>
    </row>
    <row r="41" spans="1:14" ht="15.75" customHeight="1" x14ac:dyDescent="0.2">
      <c r="A41" s="68" t="s">
        <v>219</v>
      </c>
      <c r="B41" s="68">
        <v>1.5</v>
      </c>
      <c r="C41" s="68">
        <v>100</v>
      </c>
      <c r="D41" s="2"/>
      <c r="E41" s="40">
        <f>D41*S2</f>
        <v>0</v>
      </c>
      <c r="F41" s="40">
        <f t="shared" si="0"/>
        <v>0</v>
      </c>
      <c r="G41" s="40">
        <f t="shared" si="2"/>
        <v>0</v>
      </c>
      <c r="H41" s="69">
        <f>F41/P1</f>
        <v>0</v>
      </c>
      <c r="I41" s="69">
        <f>G41/P1</f>
        <v>0</v>
      </c>
      <c r="J41" s="69">
        <f>F41*100/P4</f>
        <v>0</v>
      </c>
      <c r="K41" s="69">
        <f>G41*100/P5</f>
        <v>0</v>
      </c>
      <c r="L41" s="70">
        <f>(P4/B41)/S2</f>
        <v>200</v>
      </c>
      <c r="M41" s="71">
        <f>(L41*S2*C41)/1000</f>
        <v>120</v>
      </c>
      <c r="N41" s="71">
        <f>P5-G41</f>
        <v>80</v>
      </c>
    </row>
    <row r="42" spans="1:14" ht="15.75" customHeight="1" x14ac:dyDescent="0.2">
      <c r="A42" s="68" t="s">
        <v>220</v>
      </c>
      <c r="B42" s="68">
        <v>1.5</v>
      </c>
      <c r="C42" s="68">
        <v>94</v>
      </c>
      <c r="D42" s="2"/>
      <c r="E42" s="40">
        <f>D42*S2</f>
        <v>0</v>
      </c>
      <c r="F42" s="40">
        <f t="shared" si="0"/>
        <v>0</v>
      </c>
      <c r="G42" s="40">
        <f t="shared" si="2"/>
        <v>0</v>
      </c>
      <c r="H42" s="69">
        <f>F42/P1</f>
        <v>0</v>
      </c>
      <c r="I42" s="69">
        <f>G42/P1</f>
        <v>0</v>
      </c>
      <c r="J42" s="69">
        <f>F42*100/P4</f>
        <v>0</v>
      </c>
      <c r="K42" s="69">
        <f>G42*100/P5</f>
        <v>0</v>
      </c>
      <c r="L42" s="70">
        <f>(P4/B42)/S2</f>
        <v>200</v>
      </c>
      <c r="M42" s="71">
        <f>(L42*S2*C42)/1000</f>
        <v>112.8</v>
      </c>
      <c r="N42" s="71">
        <f>P5-G42</f>
        <v>80</v>
      </c>
    </row>
    <row r="43" spans="1:14" ht="15.75" customHeight="1" x14ac:dyDescent="0.2">
      <c r="A43" s="68" t="s">
        <v>221</v>
      </c>
      <c r="B43" s="68">
        <v>1</v>
      </c>
      <c r="C43" s="68">
        <v>65</v>
      </c>
      <c r="D43" s="2"/>
      <c r="E43" s="40">
        <f>D43*S2</f>
        <v>0</v>
      </c>
      <c r="F43" s="40">
        <f t="shared" si="0"/>
        <v>0</v>
      </c>
      <c r="G43" s="40">
        <f t="shared" si="2"/>
        <v>0</v>
      </c>
      <c r="H43" s="69">
        <f>F43/P1</f>
        <v>0</v>
      </c>
      <c r="I43" s="69">
        <f>G43/P1</f>
        <v>0</v>
      </c>
      <c r="J43" s="69">
        <f>F43*100/P4</f>
        <v>0</v>
      </c>
      <c r="K43" s="69">
        <f>G43*100/P5</f>
        <v>0</v>
      </c>
      <c r="L43" s="70">
        <f>(P4/B43)/S2</f>
        <v>300</v>
      </c>
      <c r="M43" s="71">
        <f>(L43*S2*C43)/1000</f>
        <v>117</v>
      </c>
      <c r="N43" s="71">
        <f>P5-G43</f>
        <v>80</v>
      </c>
    </row>
    <row r="44" spans="1:14" ht="15.75" customHeight="1" x14ac:dyDescent="0.2">
      <c r="A44" s="68" t="s">
        <v>222</v>
      </c>
      <c r="B44" s="68">
        <v>1.31</v>
      </c>
      <c r="C44" s="68">
        <v>66</v>
      </c>
      <c r="D44" s="2"/>
      <c r="E44" s="40">
        <f>D44*S2</f>
        <v>0</v>
      </c>
      <c r="F44" s="40">
        <f t="shared" si="0"/>
        <v>0</v>
      </c>
      <c r="G44" s="40">
        <f t="shared" si="2"/>
        <v>0</v>
      </c>
      <c r="H44" s="69">
        <f>F44/P1</f>
        <v>0</v>
      </c>
      <c r="I44" s="69">
        <f>G44/P1</f>
        <v>0</v>
      </c>
      <c r="J44" s="69">
        <f>F44*100/P4</f>
        <v>0</v>
      </c>
      <c r="K44" s="69">
        <f>G44*100/P5</f>
        <v>0</v>
      </c>
      <c r="L44" s="70">
        <f>(P4/B44)/S2</f>
        <v>229.00763358778624</v>
      </c>
      <c r="M44" s="71">
        <f>(L44*S2*C44)/1000</f>
        <v>90.687022900763353</v>
      </c>
      <c r="N44" s="71">
        <f>P5-G44</f>
        <v>80</v>
      </c>
    </row>
    <row r="45" spans="1:14" ht="15.75" customHeight="1" x14ac:dyDescent="0.2">
      <c r="A45" s="68" t="s">
        <v>223</v>
      </c>
      <c r="B45" s="68">
        <v>1</v>
      </c>
      <c r="C45" s="68">
        <v>41</v>
      </c>
      <c r="D45" s="2"/>
      <c r="E45" s="40">
        <f>D45*S2</f>
        <v>0</v>
      </c>
      <c r="F45" s="40">
        <f t="shared" si="0"/>
        <v>0</v>
      </c>
      <c r="G45" s="40">
        <f t="shared" si="2"/>
        <v>0</v>
      </c>
      <c r="H45" s="69">
        <f>F45/P1</f>
        <v>0</v>
      </c>
      <c r="I45" s="69">
        <f>G45/P1</f>
        <v>0</v>
      </c>
      <c r="J45" s="69">
        <f>F45*100/P4</f>
        <v>0</v>
      </c>
      <c r="K45" s="69">
        <f>G45*100/P5</f>
        <v>0</v>
      </c>
      <c r="L45" s="70">
        <f>(P4/B45)/S2</f>
        <v>300</v>
      </c>
      <c r="M45" s="71">
        <f>(L45*S2*C45)/1000</f>
        <v>73.8</v>
      </c>
      <c r="N45" s="71">
        <f>P5-G45</f>
        <v>80</v>
      </c>
    </row>
    <row r="46" spans="1:14" ht="15.75" customHeight="1" x14ac:dyDescent="0.2">
      <c r="A46" s="68" t="s">
        <v>224</v>
      </c>
      <c r="B46" s="68">
        <v>1</v>
      </c>
      <c r="C46" s="68">
        <v>92</v>
      </c>
      <c r="D46" s="2">
        <v>20</v>
      </c>
      <c r="E46" s="40">
        <f>D46*S2</f>
        <v>120</v>
      </c>
      <c r="F46" s="40">
        <f t="shared" si="0"/>
        <v>120</v>
      </c>
      <c r="G46" s="40">
        <f t="shared" si="2"/>
        <v>11.04</v>
      </c>
      <c r="H46" s="69">
        <f>F46/P1</f>
        <v>1.8461538461538463</v>
      </c>
      <c r="I46" s="69">
        <f>G46/P1</f>
        <v>0.16984615384615384</v>
      </c>
      <c r="J46" s="69">
        <f>F46*100/P4</f>
        <v>6.666666666666667</v>
      </c>
      <c r="K46" s="69">
        <f>G46*100/P5</f>
        <v>13.8</v>
      </c>
      <c r="L46" s="70">
        <f>(P4/B46)/S2</f>
        <v>300</v>
      </c>
      <c r="M46" s="71">
        <f>(L46*S2*C46)/1000</f>
        <v>165.6</v>
      </c>
      <c r="N46" s="71">
        <f>P5-G46</f>
        <v>68.960000000000008</v>
      </c>
    </row>
    <row r="47" spans="1:14" ht="15.75" customHeight="1" x14ac:dyDescent="0.2">
      <c r="A47" s="68" t="s">
        <v>225</v>
      </c>
      <c r="B47" s="68">
        <v>1.5</v>
      </c>
      <c r="C47" s="68">
        <v>68</v>
      </c>
      <c r="D47" s="2"/>
      <c r="E47" s="40">
        <f>D47*S2</f>
        <v>0</v>
      </c>
      <c r="F47" s="40">
        <f t="shared" si="0"/>
        <v>0</v>
      </c>
      <c r="G47" s="40">
        <f t="shared" si="2"/>
        <v>0</v>
      </c>
      <c r="H47" s="69">
        <f>F47/P1</f>
        <v>0</v>
      </c>
      <c r="I47" s="69">
        <f>G47/P1</f>
        <v>0</v>
      </c>
      <c r="J47" s="69">
        <f>F47*100/P4</f>
        <v>0</v>
      </c>
      <c r="K47" s="69">
        <f>G47*100/P5</f>
        <v>0</v>
      </c>
      <c r="L47" s="70">
        <f>(P4/B47)/S2</f>
        <v>200</v>
      </c>
      <c r="M47" s="71">
        <f>(L47*S2*C47)/1000</f>
        <v>81.599999999999994</v>
      </c>
      <c r="N47" s="71">
        <f>P5-G47</f>
        <v>80</v>
      </c>
    </row>
    <row r="48" spans="1:14" ht="15.75" customHeight="1" x14ac:dyDescent="0.2">
      <c r="A48" s="68" t="s">
        <v>226</v>
      </c>
      <c r="B48" s="68">
        <v>1</v>
      </c>
      <c r="C48" s="68">
        <v>45</v>
      </c>
      <c r="D48" s="2"/>
      <c r="E48" s="40">
        <f>D48*S2</f>
        <v>0</v>
      </c>
      <c r="F48" s="40">
        <f t="shared" si="0"/>
        <v>0</v>
      </c>
      <c r="G48" s="40">
        <f t="shared" si="2"/>
        <v>0</v>
      </c>
      <c r="H48" s="69">
        <f>F48/P1</f>
        <v>0</v>
      </c>
      <c r="I48" s="69">
        <f>G48/P1</f>
        <v>0</v>
      </c>
      <c r="J48" s="69">
        <f>F48*100/P4</f>
        <v>0</v>
      </c>
      <c r="K48" s="69">
        <f>G48*100/P5</f>
        <v>0</v>
      </c>
      <c r="L48" s="70">
        <f>(P4/B48)/S2</f>
        <v>300</v>
      </c>
      <c r="M48" s="71">
        <f>(L48*S2*C48)/1000</f>
        <v>81</v>
      </c>
      <c r="N48" s="71">
        <f>P5-G48</f>
        <v>80</v>
      </c>
    </row>
    <row r="49" spans="1:14" ht="15.75" customHeight="1" x14ac:dyDescent="0.2">
      <c r="A49" s="68" t="s">
        <v>227</v>
      </c>
      <c r="B49" s="68">
        <v>1.33</v>
      </c>
      <c r="C49" s="68">
        <v>67</v>
      </c>
      <c r="D49" s="2"/>
      <c r="E49" s="40">
        <f>D49*S2</f>
        <v>0</v>
      </c>
      <c r="F49" s="40">
        <f t="shared" si="0"/>
        <v>0</v>
      </c>
      <c r="G49" s="40">
        <f t="shared" si="2"/>
        <v>0</v>
      </c>
      <c r="H49" s="69">
        <f>F49/P1</f>
        <v>0</v>
      </c>
      <c r="I49" s="69">
        <f>G49/P1</f>
        <v>0</v>
      </c>
      <c r="J49" s="69">
        <f>F49*100/P4</f>
        <v>0</v>
      </c>
      <c r="K49" s="69">
        <f>G49*100/P5</f>
        <v>0</v>
      </c>
      <c r="L49" s="70">
        <f>(P4/B49)/S2</f>
        <v>225.56390977443607</v>
      </c>
      <c r="M49" s="71">
        <f>(L49*S2*C49)/1000</f>
        <v>90.676691729323295</v>
      </c>
      <c r="N49" s="71">
        <f>P5-G49</f>
        <v>80</v>
      </c>
    </row>
    <row r="50" spans="1:14" ht="15.75" customHeight="1" x14ac:dyDescent="0.2">
      <c r="A50" s="68" t="s">
        <v>228</v>
      </c>
      <c r="B50" s="68">
        <v>1</v>
      </c>
      <c r="C50" s="68">
        <v>36</v>
      </c>
      <c r="D50" s="2"/>
      <c r="E50" s="40">
        <f>D50*S2</f>
        <v>0</v>
      </c>
      <c r="F50" s="40">
        <f t="shared" si="0"/>
        <v>0</v>
      </c>
      <c r="G50" s="40">
        <f t="shared" si="2"/>
        <v>0</v>
      </c>
      <c r="H50" s="69">
        <f>F50/P1</f>
        <v>0</v>
      </c>
      <c r="I50" s="69">
        <f>G50/P1</f>
        <v>0</v>
      </c>
      <c r="J50" s="69">
        <f>F50*100/P4</f>
        <v>0</v>
      </c>
      <c r="K50" s="69">
        <f>G50*100/P5</f>
        <v>0</v>
      </c>
      <c r="L50" s="70">
        <f>(P4/B50)/S2</f>
        <v>300</v>
      </c>
      <c r="M50" s="71">
        <f>(L50*S2*C50)/1000</f>
        <v>64.8</v>
      </c>
      <c r="N50" s="71">
        <f>P5-G50</f>
        <v>80</v>
      </c>
    </row>
    <row r="51" spans="1:14" ht="15.75" customHeight="1" x14ac:dyDescent="0.2">
      <c r="A51" s="68" t="s">
        <v>229</v>
      </c>
      <c r="B51" s="68">
        <v>1</v>
      </c>
      <c r="C51" s="68">
        <v>40</v>
      </c>
      <c r="D51" s="2"/>
      <c r="E51" s="40">
        <f>D51*S2</f>
        <v>0</v>
      </c>
      <c r="F51" s="40">
        <f t="shared" si="0"/>
        <v>0</v>
      </c>
      <c r="G51" s="40">
        <f t="shared" si="2"/>
        <v>0</v>
      </c>
      <c r="H51" s="69">
        <f>F51/P1</f>
        <v>0</v>
      </c>
      <c r="I51" s="69">
        <f>G51/P1</f>
        <v>0</v>
      </c>
      <c r="J51" s="69">
        <f>F51*100/P4</f>
        <v>0</v>
      </c>
      <c r="K51" s="69">
        <f>G51*100/P5</f>
        <v>0</v>
      </c>
      <c r="L51" s="70">
        <f>(P4/B51)/S2</f>
        <v>300</v>
      </c>
      <c r="M51" s="71">
        <f>(L51*S2*C51)/1000</f>
        <v>72</v>
      </c>
      <c r="N51" s="71">
        <f>P5-G51</f>
        <v>80</v>
      </c>
    </row>
    <row r="52" spans="1:14" ht="15.75" customHeight="1" x14ac:dyDescent="0.2">
      <c r="D52" s="11"/>
    </row>
    <row r="53" spans="1:14" ht="15.75" customHeight="1" x14ac:dyDescent="0.2">
      <c r="D53" s="11"/>
    </row>
    <row r="54" spans="1:14" ht="15.75" customHeight="1" x14ac:dyDescent="0.2">
      <c r="D54" s="11"/>
    </row>
    <row r="55" spans="1:14" ht="15.75" customHeight="1" x14ac:dyDescent="0.2">
      <c r="D55" s="11"/>
    </row>
    <row r="56" spans="1:14" ht="15.75" customHeight="1" x14ac:dyDescent="0.2">
      <c r="D56" s="11"/>
    </row>
    <row r="57" spans="1:14" ht="15.75" customHeight="1" x14ac:dyDescent="0.2">
      <c r="D57" s="11"/>
    </row>
    <row r="58" spans="1:14" ht="15.75" customHeight="1" x14ac:dyDescent="0.2">
      <c r="D58" s="11"/>
    </row>
    <row r="59" spans="1:14" ht="15.75" customHeight="1" x14ac:dyDescent="0.2">
      <c r="D59" s="11"/>
    </row>
    <row r="60" spans="1:14" ht="15.75" customHeight="1" x14ac:dyDescent="0.2">
      <c r="D60" s="11"/>
    </row>
    <row r="61" spans="1:14" ht="15.75" customHeight="1" x14ac:dyDescent="0.2">
      <c r="D61" s="11"/>
    </row>
    <row r="62" spans="1:14" ht="15.75" customHeight="1" x14ac:dyDescent="0.2">
      <c r="D62" s="11"/>
    </row>
    <row r="63" spans="1:14" ht="15.75" customHeight="1" x14ac:dyDescent="0.2">
      <c r="D63" s="11"/>
    </row>
    <row r="64" spans="1:14" ht="15.75" customHeight="1" x14ac:dyDescent="0.2">
      <c r="D64" s="11"/>
    </row>
    <row r="65" spans="4:4" ht="15.75" customHeight="1" x14ac:dyDescent="0.2">
      <c r="D65" s="11"/>
    </row>
    <row r="66" spans="4:4" ht="15.75" customHeight="1" x14ac:dyDescent="0.2">
      <c r="D66" s="11"/>
    </row>
    <row r="67" spans="4:4" ht="15.75" customHeight="1" x14ac:dyDescent="0.2">
      <c r="D67" s="11"/>
    </row>
    <row r="68" spans="4:4" ht="15.75" customHeight="1" x14ac:dyDescent="0.2">
      <c r="D68" s="11"/>
    </row>
    <row r="69" spans="4:4" ht="15.75" customHeight="1" x14ac:dyDescent="0.2">
      <c r="D69" s="11"/>
    </row>
    <row r="70" spans="4:4" ht="15.75" customHeight="1" x14ac:dyDescent="0.2">
      <c r="D70" s="11"/>
    </row>
    <row r="71" spans="4:4" ht="15.75" customHeight="1" x14ac:dyDescent="0.2">
      <c r="D71" s="11"/>
    </row>
    <row r="72" spans="4:4" ht="15.75" customHeight="1" x14ac:dyDescent="0.2">
      <c r="D72" s="11"/>
    </row>
    <row r="73" spans="4:4" ht="15.75" customHeight="1" x14ac:dyDescent="0.2">
      <c r="D73" s="11"/>
    </row>
    <row r="74" spans="4:4" ht="15.75" customHeight="1" x14ac:dyDescent="0.2">
      <c r="D74" s="11"/>
    </row>
    <row r="75" spans="4:4" ht="15.75" customHeight="1" x14ac:dyDescent="0.2">
      <c r="D75" s="11"/>
    </row>
    <row r="76" spans="4:4" ht="15.75" customHeight="1" x14ac:dyDescent="0.2">
      <c r="D76" s="11"/>
    </row>
    <row r="77" spans="4:4" ht="15.75" customHeight="1" x14ac:dyDescent="0.2">
      <c r="D77" s="11"/>
    </row>
    <row r="78" spans="4:4" ht="15.75" customHeight="1" x14ac:dyDescent="0.2">
      <c r="D78" s="11"/>
    </row>
    <row r="79" spans="4:4" ht="15.75" customHeight="1" x14ac:dyDescent="0.2">
      <c r="D79" s="11"/>
    </row>
    <row r="80" spans="4:4" ht="15.75" customHeight="1" x14ac:dyDescent="0.2">
      <c r="D80" s="11"/>
    </row>
    <row r="81" spans="4:4" ht="15.75" customHeight="1" x14ac:dyDescent="0.2">
      <c r="D81" s="11"/>
    </row>
    <row r="82" spans="4:4" ht="15.75" customHeight="1" x14ac:dyDescent="0.2">
      <c r="D82" s="11"/>
    </row>
    <row r="83" spans="4:4" ht="15.75" customHeight="1" x14ac:dyDescent="0.2">
      <c r="D83" s="11"/>
    </row>
    <row r="84" spans="4:4" ht="15.75" customHeight="1" x14ac:dyDescent="0.2">
      <c r="D84" s="11"/>
    </row>
    <row r="85" spans="4:4" ht="15.75" customHeight="1" x14ac:dyDescent="0.2">
      <c r="D85" s="11"/>
    </row>
    <row r="86" spans="4:4" ht="15.75" customHeight="1" x14ac:dyDescent="0.2">
      <c r="D86" s="11"/>
    </row>
    <row r="87" spans="4:4" ht="15.75" customHeight="1" x14ac:dyDescent="0.2">
      <c r="D87" s="11"/>
    </row>
    <row r="88" spans="4:4" ht="15.75" customHeight="1" x14ac:dyDescent="0.2">
      <c r="D88" s="11"/>
    </row>
    <row r="89" spans="4:4" ht="15.75" customHeight="1" x14ac:dyDescent="0.2">
      <c r="D89" s="11"/>
    </row>
    <row r="90" spans="4:4" ht="15.75" customHeight="1" x14ac:dyDescent="0.2">
      <c r="D90" s="11"/>
    </row>
    <row r="91" spans="4:4" ht="15.75" customHeight="1" x14ac:dyDescent="0.2">
      <c r="D91" s="11"/>
    </row>
    <row r="92" spans="4:4" ht="15.75" customHeight="1" x14ac:dyDescent="0.2">
      <c r="D92" s="11"/>
    </row>
    <row r="93" spans="4:4" ht="15.75" customHeight="1" x14ac:dyDescent="0.2">
      <c r="D93" s="11"/>
    </row>
    <row r="94" spans="4:4" ht="15.75" customHeight="1" x14ac:dyDescent="0.2">
      <c r="D94" s="11"/>
    </row>
    <row r="95" spans="4:4" ht="15.75" customHeight="1" x14ac:dyDescent="0.2">
      <c r="D95" s="11"/>
    </row>
    <row r="96" spans="4:4" ht="15.75" customHeight="1" x14ac:dyDescent="0.2">
      <c r="D96" s="11"/>
    </row>
    <row r="97" spans="4:4" ht="15.75" customHeight="1" x14ac:dyDescent="0.2">
      <c r="D97" s="11"/>
    </row>
    <row r="98" spans="4:4" ht="15.75" customHeight="1" x14ac:dyDescent="0.2">
      <c r="D98" s="11"/>
    </row>
    <row r="99" spans="4:4" ht="15.75" customHeight="1" x14ac:dyDescent="0.2">
      <c r="D99" s="11"/>
    </row>
    <row r="100" spans="4:4" ht="15.75" customHeight="1" x14ac:dyDescent="0.2">
      <c r="D100" s="11"/>
    </row>
    <row r="101" spans="4:4" ht="15.75" customHeight="1" x14ac:dyDescent="0.2">
      <c r="D101" s="11"/>
    </row>
    <row r="102" spans="4:4" ht="15.75" customHeight="1" x14ac:dyDescent="0.2">
      <c r="D102" s="11"/>
    </row>
    <row r="103" spans="4:4" ht="15.75" customHeight="1" x14ac:dyDescent="0.2">
      <c r="D103" s="11"/>
    </row>
    <row r="104" spans="4:4" ht="15.75" customHeight="1" x14ac:dyDescent="0.2">
      <c r="D104" s="11"/>
    </row>
    <row r="105" spans="4:4" ht="15.75" customHeight="1" x14ac:dyDescent="0.2">
      <c r="D105" s="11"/>
    </row>
    <row r="106" spans="4:4" ht="15.75" customHeight="1" x14ac:dyDescent="0.2">
      <c r="D106" s="11"/>
    </row>
    <row r="107" spans="4:4" ht="15.75" customHeight="1" x14ac:dyDescent="0.2">
      <c r="D107" s="11"/>
    </row>
    <row r="108" spans="4:4" ht="15.75" customHeight="1" x14ac:dyDescent="0.2">
      <c r="D108" s="11"/>
    </row>
    <row r="109" spans="4:4" ht="15.75" customHeight="1" x14ac:dyDescent="0.2">
      <c r="D109" s="11"/>
    </row>
    <row r="110" spans="4:4" ht="15.75" customHeight="1" x14ac:dyDescent="0.2">
      <c r="D110" s="11"/>
    </row>
    <row r="111" spans="4:4" ht="15.75" customHeight="1" x14ac:dyDescent="0.2">
      <c r="D111" s="11"/>
    </row>
    <row r="112" spans="4:4" ht="15.75" customHeight="1" x14ac:dyDescent="0.2">
      <c r="D112" s="11"/>
    </row>
    <row r="113" spans="4:4" ht="15.75" customHeight="1" x14ac:dyDescent="0.2">
      <c r="D113" s="11"/>
    </row>
    <row r="114" spans="4:4" ht="15.75" customHeight="1" x14ac:dyDescent="0.2">
      <c r="D114" s="11"/>
    </row>
    <row r="115" spans="4:4" ht="15.75" customHeight="1" x14ac:dyDescent="0.2">
      <c r="D115" s="11"/>
    </row>
    <row r="116" spans="4:4" ht="15.75" customHeight="1" x14ac:dyDescent="0.2">
      <c r="D116" s="11"/>
    </row>
    <row r="117" spans="4:4" ht="15.75" customHeight="1" x14ac:dyDescent="0.2">
      <c r="D117" s="11"/>
    </row>
    <row r="118" spans="4:4" ht="15.75" customHeight="1" x14ac:dyDescent="0.2">
      <c r="D118" s="11"/>
    </row>
    <row r="119" spans="4:4" ht="15.75" customHeight="1" x14ac:dyDescent="0.2">
      <c r="D119" s="11"/>
    </row>
    <row r="120" spans="4:4" ht="15.75" customHeight="1" x14ac:dyDescent="0.2">
      <c r="D120" s="11"/>
    </row>
    <row r="121" spans="4:4" ht="15.75" customHeight="1" x14ac:dyDescent="0.2">
      <c r="D121" s="11"/>
    </row>
    <row r="122" spans="4:4" ht="15.75" customHeight="1" x14ac:dyDescent="0.2">
      <c r="D122" s="11"/>
    </row>
    <row r="123" spans="4:4" ht="15.75" customHeight="1" x14ac:dyDescent="0.2">
      <c r="D123" s="11"/>
    </row>
    <row r="124" spans="4:4" ht="15.75" customHeight="1" x14ac:dyDescent="0.2">
      <c r="D124" s="11"/>
    </row>
    <row r="125" spans="4:4" ht="15.75" customHeight="1" x14ac:dyDescent="0.2">
      <c r="D125" s="11"/>
    </row>
    <row r="126" spans="4:4" ht="15.75" customHeight="1" x14ac:dyDescent="0.2">
      <c r="D126" s="11"/>
    </row>
    <row r="127" spans="4:4" ht="15.75" customHeight="1" x14ac:dyDescent="0.2">
      <c r="D127" s="11"/>
    </row>
    <row r="128" spans="4:4" ht="15.75" customHeight="1" x14ac:dyDescent="0.2">
      <c r="D128" s="11"/>
    </row>
    <row r="129" spans="4:4" ht="15.75" customHeight="1" x14ac:dyDescent="0.2">
      <c r="D129" s="11"/>
    </row>
    <row r="130" spans="4:4" ht="15.75" customHeight="1" x14ac:dyDescent="0.2">
      <c r="D130" s="11"/>
    </row>
    <row r="131" spans="4:4" ht="15.75" customHeight="1" x14ac:dyDescent="0.2">
      <c r="D131" s="11"/>
    </row>
    <row r="132" spans="4:4" ht="15.75" customHeight="1" x14ac:dyDescent="0.2">
      <c r="D132" s="11"/>
    </row>
    <row r="133" spans="4:4" ht="15.75" customHeight="1" x14ac:dyDescent="0.2">
      <c r="D133" s="11"/>
    </row>
    <row r="134" spans="4:4" ht="15.75" customHeight="1" x14ac:dyDescent="0.2">
      <c r="D134" s="11"/>
    </row>
    <row r="135" spans="4:4" ht="15.75" customHeight="1" x14ac:dyDescent="0.2">
      <c r="D135" s="11"/>
    </row>
    <row r="136" spans="4:4" ht="15.75" customHeight="1" x14ac:dyDescent="0.2">
      <c r="D136" s="11"/>
    </row>
    <row r="137" spans="4:4" ht="15.75" customHeight="1" x14ac:dyDescent="0.2">
      <c r="D137" s="11"/>
    </row>
    <row r="138" spans="4:4" ht="15.75" customHeight="1" x14ac:dyDescent="0.2">
      <c r="D138" s="11"/>
    </row>
    <row r="139" spans="4:4" ht="15.75" customHeight="1" x14ac:dyDescent="0.2">
      <c r="D139" s="11"/>
    </row>
    <row r="140" spans="4:4" ht="15.75" customHeight="1" x14ac:dyDescent="0.2">
      <c r="D140" s="11"/>
    </row>
    <row r="141" spans="4:4" ht="15.75" customHeight="1" x14ac:dyDescent="0.2">
      <c r="D141" s="11"/>
    </row>
    <row r="142" spans="4:4" ht="15.75" customHeight="1" x14ac:dyDescent="0.2">
      <c r="D142" s="11"/>
    </row>
    <row r="143" spans="4:4" ht="15.75" customHeight="1" x14ac:dyDescent="0.2">
      <c r="D143" s="11"/>
    </row>
    <row r="144" spans="4:4" ht="15.75" customHeight="1" x14ac:dyDescent="0.2">
      <c r="D144" s="11"/>
    </row>
    <row r="145" spans="4:4" ht="15.75" customHeight="1" x14ac:dyDescent="0.2">
      <c r="D145" s="11"/>
    </row>
    <row r="146" spans="4:4" ht="15.75" customHeight="1" x14ac:dyDescent="0.2">
      <c r="D146" s="11"/>
    </row>
    <row r="147" spans="4:4" ht="15.75" customHeight="1" x14ac:dyDescent="0.2">
      <c r="D147" s="11"/>
    </row>
    <row r="148" spans="4:4" ht="15.75" customHeight="1" x14ac:dyDescent="0.2">
      <c r="D148" s="11"/>
    </row>
    <row r="149" spans="4:4" ht="15.75" customHeight="1" x14ac:dyDescent="0.2">
      <c r="D149" s="11"/>
    </row>
    <row r="150" spans="4:4" ht="15.75" customHeight="1" x14ac:dyDescent="0.2">
      <c r="D150" s="11"/>
    </row>
    <row r="151" spans="4:4" ht="15.75" customHeight="1" x14ac:dyDescent="0.2">
      <c r="D151" s="11"/>
    </row>
    <row r="152" spans="4:4" ht="15.75" customHeight="1" x14ac:dyDescent="0.2">
      <c r="D152" s="11"/>
    </row>
    <row r="153" spans="4:4" ht="15.75" customHeight="1" x14ac:dyDescent="0.2">
      <c r="D153" s="11"/>
    </row>
    <row r="154" spans="4:4" ht="15.75" customHeight="1" x14ac:dyDescent="0.2">
      <c r="D154" s="11"/>
    </row>
    <row r="155" spans="4:4" ht="15.75" customHeight="1" x14ac:dyDescent="0.2">
      <c r="D155" s="11"/>
    </row>
    <row r="156" spans="4:4" ht="15.75" customHeight="1" x14ac:dyDescent="0.2">
      <c r="D156" s="11"/>
    </row>
    <row r="157" spans="4:4" ht="15.75" customHeight="1" x14ac:dyDescent="0.2">
      <c r="D157" s="11"/>
    </row>
    <row r="158" spans="4:4" ht="15.75" customHeight="1" x14ac:dyDescent="0.2">
      <c r="D158" s="11"/>
    </row>
    <row r="159" spans="4:4" ht="15.75" customHeight="1" x14ac:dyDescent="0.2">
      <c r="D159" s="11"/>
    </row>
    <row r="160" spans="4:4" ht="15.75" customHeight="1" x14ac:dyDescent="0.2">
      <c r="D160" s="11"/>
    </row>
    <row r="161" spans="4:4" ht="15.75" customHeight="1" x14ac:dyDescent="0.2">
      <c r="D161" s="11"/>
    </row>
    <row r="162" spans="4:4" ht="15.75" customHeight="1" x14ac:dyDescent="0.2">
      <c r="D162" s="11"/>
    </row>
    <row r="163" spans="4:4" ht="15.75" customHeight="1" x14ac:dyDescent="0.2">
      <c r="D163" s="11"/>
    </row>
    <row r="164" spans="4:4" ht="15.75" customHeight="1" x14ac:dyDescent="0.2">
      <c r="D164" s="11"/>
    </row>
    <row r="165" spans="4:4" ht="15.75" customHeight="1" x14ac:dyDescent="0.2">
      <c r="D165" s="11"/>
    </row>
    <row r="166" spans="4:4" ht="15.75" customHeight="1" x14ac:dyDescent="0.2">
      <c r="D166" s="11"/>
    </row>
    <row r="167" spans="4:4" ht="15.75" customHeight="1" x14ac:dyDescent="0.2">
      <c r="D167" s="11"/>
    </row>
    <row r="168" spans="4:4" ht="15.75" customHeight="1" x14ac:dyDescent="0.2">
      <c r="D168" s="11"/>
    </row>
    <row r="169" spans="4:4" ht="15.75" customHeight="1" x14ac:dyDescent="0.2">
      <c r="D169" s="11"/>
    </row>
    <row r="170" spans="4:4" ht="15.75" customHeight="1" x14ac:dyDescent="0.2">
      <c r="D170" s="11"/>
    </row>
    <row r="171" spans="4:4" ht="15.75" customHeight="1" x14ac:dyDescent="0.2">
      <c r="D171" s="11"/>
    </row>
    <row r="172" spans="4:4" ht="15.75" customHeight="1" x14ac:dyDescent="0.2">
      <c r="D172" s="11"/>
    </row>
    <row r="173" spans="4:4" ht="15.75" customHeight="1" x14ac:dyDescent="0.2">
      <c r="D173" s="11"/>
    </row>
    <row r="174" spans="4:4" ht="15.75" customHeight="1" x14ac:dyDescent="0.2">
      <c r="D174" s="11"/>
    </row>
    <row r="175" spans="4:4" ht="15.75" customHeight="1" x14ac:dyDescent="0.2">
      <c r="D175" s="11"/>
    </row>
    <row r="176" spans="4:4" ht="15.75" customHeight="1" x14ac:dyDescent="0.2">
      <c r="D176" s="11"/>
    </row>
    <row r="177" spans="4:4" ht="15.75" customHeight="1" x14ac:dyDescent="0.2">
      <c r="D177" s="11"/>
    </row>
    <row r="178" spans="4:4" ht="15.75" customHeight="1" x14ac:dyDescent="0.2">
      <c r="D178" s="11"/>
    </row>
    <row r="179" spans="4:4" ht="15.75" customHeight="1" x14ac:dyDescent="0.2">
      <c r="D179" s="11"/>
    </row>
    <row r="180" spans="4:4" ht="15.75" customHeight="1" x14ac:dyDescent="0.2">
      <c r="D180" s="11"/>
    </row>
    <row r="181" spans="4:4" ht="15.75" customHeight="1" x14ac:dyDescent="0.2">
      <c r="D181" s="11"/>
    </row>
    <row r="182" spans="4:4" ht="15.75" customHeight="1" x14ac:dyDescent="0.2">
      <c r="D182" s="11"/>
    </row>
    <row r="183" spans="4:4" ht="15.75" customHeight="1" x14ac:dyDescent="0.2">
      <c r="D183" s="11"/>
    </row>
    <row r="184" spans="4:4" ht="15.75" customHeight="1" x14ac:dyDescent="0.2">
      <c r="D184" s="11"/>
    </row>
    <row r="185" spans="4:4" ht="15.75" customHeight="1" x14ac:dyDescent="0.2">
      <c r="D185" s="11"/>
    </row>
    <row r="186" spans="4:4" ht="15.75" customHeight="1" x14ac:dyDescent="0.2">
      <c r="D186" s="11"/>
    </row>
    <row r="187" spans="4:4" ht="15.75" customHeight="1" x14ac:dyDescent="0.2">
      <c r="D187" s="11"/>
    </row>
    <row r="188" spans="4:4" ht="15.75" customHeight="1" x14ac:dyDescent="0.2">
      <c r="D188" s="11"/>
    </row>
    <row r="189" spans="4:4" ht="15.75" customHeight="1" x14ac:dyDescent="0.2">
      <c r="D189" s="11"/>
    </row>
    <row r="190" spans="4:4" ht="15.75" customHeight="1" x14ac:dyDescent="0.2">
      <c r="D190" s="11"/>
    </row>
    <row r="191" spans="4:4" ht="15.75" customHeight="1" x14ac:dyDescent="0.2">
      <c r="D191" s="11"/>
    </row>
    <row r="192" spans="4:4" ht="15.75" customHeight="1" x14ac:dyDescent="0.2">
      <c r="D192" s="11"/>
    </row>
    <row r="193" spans="4:4" ht="15.75" customHeight="1" x14ac:dyDescent="0.2">
      <c r="D193" s="11"/>
    </row>
    <row r="194" spans="4:4" ht="15.75" customHeight="1" x14ac:dyDescent="0.2">
      <c r="D194" s="11"/>
    </row>
    <row r="195" spans="4:4" ht="15.75" customHeight="1" x14ac:dyDescent="0.2">
      <c r="D195" s="11"/>
    </row>
    <row r="196" spans="4:4" ht="15.75" customHeight="1" x14ac:dyDescent="0.2">
      <c r="D196" s="11"/>
    </row>
    <row r="197" spans="4:4" ht="15.75" customHeight="1" x14ac:dyDescent="0.2">
      <c r="D197" s="11"/>
    </row>
    <row r="198" spans="4:4" ht="15.75" customHeight="1" x14ac:dyDescent="0.2">
      <c r="D198" s="11"/>
    </row>
    <row r="199" spans="4:4" ht="15.75" customHeight="1" x14ac:dyDescent="0.2">
      <c r="D199" s="11"/>
    </row>
    <row r="200" spans="4:4" ht="15.75" customHeight="1" x14ac:dyDescent="0.2">
      <c r="D200" s="11"/>
    </row>
    <row r="201" spans="4:4" ht="15.75" customHeight="1" x14ac:dyDescent="0.2">
      <c r="D201" s="11"/>
    </row>
    <row r="202" spans="4:4" ht="15.75" customHeight="1" x14ac:dyDescent="0.2">
      <c r="D202" s="11"/>
    </row>
    <row r="203" spans="4:4" ht="15.75" customHeight="1" x14ac:dyDescent="0.2">
      <c r="D203" s="11"/>
    </row>
    <row r="204" spans="4:4" ht="15.75" customHeight="1" x14ac:dyDescent="0.2">
      <c r="D204" s="11"/>
    </row>
    <row r="205" spans="4:4" ht="15.75" customHeight="1" x14ac:dyDescent="0.2">
      <c r="D205" s="11"/>
    </row>
    <row r="206" spans="4:4" ht="15.75" customHeight="1" x14ac:dyDescent="0.2">
      <c r="D206" s="11"/>
    </row>
    <row r="207" spans="4:4" ht="15.75" customHeight="1" x14ac:dyDescent="0.2">
      <c r="D207" s="11"/>
    </row>
    <row r="208" spans="4:4" ht="15.75" customHeight="1" x14ac:dyDescent="0.2">
      <c r="D208" s="11"/>
    </row>
    <row r="209" spans="4:4" ht="15.75" customHeight="1" x14ac:dyDescent="0.2">
      <c r="D209" s="11"/>
    </row>
    <row r="210" spans="4:4" ht="15.75" customHeight="1" x14ac:dyDescent="0.2">
      <c r="D210" s="11"/>
    </row>
    <row r="211" spans="4:4" ht="15.75" customHeight="1" x14ac:dyDescent="0.2">
      <c r="D211" s="11"/>
    </row>
    <row r="212" spans="4:4" ht="15.75" customHeight="1" x14ac:dyDescent="0.2">
      <c r="D212" s="11"/>
    </row>
    <row r="213" spans="4:4" ht="15.75" customHeight="1" x14ac:dyDescent="0.2">
      <c r="D213" s="11"/>
    </row>
    <row r="214" spans="4:4" ht="15.75" customHeight="1" x14ac:dyDescent="0.2">
      <c r="D214" s="11"/>
    </row>
    <row r="215" spans="4:4" ht="15.75" customHeight="1" x14ac:dyDescent="0.2">
      <c r="D215" s="11"/>
    </row>
    <row r="216" spans="4:4" ht="15.75" customHeight="1" x14ac:dyDescent="0.2">
      <c r="D216" s="11"/>
    </row>
    <row r="217" spans="4:4" ht="15.75" customHeight="1" x14ac:dyDescent="0.2">
      <c r="D217" s="11"/>
    </row>
    <row r="218" spans="4:4" ht="15.75" customHeight="1" x14ac:dyDescent="0.2">
      <c r="D218" s="11"/>
    </row>
    <row r="219" spans="4:4" ht="15.75" customHeight="1" x14ac:dyDescent="0.2">
      <c r="D219" s="11"/>
    </row>
    <row r="220" spans="4:4" ht="15.75" customHeight="1" x14ac:dyDescent="0.2">
      <c r="D220" s="11"/>
    </row>
    <row r="221" spans="4:4" ht="15.75" customHeight="1" x14ac:dyDescent="0.2">
      <c r="D221" s="11"/>
    </row>
    <row r="222" spans="4:4" ht="15.75" customHeight="1" x14ac:dyDescent="0.2">
      <c r="D222" s="11"/>
    </row>
    <row r="223" spans="4:4" ht="15.75" customHeight="1" x14ac:dyDescent="0.2">
      <c r="D223" s="11"/>
    </row>
    <row r="224" spans="4:4" ht="15.75" customHeight="1" x14ac:dyDescent="0.2">
      <c r="D224" s="11"/>
    </row>
    <row r="225" spans="4:4" ht="15.75" customHeight="1" x14ac:dyDescent="0.2">
      <c r="D225" s="11"/>
    </row>
    <row r="226" spans="4:4" ht="15.75" customHeight="1" x14ac:dyDescent="0.2">
      <c r="D226" s="11"/>
    </row>
    <row r="227" spans="4:4" ht="15.75" customHeight="1" x14ac:dyDescent="0.2">
      <c r="D227" s="11"/>
    </row>
    <row r="228" spans="4:4" ht="15.75" customHeight="1" x14ac:dyDescent="0.2">
      <c r="D228" s="11"/>
    </row>
    <row r="229" spans="4:4" ht="15.75" customHeight="1" x14ac:dyDescent="0.2">
      <c r="D229" s="11"/>
    </row>
    <row r="230" spans="4:4" ht="15.75" customHeight="1" x14ac:dyDescent="0.2">
      <c r="D230" s="11"/>
    </row>
    <row r="231" spans="4:4" ht="15.75" customHeight="1" x14ac:dyDescent="0.2">
      <c r="D231" s="11"/>
    </row>
    <row r="232" spans="4:4" ht="15.75" customHeight="1" x14ac:dyDescent="0.2">
      <c r="D232" s="11"/>
    </row>
    <row r="233" spans="4:4" ht="15.75" customHeight="1" x14ac:dyDescent="0.2">
      <c r="D233" s="11"/>
    </row>
    <row r="234" spans="4:4" ht="15.75" customHeight="1" x14ac:dyDescent="0.2">
      <c r="D234" s="11"/>
    </row>
    <row r="235" spans="4:4" ht="15.75" customHeight="1" x14ac:dyDescent="0.2">
      <c r="D235" s="11"/>
    </row>
    <row r="236" spans="4:4" ht="15.75" customHeight="1" x14ac:dyDescent="0.2">
      <c r="D236" s="11"/>
    </row>
    <row r="237" spans="4:4" ht="15.75" customHeight="1" x14ac:dyDescent="0.2">
      <c r="D237" s="11"/>
    </row>
    <row r="238" spans="4:4" ht="15.75" customHeight="1" x14ac:dyDescent="0.2">
      <c r="D238" s="11"/>
    </row>
    <row r="239" spans="4:4" ht="15.75" customHeight="1" x14ac:dyDescent="0.2">
      <c r="D239" s="11"/>
    </row>
    <row r="240" spans="4:4" ht="15.75" customHeight="1" x14ac:dyDescent="0.2">
      <c r="D240" s="11"/>
    </row>
    <row r="241" spans="4:4" ht="15.75" customHeight="1" x14ac:dyDescent="0.2">
      <c r="D241" s="11"/>
    </row>
    <row r="242" spans="4:4" ht="15.75" customHeight="1" x14ac:dyDescent="0.2">
      <c r="D242" s="11"/>
    </row>
    <row r="243" spans="4:4" ht="15.75" customHeight="1" x14ac:dyDescent="0.2">
      <c r="D243" s="11"/>
    </row>
    <row r="244" spans="4:4" ht="15.75" customHeight="1" x14ac:dyDescent="0.2">
      <c r="D244" s="11"/>
    </row>
    <row r="245" spans="4:4" ht="15.75" customHeight="1" x14ac:dyDescent="0.2">
      <c r="D245" s="11"/>
    </row>
    <row r="246" spans="4:4" ht="15.75" customHeight="1" x14ac:dyDescent="0.2">
      <c r="D246" s="11"/>
    </row>
    <row r="247" spans="4:4" ht="15.75" customHeight="1" x14ac:dyDescent="0.2">
      <c r="D247" s="11"/>
    </row>
    <row r="248" spans="4:4" ht="15.75" customHeight="1" x14ac:dyDescent="0.2">
      <c r="D248" s="11"/>
    </row>
    <row r="249" spans="4:4" ht="15.75" customHeight="1" x14ac:dyDescent="0.2">
      <c r="D249" s="11"/>
    </row>
    <row r="250" spans="4:4" ht="15.75" customHeight="1" x14ac:dyDescent="0.2">
      <c r="D250" s="11"/>
    </row>
    <row r="251" spans="4:4" ht="15.75" customHeight="1" x14ac:dyDescent="0.2">
      <c r="D251" s="11"/>
    </row>
    <row r="252" spans="4:4" ht="15.75" customHeight="1" x14ac:dyDescent="0.2">
      <c r="D252" s="11"/>
    </row>
    <row r="253" spans="4:4" ht="15.75" customHeight="1" x14ac:dyDescent="0.2">
      <c r="D253" s="11"/>
    </row>
    <row r="254" spans="4:4" ht="15.75" customHeight="1" x14ac:dyDescent="0.2">
      <c r="D254" s="11"/>
    </row>
    <row r="255" spans="4:4" ht="15.75" customHeight="1" x14ac:dyDescent="0.2">
      <c r="D255" s="11"/>
    </row>
    <row r="256" spans="4:4" ht="15.75" customHeight="1" x14ac:dyDescent="0.2">
      <c r="D256" s="11"/>
    </row>
    <row r="257" spans="4:4" ht="15.75" customHeight="1" x14ac:dyDescent="0.2">
      <c r="D257" s="11"/>
    </row>
    <row r="258" spans="4:4" ht="15.75" customHeight="1" x14ac:dyDescent="0.2">
      <c r="D258" s="11"/>
    </row>
    <row r="259" spans="4:4" ht="15.75" customHeight="1" x14ac:dyDescent="0.2">
      <c r="D259" s="11"/>
    </row>
    <row r="260" spans="4:4" ht="15.75" customHeight="1" x14ac:dyDescent="0.2">
      <c r="D260" s="11"/>
    </row>
    <row r="261" spans="4:4" ht="15.75" customHeight="1" x14ac:dyDescent="0.2">
      <c r="D261" s="11"/>
    </row>
    <row r="262" spans="4:4" ht="15.75" customHeight="1" x14ac:dyDescent="0.2">
      <c r="D262" s="11"/>
    </row>
    <row r="263" spans="4:4" ht="15.75" customHeight="1" x14ac:dyDescent="0.2">
      <c r="D263" s="11"/>
    </row>
    <row r="264" spans="4:4" ht="15.75" customHeight="1" x14ac:dyDescent="0.2">
      <c r="D264" s="11"/>
    </row>
    <row r="265" spans="4:4" ht="15.75" customHeight="1" x14ac:dyDescent="0.2">
      <c r="D265" s="11"/>
    </row>
    <row r="266" spans="4:4" ht="15.75" customHeight="1" x14ac:dyDescent="0.2">
      <c r="D266" s="11"/>
    </row>
    <row r="267" spans="4:4" ht="15.75" customHeight="1" x14ac:dyDescent="0.2">
      <c r="D267" s="11"/>
    </row>
    <row r="268" spans="4:4" ht="15.75" customHeight="1" x14ac:dyDescent="0.2">
      <c r="D268" s="11"/>
    </row>
    <row r="269" spans="4:4" ht="15.75" customHeight="1" x14ac:dyDescent="0.2">
      <c r="D269" s="11"/>
    </row>
    <row r="270" spans="4:4" ht="15.75" customHeight="1" x14ac:dyDescent="0.2">
      <c r="D270" s="11"/>
    </row>
    <row r="271" spans="4:4" ht="15.75" customHeight="1" x14ac:dyDescent="0.2">
      <c r="D271" s="11"/>
    </row>
    <row r="272" spans="4:4" ht="15.75" customHeight="1" x14ac:dyDescent="0.2">
      <c r="D272" s="11"/>
    </row>
    <row r="273" spans="4:4" ht="15.75" customHeight="1" x14ac:dyDescent="0.2">
      <c r="D273" s="11"/>
    </row>
    <row r="274" spans="4:4" ht="15.75" customHeight="1" x14ac:dyDescent="0.2">
      <c r="D274" s="11"/>
    </row>
    <row r="275" spans="4:4" ht="15.75" customHeight="1" x14ac:dyDescent="0.2">
      <c r="D275" s="11"/>
    </row>
    <row r="276" spans="4:4" ht="15.75" customHeight="1" x14ac:dyDescent="0.2">
      <c r="D276" s="11"/>
    </row>
    <row r="277" spans="4:4" ht="15.75" customHeight="1" x14ac:dyDescent="0.2">
      <c r="D277" s="11"/>
    </row>
    <row r="278" spans="4:4" ht="15.75" customHeight="1" x14ac:dyDescent="0.2">
      <c r="D278" s="11"/>
    </row>
    <row r="279" spans="4:4" ht="15.75" customHeight="1" x14ac:dyDescent="0.2">
      <c r="D279" s="11"/>
    </row>
    <row r="280" spans="4:4" ht="15.75" customHeight="1" x14ac:dyDescent="0.2">
      <c r="D280" s="11"/>
    </row>
    <row r="281" spans="4:4" ht="15.75" customHeight="1" x14ac:dyDescent="0.2">
      <c r="D281" s="11"/>
    </row>
    <row r="282" spans="4:4" ht="15.75" customHeight="1" x14ac:dyDescent="0.2">
      <c r="D282" s="11"/>
    </row>
    <row r="283" spans="4:4" ht="15.75" customHeight="1" x14ac:dyDescent="0.2">
      <c r="D283" s="11"/>
    </row>
    <row r="284" spans="4:4" ht="15.75" customHeight="1" x14ac:dyDescent="0.2">
      <c r="D284" s="11"/>
    </row>
    <row r="285" spans="4:4" ht="15.75" customHeight="1" x14ac:dyDescent="0.2">
      <c r="D285" s="11"/>
    </row>
    <row r="286" spans="4:4" ht="15.75" customHeight="1" x14ac:dyDescent="0.2">
      <c r="D286" s="11"/>
    </row>
    <row r="287" spans="4:4" ht="15.75" customHeight="1" x14ac:dyDescent="0.2">
      <c r="D287" s="11"/>
    </row>
    <row r="288" spans="4:4" ht="15.75" customHeight="1" x14ac:dyDescent="0.2">
      <c r="D288" s="11"/>
    </row>
    <row r="289" spans="4:4" ht="15.75" customHeight="1" x14ac:dyDescent="0.2">
      <c r="D289" s="11"/>
    </row>
    <row r="290" spans="4:4" ht="15.75" customHeight="1" x14ac:dyDescent="0.2">
      <c r="D290" s="11"/>
    </row>
    <row r="291" spans="4:4" ht="15.75" customHeight="1" x14ac:dyDescent="0.2">
      <c r="D291" s="11"/>
    </row>
    <row r="292" spans="4:4" ht="15.75" customHeight="1" x14ac:dyDescent="0.2">
      <c r="D292" s="11"/>
    </row>
    <row r="293" spans="4:4" ht="15.75" customHeight="1" x14ac:dyDescent="0.2">
      <c r="D293" s="11"/>
    </row>
    <row r="294" spans="4:4" ht="15.75" customHeight="1" x14ac:dyDescent="0.2">
      <c r="D294" s="11"/>
    </row>
    <row r="295" spans="4:4" ht="15.75" customHeight="1" x14ac:dyDescent="0.2">
      <c r="D295" s="11"/>
    </row>
    <row r="296" spans="4:4" ht="15.75" customHeight="1" x14ac:dyDescent="0.2">
      <c r="D296" s="11"/>
    </row>
    <row r="297" spans="4:4" ht="15.75" customHeight="1" x14ac:dyDescent="0.2">
      <c r="D297" s="11"/>
    </row>
    <row r="298" spans="4:4" ht="15.75" customHeight="1" x14ac:dyDescent="0.2">
      <c r="D298" s="11"/>
    </row>
    <row r="299" spans="4:4" ht="15.75" customHeight="1" x14ac:dyDescent="0.2">
      <c r="D299" s="11"/>
    </row>
    <row r="300" spans="4:4" ht="15.75" customHeight="1" x14ac:dyDescent="0.2">
      <c r="D300" s="11"/>
    </row>
    <row r="301" spans="4:4" ht="15.75" customHeight="1" x14ac:dyDescent="0.2">
      <c r="D301" s="11"/>
    </row>
    <row r="302" spans="4:4" ht="15.75" customHeight="1" x14ac:dyDescent="0.2">
      <c r="D302" s="11"/>
    </row>
    <row r="303" spans="4:4" ht="15.75" customHeight="1" x14ac:dyDescent="0.2">
      <c r="D303" s="11"/>
    </row>
    <row r="304" spans="4:4" ht="15.75" customHeight="1" x14ac:dyDescent="0.2">
      <c r="D304" s="11"/>
    </row>
    <row r="305" spans="4:4" ht="15.75" customHeight="1" x14ac:dyDescent="0.2">
      <c r="D305" s="11"/>
    </row>
    <row r="306" spans="4:4" ht="15.75" customHeight="1" x14ac:dyDescent="0.2">
      <c r="D306" s="11"/>
    </row>
    <row r="307" spans="4:4" ht="15.75" customHeight="1" x14ac:dyDescent="0.2">
      <c r="D307" s="11"/>
    </row>
    <row r="308" spans="4:4" ht="15.75" customHeight="1" x14ac:dyDescent="0.2">
      <c r="D308" s="11"/>
    </row>
    <row r="309" spans="4:4" ht="15.75" customHeight="1" x14ac:dyDescent="0.2">
      <c r="D309" s="11"/>
    </row>
    <row r="310" spans="4:4" ht="15.75" customHeight="1" x14ac:dyDescent="0.2">
      <c r="D310" s="11"/>
    </row>
    <row r="311" spans="4:4" ht="15.75" customHeight="1" x14ac:dyDescent="0.2">
      <c r="D311" s="11"/>
    </row>
    <row r="312" spans="4:4" ht="15.75" customHeight="1" x14ac:dyDescent="0.2">
      <c r="D312" s="11"/>
    </row>
    <row r="313" spans="4:4" ht="15.75" customHeight="1" x14ac:dyDescent="0.2">
      <c r="D313" s="11"/>
    </row>
    <row r="314" spans="4:4" ht="15.75" customHeight="1" x14ac:dyDescent="0.2">
      <c r="D314" s="11"/>
    </row>
    <row r="315" spans="4:4" ht="15.75" customHeight="1" x14ac:dyDescent="0.2">
      <c r="D315" s="11"/>
    </row>
    <row r="316" spans="4:4" ht="15.75" customHeight="1" x14ac:dyDescent="0.2">
      <c r="D316" s="11"/>
    </row>
    <row r="317" spans="4:4" ht="15.75" customHeight="1" x14ac:dyDescent="0.2">
      <c r="D317" s="11"/>
    </row>
    <row r="318" spans="4:4" ht="15.75" customHeight="1" x14ac:dyDescent="0.2">
      <c r="D318" s="11"/>
    </row>
    <row r="319" spans="4:4" ht="15.75" customHeight="1" x14ac:dyDescent="0.2">
      <c r="D319" s="11"/>
    </row>
    <row r="320" spans="4:4" ht="15.75" customHeight="1" x14ac:dyDescent="0.2">
      <c r="D320" s="11"/>
    </row>
    <row r="321" spans="4:4" ht="15.75" customHeight="1" x14ac:dyDescent="0.2">
      <c r="D321" s="11"/>
    </row>
    <row r="322" spans="4:4" ht="15.75" customHeight="1" x14ac:dyDescent="0.2">
      <c r="D322" s="11"/>
    </row>
    <row r="323" spans="4:4" ht="15.75" customHeight="1" x14ac:dyDescent="0.2">
      <c r="D323" s="11"/>
    </row>
    <row r="324" spans="4:4" ht="15.75" customHeight="1" x14ac:dyDescent="0.2">
      <c r="D324" s="11"/>
    </row>
    <row r="325" spans="4:4" ht="15.75" customHeight="1" x14ac:dyDescent="0.2">
      <c r="D325" s="11"/>
    </row>
    <row r="326" spans="4:4" ht="15.75" customHeight="1" x14ac:dyDescent="0.2">
      <c r="D326" s="11"/>
    </row>
    <row r="327" spans="4:4" ht="15.75" customHeight="1" x14ac:dyDescent="0.2">
      <c r="D327" s="11"/>
    </row>
    <row r="328" spans="4:4" ht="15.75" customHeight="1" x14ac:dyDescent="0.2">
      <c r="D328" s="11"/>
    </row>
    <row r="329" spans="4:4" ht="15.75" customHeight="1" x14ac:dyDescent="0.2">
      <c r="D329" s="11"/>
    </row>
    <row r="330" spans="4:4" ht="15.75" customHeight="1" x14ac:dyDescent="0.2">
      <c r="D330" s="11"/>
    </row>
    <row r="331" spans="4:4" ht="15.75" customHeight="1" x14ac:dyDescent="0.2">
      <c r="D331" s="11"/>
    </row>
    <row r="332" spans="4:4" ht="15.75" customHeight="1" x14ac:dyDescent="0.2">
      <c r="D332" s="11"/>
    </row>
    <row r="333" spans="4:4" ht="15.75" customHeight="1" x14ac:dyDescent="0.2">
      <c r="D333" s="11"/>
    </row>
    <row r="334" spans="4:4" ht="15.75" customHeight="1" x14ac:dyDescent="0.2">
      <c r="D334" s="11"/>
    </row>
    <row r="335" spans="4:4" ht="15.75" customHeight="1" x14ac:dyDescent="0.2">
      <c r="D335" s="11"/>
    </row>
    <row r="336" spans="4:4" ht="15.75" customHeight="1" x14ac:dyDescent="0.2">
      <c r="D336" s="11"/>
    </row>
    <row r="337" spans="4:4" ht="15.75" customHeight="1" x14ac:dyDescent="0.2">
      <c r="D337" s="11"/>
    </row>
    <row r="338" spans="4:4" ht="15.75" customHeight="1" x14ac:dyDescent="0.2">
      <c r="D338" s="11"/>
    </row>
    <row r="339" spans="4:4" ht="15.75" customHeight="1" x14ac:dyDescent="0.2">
      <c r="D339" s="11"/>
    </row>
    <row r="340" spans="4:4" ht="15.75" customHeight="1" x14ac:dyDescent="0.2">
      <c r="D340" s="11"/>
    </row>
    <row r="341" spans="4:4" ht="15.75" customHeight="1" x14ac:dyDescent="0.2">
      <c r="D341" s="11"/>
    </row>
    <row r="342" spans="4:4" ht="15.75" customHeight="1" x14ac:dyDescent="0.2">
      <c r="D342" s="11"/>
    </row>
    <row r="343" spans="4:4" ht="15.75" customHeight="1" x14ac:dyDescent="0.2">
      <c r="D343" s="11"/>
    </row>
    <row r="344" spans="4:4" ht="15.75" customHeight="1" x14ac:dyDescent="0.2">
      <c r="D344" s="11"/>
    </row>
    <row r="345" spans="4:4" ht="15.75" customHeight="1" x14ac:dyDescent="0.2">
      <c r="D345" s="11"/>
    </row>
    <row r="346" spans="4:4" ht="15.75" customHeight="1" x14ac:dyDescent="0.2">
      <c r="D346" s="11"/>
    </row>
    <row r="347" spans="4:4" ht="15.75" customHeight="1" x14ac:dyDescent="0.2">
      <c r="D347" s="11"/>
    </row>
    <row r="348" spans="4:4" ht="15.75" customHeight="1" x14ac:dyDescent="0.2">
      <c r="D348" s="11"/>
    </row>
    <row r="349" spans="4:4" ht="15.75" customHeight="1" x14ac:dyDescent="0.2">
      <c r="D349" s="11"/>
    </row>
    <row r="350" spans="4:4" ht="15.75" customHeight="1" x14ac:dyDescent="0.2">
      <c r="D350" s="11"/>
    </row>
    <row r="351" spans="4:4" ht="15.75" customHeight="1" x14ac:dyDescent="0.2">
      <c r="D351" s="11"/>
    </row>
    <row r="352" spans="4:4" ht="15.75" customHeight="1" x14ac:dyDescent="0.2">
      <c r="D352" s="11"/>
    </row>
    <row r="353" spans="4:4" ht="15.75" customHeight="1" x14ac:dyDescent="0.2">
      <c r="D353" s="11"/>
    </row>
    <row r="354" spans="4:4" ht="15.75" customHeight="1" x14ac:dyDescent="0.2">
      <c r="D354" s="11"/>
    </row>
    <row r="355" spans="4:4" ht="15.75" customHeight="1" x14ac:dyDescent="0.2">
      <c r="D355" s="11"/>
    </row>
    <row r="356" spans="4:4" ht="15.75" customHeight="1" x14ac:dyDescent="0.2">
      <c r="D356" s="11"/>
    </row>
    <row r="357" spans="4:4" ht="15.75" customHeight="1" x14ac:dyDescent="0.2">
      <c r="D357" s="11"/>
    </row>
    <row r="358" spans="4:4" ht="15.75" customHeight="1" x14ac:dyDescent="0.2">
      <c r="D358" s="11"/>
    </row>
    <row r="359" spans="4:4" ht="15.75" customHeight="1" x14ac:dyDescent="0.2">
      <c r="D359" s="11"/>
    </row>
    <row r="360" spans="4:4" ht="15.75" customHeight="1" x14ac:dyDescent="0.2">
      <c r="D360" s="11"/>
    </row>
    <row r="361" spans="4:4" ht="15.75" customHeight="1" x14ac:dyDescent="0.2">
      <c r="D361" s="11"/>
    </row>
    <row r="362" spans="4:4" ht="15.75" customHeight="1" x14ac:dyDescent="0.2">
      <c r="D362" s="11"/>
    </row>
    <row r="363" spans="4:4" ht="15.75" customHeight="1" x14ac:dyDescent="0.2">
      <c r="D363" s="11"/>
    </row>
    <row r="364" spans="4:4" ht="15.75" customHeight="1" x14ac:dyDescent="0.2">
      <c r="D364" s="11"/>
    </row>
    <row r="365" spans="4:4" ht="15.75" customHeight="1" x14ac:dyDescent="0.2">
      <c r="D365" s="11"/>
    </row>
    <row r="366" spans="4:4" ht="15.75" customHeight="1" x14ac:dyDescent="0.2">
      <c r="D366" s="11"/>
    </row>
    <row r="367" spans="4:4" ht="15.75" customHeight="1" x14ac:dyDescent="0.2">
      <c r="D367" s="11"/>
    </row>
    <row r="368" spans="4:4" ht="15.75" customHeight="1" x14ac:dyDescent="0.2">
      <c r="D368" s="11"/>
    </row>
    <row r="369" spans="4:4" ht="15.75" customHeight="1" x14ac:dyDescent="0.2">
      <c r="D369" s="11"/>
    </row>
    <row r="370" spans="4:4" ht="15.75" customHeight="1" x14ac:dyDescent="0.2">
      <c r="D370" s="11"/>
    </row>
    <row r="371" spans="4:4" ht="15.75" customHeight="1" x14ac:dyDescent="0.2">
      <c r="D371" s="11"/>
    </row>
    <row r="372" spans="4:4" ht="15.75" customHeight="1" x14ac:dyDescent="0.2">
      <c r="D372" s="11"/>
    </row>
    <row r="373" spans="4:4" ht="15.75" customHeight="1" x14ac:dyDescent="0.2">
      <c r="D373" s="11"/>
    </row>
    <row r="374" spans="4:4" ht="15.75" customHeight="1" x14ac:dyDescent="0.2">
      <c r="D374" s="11"/>
    </row>
    <row r="375" spans="4:4" ht="15.75" customHeight="1" x14ac:dyDescent="0.2">
      <c r="D375" s="11"/>
    </row>
    <row r="376" spans="4:4" ht="15.75" customHeight="1" x14ac:dyDescent="0.2">
      <c r="D376" s="11"/>
    </row>
    <row r="377" spans="4:4" ht="15.75" customHeight="1" x14ac:dyDescent="0.2">
      <c r="D377" s="11"/>
    </row>
    <row r="378" spans="4:4" ht="15.75" customHeight="1" x14ac:dyDescent="0.2">
      <c r="D378" s="11"/>
    </row>
    <row r="379" spans="4:4" ht="15.75" customHeight="1" x14ac:dyDescent="0.2">
      <c r="D379" s="11"/>
    </row>
    <row r="380" spans="4:4" ht="15.75" customHeight="1" x14ac:dyDescent="0.2">
      <c r="D380" s="11"/>
    </row>
    <row r="381" spans="4:4" ht="15.75" customHeight="1" x14ac:dyDescent="0.2">
      <c r="D381" s="11"/>
    </row>
    <row r="382" spans="4:4" ht="15.75" customHeight="1" x14ac:dyDescent="0.2">
      <c r="D382" s="11"/>
    </row>
    <row r="383" spans="4:4" ht="15.75" customHeight="1" x14ac:dyDescent="0.2">
      <c r="D383" s="11"/>
    </row>
    <row r="384" spans="4:4" ht="15.75" customHeight="1" x14ac:dyDescent="0.2">
      <c r="D384" s="11"/>
    </row>
    <row r="385" spans="4:4" ht="15.75" customHeight="1" x14ac:dyDescent="0.2">
      <c r="D385" s="11"/>
    </row>
    <row r="386" spans="4:4" ht="15.75" customHeight="1" x14ac:dyDescent="0.2">
      <c r="D386" s="11"/>
    </row>
    <row r="387" spans="4:4" ht="15.75" customHeight="1" x14ac:dyDescent="0.2">
      <c r="D387" s="11"/>
    </row>
    <row r="388" spans="4:4" ht="15.75" customHeight="1" x14ac:dyDescent="0.2">
      <c r="D388" s="11"/>
    </row>
    <row r="389" spans="4:4" ht="15.75" customHeight="1" x14ac:dyDescent="0.2">
      <c r="D389" s="11"/>
    </row>
    <row r="390" spans="4:4" ht="15.75" customHeight="1" x14ac:dyDescent="0.2">
      <c r="D390" s="11"/>
    </row>
    <row r="391" spans="4:4" ht="15.75" customHeight="1" x14ac:dyDescent="0.2">
      <c r="D391" s="11"/>
    </row>
    <row r="392" spans="4:4" ht="15.75" customHeight="1" x14ac:dyDescent="0.2">
      <c r="D392" s="11"/>
    </row>
    <row r="393" spans="4:4" ht="15.75" customHeight="1" x14ac:dyDescent="0.2">
      <c r="D393" s="11"/>
    </row>
    <row r="394" spans="4:4" ht="15.75" customHeight="1" x14ac:dyDescent="0.2">
      <c r="D394" s="11"/>
    </row>
    <row r="395" spans="4:4" ht="15.75" customHeight="1" x14ac:dyDescent="0.2">
      <c r="D395" s="11"/>
    </row>
    <row r="396" spans="4:4" ht="15.75" customHeight="1" x14ac:dyDescent="0.2">
      <c r="D396" s="11"/>
    </row>
    <row r="397" spans="4:4" ht="15.75" customHeight="1" x14ac:dyDescent="0.2">
      <c r="D397" s="11"/>
    </row>
    <row r="398" spans="4:4" ht="15.75" customHeight="1" x14ac:dyDescent="0.2">
      <c r="D398" s="11"/>
    </row>
    <row r="399" spans="4:4" ht="15.75" customHeight="1" x14ac:dyDescent="0.2">
      <c r="D399" s="11"/>
    </row>
    <row r="400" spans="4:4" ht="15.75" customHeight="1" x14ac:dyDescent="0.2">
      <c r="D400" s="11"/>
    </row>
    <row r="401" spans="4:4" ht="15.75" customHeight="1" x14ac:dyDescent="0.2">
      <c r="D401" s="11"/>
    </row>
    <row r="402" spans="4:4" ht="15.75" customHeight="1" x14ac:dyDescent="0.2">
      <c r="D402" s="11"/>
    </row>
    <row r="403" spans="4:4" ht="15.75" customHeight="1" x14ac:dyDescent="0.2">
      <c r="D403" s="11"/>
    </row>
    <row r="404" spans="4:4" ht="15.75" customHeight="1" x14ac:dyDescent="0.2">
      <c r="D404" s="11"/>
    </row>
    <row r="405" spans="4:4" ht="15.75" customHeight="1" x14ac:dyDescent="0.2">
      <c r="D405" s="11"/>
    </row>
    <row r="406" spans="4:4" ht="15.75" customHeight="1" x14ac:dyDescent="0.2">
      <c r="D406" s="11"/>
    </row>
    <row r="407" spans="4:4" ht="15.75" customHeight="1" x14ac:dyDescent="0.2">
      <c r="D407" s="11"/>
    </row>
    <row r="408" spans="4:4" ht="15.75" customHeight="1" x14ac:dyDescent="0.2">
      <c r="D408" s="11"/>
    </row>
    <row r="409" spans="4:4" ht="15.75" customHeight="1" x14ac:dyDescent="0.2">
      <c r="D409" s="11"/>
    </row>
    <row r="410" spans="4:4" ht="15.75" customHeight="1" x14ac:dyDescent="0.2">
      <c r="D410" s="11"/>
    </row>
    <row r="411" spans="4:4" ht="15.75" customHeight="1" x14ac:dyDescent="0.2">
      <c r="D411" s="11"/>
    </row>
    <row r="412" spans="4:4" ht="15.75" customHeight="1" x14ac:dyDescent="0.2">
      <c r="D412" s="11"/>
    </row>
    <row r="413" spans="4:4" ht="15.75" customHeight="1" x14ac:dyDescent="0.2">
      <c r="D413" s="11"/>
    </row>
    <row r="414" spans="4:4" ht="15.75" customHeight="1" x14ac:dyDescent="0.2">
      <c r="D414" s="11"/>
    </row>
    <row r="415" spans="4:4" ht="15.75" customHeight="1" x14ac:dyDescent="0.2">
      <c r="D415" s="11"/>
    </row>
    <row r="416" spans="4:4" ht="15.75" customHeight="1" x14ac:dyDescent="0.2">
      <c r="D416" s="11"/>
    </row>
    <row r="417" spans="4:4" ht="15.75" customHeight="1" x14ac:dyDescent="0.2">
      <c r="D417" s="11"/>
    </row>
    <row r="418" spans="4:4" ht="15.75" customHeight="1" x14ac:dyDescent="0.2">
      <c r="D418" s="11"/>
    </row>
    <row r="419" spans="4:4" ht="15.75" customHeight="1" x14ac:dyDescent="0.2">
      <c r="D419" s="11"/>
    </row>
    <row r="420" spans="4:4" ht="15.75" customHeight="1" x14ac:dyDescent="0.2">
      <c r="D420" s="11"/>
    </row>
    <row r="421" spans="4:4" ht="15.75" customHeight="1" x14ac:dyDescent="0.2">
      <c r="D421" s="11"/>
    </row>
    <row r="422" spans="4:4" ht="15.75" customHeight="1" x14ac:dyDescent="0.2">
      <c r="D422" s="11"/>
    </row>
    <row r="423" spans="4:4" ht="15.75" customHeight="1" x14ac:dyDescent="0.2">
      <c r="D423" s="11"/>
    </row>
    <row r="424" spans="4:4" ht="15.75" customHeight="1" x14ac:dyDescent="0.2">
      <c r="D424" s="11"/>
    </row>
    <row r="425" spans="4:4" ht="15.75" customHeight="1" x14ac:dyDescent="0.2">
      <c r="D425" s="11"/>
    </row>
    <row r="426" spans="4:4" ht="15.75" customHeight="1" x14ac:dyDescent="0.2">
      <c r="D426" s="11"/>
    </row>
    <row r="427" spans="4:4" ht="15.75" customHeight="1" x14ac:dyDescent="0.2">
      <c r="D427" s="11"/>
    </row>
    <row r="428" spans="4:4" ht="15.75" customHeight="1" x14ac:dyDescent="0.2">
      <c r="D428" s="11"/>
    </row>
    <row r="429" spans="4:4" ht="15.75" customHeight="1" x14ac:dyDescent="0.2">
      <c r="D429" s="11"/>
    </row>
    <row r="430" spans="4:4" ht="15.75" customHeight="1" x14ac:dyDescent="0.2">
      <c r="D430" s="11"/>
    </row>
    <row r="431" spans="4:4" ht="15.75" customHeight="1" x14ac:dyDescent="0.2">
      <c r="D431" s="11"/>
    </row>
    <row r="432" spans="4:4" ht="15.75" customHeight="1" x14ac:dyDescent="0.2">
      <c r="D432" s="11"/>
    </row>
    <row r="433" spans="4:4" ht="15.75" customHeight="1" x14ac:dyDescent="0.2">
      <c r="D433" s="11"/>
    </row>
    <row r="434" spans="4:4" ht="15.75" customHeight="1" x14ac:dyDescent="0.2">
      <c r="D434" s="11"/>
    </row>
    <row r="435" spans="4:4" ht="15.75" customHeight="1" x14ac:dyDescent="0.2">
      <c r="D435" s="11"/>
    </row>
    <row r="436" spans="4:4" ht="15.75" customHeight="1" x14ac:dyDescent="0.2">
      <c r="D436" s="11"/>
    </row>
    <row r="437" spans="4:4" ht="15.75" customHeight="1" x14ac:dyDescent="0.2">
      <c r="D437" s="11"/>
    </row>
    <row r="438" spans="4:4" ht="15.75" customHeight="1" x14ac:dyDescent="0.2">
      <c r="D438" s="11"/>
    </row>
    <row r="439" spans="4:4" ht="15.75" customHeight="1" x14ac:dyDescent="0.2">
      <c r="D439" s="11"/>
    </row>
    <row r="440" spans="4:4" ht="15.75" customHeight="1" x14ac:dyDescent="0.2">
      <c r="D440" s="11"/>
    </row>
    <row r="441" spans="4:4" ht="15.75" customHeight="1" x14ac:dyDescent="0.2">
      <c r="D441" s="11"/>
    </row>
    <row r="442" spans="4:4" ht="15.75" customHeight="1" x14ac:dyDescent="0.2">
      <c r="D442" s="11"/>
    </row>
    <row r="443" spans="4:4" ht="15.75" customHeight="1" x14ac:dyDescent="0.2">
      <c r="D443" s="11"/>
    </row>
    <row r="444" spans="4:4" ht="15.75" customHeight="1" x14ac:dyDescent="0.2">
      <c r="D444" s="11"/>
    </row>
    <row r="445" spans="4:4" ht="15.75" customHeight="1" x14ac:dyDescent="0.2">
      <c r="D445" s="11"/>
    </row>
    <row r="446" spans="4:4" ht="15.75" customHeight="1" x14ac:dyDescent="0.2">
      <c r="D446" s="11"/>
    </row>
    <row r="447" spans="4:4" ht="15.75" customHeight="1" x14ac:dyDescent="0.2">
      <c r="D447" s="11"/>
    </row>
    <row r="448" spans="4:4" ht="15.75" customHeight="1" x14ac:dyDescent="0.2">
      <c r="D448" s="11"/>
    </row>
    <row r="449" spans="4:4" ht="15.75" customHeight="1" x14ac:dyDescent="0.2">
      <c r="D449" s="11"/>
    </row>
    <row r="450" spans="4:4" ht="15.75" customHeight="1" x14ac:dyDescent="0.2">
      <c r="D450" s="11"/>
    </row>
    <row r="451" spans="4:4" ht="15.75" customHeight="1" x14ac:dyDescent="0.2">
      <c r="D451" s="11"/>
    </row>
    <row r="452" spans="4:4" ht="15.75" customHeight="1" x14ac:dyDescent="0.2">
      <c r="D452" s="11"/>
    </row>
    <row r="453" spans="4:4" ht="15.75" customHeight="1" x14ac:dyDescent="0.2">
      <c r="D453" s="11"/>
    </row>
    <row r="454" spans="4:4" ht="15.75" customHeight="1" x14ac:dyDescent="0.2">
      <c r="D454" s="11"/>
    </row>
    <row r="455" spans="4:4" ht="15.75" customHeight="1" x14ac:dyDescent="0.2">
      <c r="D455" s="11"/>
    </row>
    <row r="456" spans="4:4" ht="15.75" customHeight="1" x14ac:dyDescent="0.2">
      <c r="D456" s="11"/>
    </row>
    <row r="457" spans="4:4" ht="15.75" customHeight="1" x14ac:dyDescent="0.2">
      <c r="D457" s="11"/>
    </row>
    <row r="458" spans="4:4" ht="15.75" customHeight="1" x14ac:dyDescent="0.2">
      <c r="D458" s="11"/>
    </row>
    <row r="459" spans="4:4" ht="15.75" customHeight="1" x14ac:dyDescent="0.2">
      <c r="D459" s="11"/>
    </row>
    <row r="460" spans="4:4" ht="15.75" customHeight="1" x14ac:dyDescent="0.2">
      <c r="D460" s="11"/>
    </row>
    <row r="461" spans="4:4" ht="15.75" customHeight="1" x14ac:dyDescent="0.2">
      <c r="D461" s="11"/>
    </row>
    <row r="462" spans="4:4" ht="15.75" customHeight="1" x14ac:dyDescent="0.2">
      <c r="D462" s="11"/>
    </row>
    <row r="463" spans="4:4" ht="15.75" customHeight="1" x14ac:dyDescent="0.2">
      <c r="D463" s="11"/>
    </row>
    <row r="464" spans="4:4" ht="15.75" customHeight="1" x14ac:dyDescent="0.2">
      <c r="D464" s="11"/>
    </row>
    <row r="465" spans="4:4" ht="15.75" customHeight="1" x14ac:dyDescent="0.2">
      <c r="D465" s="11"/>
    </row>
    <row r="466" spans="4:4" ht="15.75" customHeight="1" x14ac:dyDescent="0.2">
      <c r="D466" s="11"/>
    </row>
    <row r="467" spans="4:4" ht="15.75" customHeight="1" x14ac:dyDescent="0.2">
      <c r="D467" s="11"/>
    </row>
    <row r="468" spans="4:4" ht="15.75" customHeight="1" x14ac:dyDescent="0.2">
      <c r="D468" s="11"/>
    </row>
    <row r="469" spans="4:4" ht="15.75" customHeight="1" x14ac:dyDescent="0.2">
      <c r="D469" s="11"/>
    </row>
    <row r="470" spans="4:4" ht="15.75" customHeight="1" x14ac:dyDescent="0.2">
      <c r="D470" s="11"/>
    </row>
    <row r="471" spans="4:4" ht="15.75" customHeight="1" x14ac:dyDescent="0.2">
      <c r="D471" s="11"/>
    </row>
    <row r="472" spans="4:4" ht="15.75" customHeight="1" x14ac:dyDescent="0.2">
      <c r="D472" s="11"/>
    </row>
    <row r="473" spans="4:4" ht="15.75" customHeight="1" x14ac:dyDescent="0.2">
      <c r="D473" s="11"/>
    </row>
    <row r="474" spans="4:4" ht="15.75" customHeight="1" x14ac:dyDescent="0.2">
      <c r="D474" s="11"/>
    </row>
    <row r="475" spans="4:4" ht="15.75" customHeight="1" x14ac:dyDescent="0.2">
      <c r="D475" s="11"/>
    </row>
    <row r="476" spans="4:4" ht="15.75" customHeight="1" x14ac:dyDescent="0.2">
      <c r="D476" s="11"/>
    </row>
    <row r="477" spans="4:4" ht="15.75" customHeight="1" x14ac:dyDescent="0.2">
      <c r="D477" s="11"/>
    </row>
    <row r="478" spans="4:4" ht="15.75" customHeight="1" x14ac:dyDescent="0.2">
      <c r="D478" s="11"/>
    </row>
    <row r="479" spans="4:4" ht="15.75" customHeight="1" x14ac:dyDescent="0.2">
      <c r="D479" s="11"/>
    </row>
    <row r="480" spans="4:4" ht="15.75" customHeight="1" x14ac:dyDescent="0.2">
      <c r="D480" s="11"/>
    </row>
    <row r="481" spans="4:4" ht="15.75" customHeight="1" x14ac:dyDescent="0.2">
      <c r="D481" s="11"/>
    </row>
    <row r="482" spans="4:4" ht="15.75" customHeight="1" x14ac:dyDescent="0.2">
      <c r="D482" s="11"/>
    </row>
    <row r="483" spans="4:4" ht="15.75" customHeight="1" x14ac:dyDescent="0.2">
      <c r="D483" s="11"/>
    </row>
    <row r="484" spans="4:4" ht="15.75" customHeight="1" x14ac:dyDescent="0.2">
      <c r="D484" s="11"/>
    </row>
    <row r="485" spans="4:4" ht="15.75" customHeight="1" x14ac:dyDescent="0.2">
      <c r="D485" s="11"/>
    </row>
    <row r="486" spans="4:4" ht="15.75" customHeight="1" x14ac:dyDescent="0.2">
      <c r="D486" s="11"/>
    </row>
    <row r="487" spans="4:4" ht="15.75" customHeight="1" x14ac:dyDescent="0.2">
      <c r="D487" s="11"/>
    </row>
    <row r="488" spans="4:4" ht="15.75" customHeight="1" x14ac:dyDescent="0.2">
      <c r="D488" s="11"/>
    </row>
    <row r="489" spans="4:4" ht="15.75" customHeight="1" x14ac:dyDescent="0.2">
      <c r="D489" s="11"/>
    </row>
    <row r="490" spans="4:4" ht="15.75" customHeight="1" x14ac:dyDescent="0.2">
      <c r="D490" s="11"/>
    </row>
    <row r="491" spans="4:4" ht="15.75" customHeight="1" x14ac:dyDescent="0.2">
      <c r="D491" s="11"/>
    </row>
    <row r="492" spans="4:4" ht="15.75" customHeight="1" x14ac:dyDescent="0.2">
      <c r="D492" s="11"/>
    </row>
    <row r="493" spans="4:4" ht="15.75" customHeight="1" x14ac:dyDescent="0.2">
      <c r="D493" s="11"/>
    </row>
    <row r="494" spans="4:4" ht="15.75" customHeight="1" x14ac:dyDescent="0.2">
      <c r="D494" s="11"/>
    </row>
    <row r="495" spans="4:4" ht="15.75" customHeight="1" x14ac:dyDescent="0.2">
      <c r="D495" s="11"/>
    </row>
    <row r="496" spans="4:4" ht="15.75" customHeight="1" x14ac:dyDescent="0.2">
      <c r="D496" s="11"/>
    </row>
    <row r="497" spans="4:4" ht="15.75" customHeight="1" x14ac:dyDescent="0.2">
      <c r="D497" s="11"/>
    </row>
    <row r="498" spans="4:4" ht="15.75" customHeight="1" x14ac:dyDescent="0.2">
      <c r="D498" s="11"/>
    </row>
    <row r="499" spans="4:4" ht="15.75" customHeight="1" x14ac:dyDescent="0.2">
      <c r="D499" s="11"/>
    </row>
    <row r="500" spans="4:4" ht="15.75" customHeight="1" x14ac:dyDescent="0.2">
      <c r="D500" s="11"/>
    </row>
    <row r="501" spans="4:4" ht="15.75" customHeight="1" x14ac:dyDescent="0.2">
      <c r="D501" s="11"/>
    </row>
    <row r="502" spans="4:4" ht="15.75" customHeight="1" x14ac:dyDescent="0.2">
      <c r="D502" s="11"/>
    </row>
    <row r="503" spans="4:4" ht="15.75" customHeight="1" x14ac:dyDescent="0.2">
      <c r="D503" s="11"/>
    </row>
    <row r="504" spans="4:4" ht="15.75" customHeight="1" x14ac:dyDescent="0.2">
      <c r="D504" s="11"/>
    </row>
    <row r="505" spans="4:4" ht="15.75" customHeight="1" x14ac:dyDescent="0.2">
      <c r="D505" s="11"/>
    </row>
    <row r="506" spans="4:4" ht="15.75" customHeight="1" x14ac:dyDescent="0.2">
      <c r="D506" s="11"/>
    </row>
    <row r="507" spans="4:4" ht="15.75" customHeight="1" x14ac:dyDescent="0.2">
      <c r="D507" s="11"/>
    </row>
    <row r="508" spans="4:4" ht="15.75" customHeight="1" x14ac:dyDescent="0.2">
      <c r="D508" s="11"/>
    </row>
    <row r="509" spans="4:4" ht="15.75" customHeight="1" x14ac:dyDescent="0.2">
      <c r="D509" s="11"/>
    </row>
    <row r="510" spans="4:4" ht="15.75" customHeight="1" x14ac:dyDescent="0.2">
      <c r="D510" s="11"/>
    </row>
    <row r="511" spans="4:4" ht="15.75" customHeight="1" x14ac:dyDescent="0.2">
      <c r="D511" s="11"/>
    </row>
    <row r="512" spans="4:4" ht="15.75" customHeight="1" x14ac:dyDescent="0.2">
      <c r="D512" s="11"/>
    </row>
    <row r="513" spans="4:4" ht="15.75" customHeight="1" x14ac:dyDescent="0.2">
      <c r="D513" s="11"/>
    </row>
    <row r="514" spans="4:4" ht="15.75" customHeight="1" x14ac:dyDescent="0.2">
      <c r="D514" s="11"/>
    </row>
    <row r="515" spans="4:4" ht="15.75" customHeight="1" x14ac:dyDescent="0.2">
      <c r="D515" s="11"/>
    </row>
    <row r="516" spans="4:4" ht="15.75" customHeight="1" x14ac:dyDescent="0.2">
      <c r="D516" s="11"/>
    </row>
    <row r="517" spans="4:4" ht="15.75" customHeight="1" x14ac:dyDescent="0.2">
      <c r="D517" s="11"/>
    </row>
    <row r="518" spans="4:4" ht="15.75" customHeight="1" x14ac:dyDescent="0.2">
      <c r="D518" s="11"/>
    </row>
    <row r="519" spans="4:4" ht="15.75" customHeight="1" x14ac:dyDescent="0.2">
      <c r="D519" s="11"/>
    </row>
    <row r="520" spans="4:4" ht="15.75" customHeight="1" x14ac:dyDescent="0.2">
      <c r="D520" s="11"/>
    </row>
    <row r="521" spans="4:4" ht="15.75" customHeight="1" x14ac:dyDescent="0.2">
      <c r="D521" s="11"/>
    </row>
    <row r="522" spans="4:4" ht="15.75" customHeight="1" x14ac:dyDescent="0.2">
      <c r="D522" s="11"/>
    </row>
    <row r="523" spans="4:4" ht="15.75" customHeight="1" x14ac:dyDescent="0.2">
      <c r="D523" s="11"/>
    </row>
    <row r="524" spans="4:4" ht="15.75" customHeight="1" x14ac:dyDescent="0.2">
      <c r="D524" s="11"/>
    </row>
    <row r="525" spans="4:4" ht="15.75" customHeight="1" x14ac:dyDescent="0.2">
      <c r="D525" s="11"/>
    </row>
    <row r="526" spans="4:4" ht="15.75" customHeight="1" x14ac:dyDescent="0.2">
      <c r="D526" s="11"/>
    </row>
    <row r="527" spans="4:4" ht="15.75" customHeight="1" x14ac:dyDescent="0.2">
      <c r="D527" s="11"/>
    </row>
    <row r="528" spans="4:4" ht="15.75" customHeight="1" x14ac:dyDescent="0.2">
      <c r="D528" s="11"/>
    </row>
    <row r="529" spans="4:4" ht="15.75" customHeight="1" x14ac:dyDescent="0.2">
      <c r="D529" s="11"/>
    </row>
    <row r="530" spans="4:4" ht="15.75" customHeight="1" x14ac:dyDescent="0.2">
      <c r="D530" s="11"/>
    </row>
    <row r="531" spans="4:4" ht="15.75" customHeight="1" x14ac:dyDescent="0.2">
      <c r="D531" s="11"/>
    </row>
    <row r="532" spans="4:4" ht="15.75" customHeight="1" x14ac:dyDescent="0.2">
      <c r="D532" s="11"/>
    </row>
    <row r="533" spans="4:4" ht="15.75" customHeight="1" x14ac:dyDescent="0.2">
      <c r="D533" s="11"/>
    </row>
    <row r="534" spans="4:4" ht="15.75" customHeight="1" x14ac:dyDescent="0.2">
      <c r="D534" s="11"/>
    </row>
    <row r="535" spans="4:4" ht="15.75" customHeight="1" x14ac:dyDescent="0.2">
      <c r="D535" s="11"/>
    </row>
    <row r="536" spans="4:4" ht="15.75" customHeight="1" x14ac:dyDescent="0.2">
      <c r="D536" s="11"/>
    </row>
    <row r="537" spans="4:4" ht="15.75" customHeight="1" x14ac:dyDescent="0.2">
      <c r="D537" s="11"/>
    </row>
    <row r="538" spans="4:4" ht="15.75" customHeight="1" x14ac:dyDescent="0.2">
      <c r="D538" s="11"/>
    </row>
    <row r="539" spans="4:4" ht="15.75" customHeight="1" x14ac:dyDescent="0.2">
      <c r="D539" s="11"/>
    </row>
    <row r="540" spans="4:4" ht="15.75" customHeight="1" x14ac:dyDescent="0.2">
      <c r="D540" s="11"/>
    </row>
    <row r="541" spans="4:4" ht="15.75" customHeight="1" x14ac:dyDescent="0.2">
      <c r="D541" s="11"/>
    </row>
    <row r="542" spans="4:4" ht="15.75" customHeight="1" x14ac:dyDescent="0.2">
      <c r="D542" s="11"/>
    </row>
    <row r="543" spans="4:4" ht="15.75" customHeight="1" x14ac:dyDescent="0.2">
      <c r="D543" s="11"/>
    </row>
    <row r="544" spans="4:4" ht="15.75" customHeight="1" x14ac:dyDescent="0.2">
      <c r="D544" s="11"/>
    </row>
    <row r="545" spans="4:4" ht="15.75" customHeight="1" x14ac:dyDescent="0.2">
      <c r="D545" s="11"/>
    </row>
    <row r="546" spans="4:4" ht="15.75" customHeight="1" x14ac:dyDescent="0.2">
      <c r="D546" s="11"/>
    </row>
    <row r="547" spans="4:4" ht="15.75" customHeight="1" x14ac:dyDescent="0.2">
      <c r="D547" s="11"/>
    </row>
    <row r="548" spans="4:4" ht="15.75" customHeight="1" x14ac:dyDescent="0.2">
      <c r="D548" s="11"/>
    </row>
    <row r="549" spans="4:4" ht="15.75" customHeight="1" x14ac:dyDescent="0.2">
      <c r="D549" s="11"/>
    </row>
    <row r="550" spans="4:4" ht="15.75" customHeight="1" x14ac:dyDescent="0.2">
      <c r="D550" s="11"/>
    </row>
    <row r="551" spans="4:4" ht="15.75" customHeight="1" x14ac:dyDescent="0.2">
      <c r="D551" s="11"/>
    </row>
    <row r="552" spans="4:4" ht="15.75" customHeight="1" x14ac:dyDescent="0.2">
      <c r="D552" s="11"/>
    </row>
    <row r="553" spans="4:4" ht="15.75" customHeight="1" x14ac:dyDescent="0.2">
      <c r="D553" s="11"/>
    </row>
    <row r="554" spans="4:4" ht="15.75" customHeight="1" x14ac:dyDescent="0.2">
      <c r="D554" s="11"/>
    </row>
    <row r="555" spans="4:4" ht="15.75" customHeight="1" x14ac:dyDescent="0.2">
      <c r="D555" s="11"/>
    </row>
    <row r="556" spans="4:4" ht="15.75" customHeight="1" x14ac:dyDescent="0.2">
      <c r="D556" s="11"/>
    </row>
    <row r="557" spans="4:4" ht="15.75" customHeight="1" x14ac:dyDescent="0.2">
      <c r="D557" s="11"/>
    </row>
    <row r="558" spans="4:4" ht="15.75" customHeight="1" x14ac:dyDescent="0.2">
      <c r="D558" s="11"/>
    </row>
    <row r="559" spans="4:4" ht="15.75" customHeight="1" x14ac:dyDescent="0.2">
      <c r="D559" s="11"/>
    </row>
    <row r="560" spans="4:4" ht="15.75" customHeight="1" x14ac:dyDescent="0.2">
      <c r="D560" s="11"/>
    </row>
    <row r="561" spans="4:4" ht="15.75" customHeight="1" x14ac:dyDescent="0.2">
      <c r="D561" s="11"/>
    </row>
    <row r="562" spans="4:4" ht="15.75" customHeight="1" x14ac:dyDescent="0.2">
      <c r="D562" s="11"/>
    </row>
    <row r="563" spans="4:4" ht="15.75" customHeight="1" x14ac:dyDescent="0.2">
      <c r="D563" s="11"/>
    </row>
    <row r="564" spans="4:4" ht="15.75" customHeight="1" x14ac:dyDescent="0.2">
      <c r="D564" s="11"/>
    </row>
    <row r="565" spans="4:4" ht="15.75" customHeight="1" x14ac:dyDescent="0.2">
      <c r="D565" s="11"/>
    </row>
    <row r="566" spans="4:4" ht="15.75" customHeight="1" x14ac:dyDescent="0.2">
      <c r="D566" s="11"/>
    </row>
    <row r="567" spans="4:4" ht="15.75" customHeight="1" x14ac:dyDescent="0.2">
      <c r="D567" s="11"/>
    </row>
    <row r="568" spans="4:4" ht="15.75" customHeight="1" x14ac:dyDescent="0.2">
      <c r="D568" s="11"/>
    </row>
    <row r="569" spans="4:4" ht="15.75" customHeight="1" x14ac:dyDescent="0.2">
      <c r="D569" s="11"/>
    </row>
    <row r="570" spans="4:4" ht="15.75" customHeight="1" x14ac:dyDescent="0.2">
      <c r="D570" s="11"/>
    </row>
    <row r="571" spans="4:4" ht="15.75" customHeight="1" x14ac:dyDescent="0.2">
      <c r="D571" s="11"/>
    </row>
    <row r="572" spans="4:4" ht="15.75" customHeight="1" x14ac:dyDescent="0.2">
      <c r="D572" s="11"/>
    </row>
    <row r="573" spans="4:4" ht="15.75" customHeight="1" x14ac:dyDescent="0.2">
      <c r="D573" s="11"/>
    </row>
    <row r="574" spans="4:4" ht="15.75" customHeight="1" x14ac:dyDescent="0.2">
      <c r="D574" s="11"/>
    </row>
    <row r="575" spans="4:4" ht="15.75" customHeight="1" x14ac:dyDescent="0.2">
      <c r="D575" s="11"/>
    </row>
    <row r="576" spans="4:4" ht="15.75" customHeight="1" x14ac:dyDescent="0.2">
      <c r="D576" s="11"/>
    </row>
    <row r="577" spans="4:4" ht="15.75" customHeight="1" x14ac:dyDescent="0.2">
      <c r="D577" s="11"/>
    </row>
    <row r="578" spans="4:4" ht="15.75" customHeight="1" x14ac:dyDescent="0.2">
      <c r="D578" s="11"/>
    </row>
    <row r="579" spans="4:4" ht="15.75" customHeight="1" x14ac:dyDescent="0.2">
      <c r="D579" s="11"/>
    </row>
    <row r="580" spans="4:4" ht="15.75" customHeight="1" x14ac:dyDescent="0.2">
      <c r="D580" s="11"/>
    </row>
    <row r="581" spans="4:4" ht="15.75" customHeight="1" x14ac:dyDescent="0.2">
      <c r="D581" s="11"/>
    </row>
    <row r="582" spans="4:4" ht="15.75" customHeight="1" x14ac:dyDescent="0.2">
      <c r="D582" s="11"/>
    </row>
    <row r="583" spans="4:4" ht="15.75" customHeight="1" x14ac:dyDescent="0.2">
      <c r="D583" s="11"/>
    </row>
    <row r="584" spans="4:4" ht="15.75" customHeight="1" x14ac:dyDescent="0.2">
      <c r="D584" s="11"/>
    </row>
    <row r="585" spans="4:4" ht="15.75" customHeight="1" x14ac:dyDescent="0.2">
      <c r="D585" s="11"/>
    </row>
    <row r="586" spans="4:4" ht="15.75" customHeight="1" x14ac:dyDescent="0.2">
      <c r="D586" s="11"/>
    </row>
    <row r="587" spans="4:4" ht="15.75" customHeight="1" x14ac:dyDescent="0.2">
      <c r="D587" s="11"/>
    </row>
    <row r="588" spans="4:4" ht="15.75" customHeight="1" x14ac:dyDescent="0.2">
      <c r="D588" s="11"/>
    </row>
    <row r="589" spans="4:4" ht="15.75" customHeight="1" x14ac:dyDescent="0.2">
      <c r="D589" s="11"/>
    </row>
    <row r="590" spans="4:4" ht="15.75" customHeight="1" x14ac:dyDescent="0.2">
      <c r="D590" s="11"/>
    </row>
    <row r="591" spans="4:4" ht="15.75" customHeight="1" x14ac:dyDescent="0.2">
      <c r="D591" s="11"/>
    </row>
    <row r="592" spans="4:4" ht="15.75" customHeight="1" x14ac:dyDescent="0.2">
      <c r="D592" s="11"/>
    </row>
    <row r="593" spans="4:4" ht="15.75" customHeight="1" x14ac:dyDescent="0.2">
      <c r="D593" s="11"/>
    </row>
    <row r="594" spans="4:4" ht="15.75" customHeight="1" x14ac:dyDescent="0.2">
      <c r="D594" s="11"/>
    </row>
    <row r="595" spans="4:4" ht="15.75" customHeight="1" x14ac:dyDescent="0.2">
      <c r="D595" s="11"/>
    </row>
    <row r="596" spans="4:4" ht="15.75" customHeight="1" x14ac:dyDescent="0.2">
      <c r="D596" s="11"/>
    </row>
    <row r="597" spans="4:4" ht="15.75" customHeight="1" x14ac:dyDescent="0.2">
      <c r="D597" s="11"/>
    </row>
    <row r="598" spans="4:4" ht="15.75" customHeight="1" x14ac:dyDescent="0.2">
      <c r="D598" s="11"/>
    </row>
    <row r="599" spans="4:4" ht="15.75" customHeight="1" x14ac:dyDescent="0.2">
      <c r="D599" s="11"/>
    </row>
    <row r="600" spans="4:4" ht="15.75" customHeight="1" x14ac:dyDescent="0.2">
      <c r="D600" s="11"/>
    </row>
    <row r="601" spans="4:4" ht="15.75" customHeight="1" x14ac:dyDescent="0.2">
      <c r="D601" s="11"/>
    </row>
    <row r="602" spans="4:4" ht="15.75" customHeight="1" x14ac:dyDescent="0.2">
      <c r="D602" s="11"/>
    </row>
    <row r="603" spans="4:4" ht="15.75" customHeight="1" x14ac:dyDescent="0.2">
      <c r="D603" s="11"/>
    </row>
    <row r="604" spans="4:4" ht="15.75" customHeight="1" x14ac:dyDescent="0.2">
      <c r="D604" s="11"/>
    </row>
    <row r="605" spans="4:4" ht="15.75" customHeight="1" x14ac:dyDescent="0.2">
      <c r="D605" s="11"/>
    </row>
    <row r="606" spans="4:4" ht="15.75" customHeight="1" x14ac:dyDescent="0.2">
      <c r="D606" s="11"/>
    </row>
    <row r="607" spans="4:4" ht="15.75" customHeight="1" x14ac:dyDescent="0.2">
      <c r="D607" s="11"/>
    </row>
    <row r="608" spans="4:4" ht="15.75" customHeight="1" x14ac:dyDescent="0.2">
      <c r="D608" s="11"/>
    </row>
    <row r="609" spans="4:4" ht="15.75" customHeight="1" x14ac:dyDescent="0.2">
      <c r="D609" s="11"/>
    </row>
    <row r="610" spans="4:4" ht="15.75" customHeight="1" x14ac:dyDescent="0.2">
      <c r="D610" s="11"/>
    </row>
    <row r="611" spans="4:4" ht="15.75" customHeight="1" x14ac:dyDescent="0.2">
      <c r="D611" s="11"/>
    </row>
    <row r="612" spans="4:4" ht="15.75" customHeight="1" x14ac:dyDescent="0.2">
      <c r="D612" s="11"/>
    </row>
    <row r="613" spans="4:4" ht="15.75" customHeight="1" x14ac:dyDescent="0.2">
      <c r="D613" s="11"/>
    </row>
    <row r="614" spans="4:4" ht="15.75" customHeight="1" x14ac:dyDescent="0.2">
      <c r="D614" s="11"/>
    </row>
    <row r="615" spans="4:4" ht="15.75" customHeight="1" x14ac:dyDescent="0.2">
      <c r="D615" s="11"/>
    </row>
    <row r="616" spans="4:4" ht="15.75" customHeight="1" x14ac:dyDescent="0.2">
      <c r="D616" s="11"/>
    </row>
    <row r="617" spans="4:4" ht="15.75" customHeight="1" x14ac:dyDescent="0.2">
      <c r="D617" s="11"/>
    </row>
    <row r="618" spans="4:4" ht="15.75" customHeight="1" x14ac:dyDescent="0.2">
      <c r="D618" s="11"/>
    </row>
    <row r="619" spans="4:4" ht="15.75" customHeight="1" x14ac:dyDescent="0.2">
      <c r="D619" s="11"/>
    </row>
    <row r="620" spans="4:4" ht="15.75" customHeight="1" x14ac:dyDescent="0.2">
      <c r="D620" s="11"/>
    </row>
    <row r="621" spans="4:4" ht="15.75" customHeight="1" x14ac:dyDescent="0.2">
      <c r="D621" s="11"/>
    </row>
    <row r="622" spans="4:4" ht="15.75" customHeight="1" x14ac:dyDescent="0.2">
      <c r="D622" s="11"/>
    </row>
    <row r="623" spans="4:4" ht="15.75" customHeight="1" x14ac:dyDescent="0.2">
      <c r="D623" s="11"/>
    </row>
    <row r="624" spans="4:4" ht="15.75" customHeight="1" x14ac:dyDescent="0.2">
      <c r="D624" s="11"/>
    </row>
    <row r="625" spans="4:4" ht="15.75" customHeight="1" x14ac:dyDescent="0.2">
      <c r="D625" s="11"/>
    </row>
    <row r="626" spans="4:4" ht="15.75" customHeight="1" x14ac:dyDescent="0.2">
      <c r="D626" s="11"/>
    </row>
    <row r="627" spans="4:4" ht="15.75" customHeight="1" x14ac:dyDescent="0.2">
      <c r="D627" s="11"/>
    </row>
    <row r="628" spans="4:4" ht="15.75" customHeight="1" x14ac:dyDescent="0.2">
      <c r="D628" s="11"/>
    </row>
    <row r="629" spans="4:4" ht="15.75" customHeight="1" x14ac:dyDescent="0.2">
      <c r="D629" s="11"/>
    </row>
    <row r="630" spans="4:4" ht="15.75" customHeight="1" x14ac:dyDescent="0.2">
      <c r="D630" s="11"/>
    </row>
    <row r="631" spans="4:4" ht="15.75" customHeight="1" x14ac:dyDescent="0.2">
      <c r="D631" s="11"/>
    </row>
    <row r="632" spans="4:4" ht="15.75" customHeight="1" x14ac:dyDescent="0.2">
      <c r="D632" s="11"/>
    </row>
    <row r="633" spans="4:4" ht="15.75" customHeight="1" x14ac:dyDescent="0.2">
      <c r="D633" s="11"/>
    </row>
    <row r="634" spans="4:4" ht="15.75" customHeight="1" x14ac:dyDescent="0.2">
      <c r="D634" s="11"/>
    </row>
    <row r="635" spans="4:4" ht="15.75" customHeight="1" x14ac:dyDescent="0.2">
      <c r="D635" s="11"/>
    </row>
    <row r="636" spans="4:4" ht="15.75" customHeight="1" x14ac:dyDescent="0.2">
      <c r="D636" s="11"/>
    </row>
    <row r="637" spans="4:4" ht="15.75" customHeight="1" x14ac:dyDescent="0.2">
      <c r="D637" s="11"/>
    </row>
    <row r="638" spans="4:4" ht="15.75" customHeight="1" x14ac:dyDescent="0.2">
      <c r="D638" s="11"/>
    </row>
    <row r="639" spans="4:4" ht="15.75" customHeight="1" x14ac:dyDescent="0.2">
      <c r="D639" s="11"/>
    </row>
    <row r="640" spans="4:4" ht="15.75" customHeight="1" x14ac:dyDescent="0.2">
      <c r="D640" s="11"/>
    </row>
    <row r="641" spans="4:4" ht="15.75" customHeight="1" x14ac:dyDescent="0.2">
      <c r="D641" s="11"/>
    </row>
    <row r="642" spans="4:4" ht="15.75" customHeight="1" x14ac:dyDescent="0.2">
      <c r="D642" s="11"/>
    </row>
    <row r="643" spans="4:4" ht="15.75" customHeight="1" x14ac:dyDescent="0.2">
      <c r="D643" s="11"/>
    </row>
    <row r="644" spans="4:4" ht="15.75" customHeight="1" x14ac:dyDescent="0.2">
      <c r="D644" s="11"/>
    </row>
    <row r="645" spans="4:4" ht="15.75" customHeight="1" x14ac:dyDescent="0.2">
      <c r="D645" s="11"/>
    </row>
    <row r="646" spans="4:4" ht="15.75" customHeight="1" x14ac:dyDescent="0.2">
      <c r="D646" s="11"/>
    </row>
    <row r="647" spans="4:4" ht="15.75" customHeight="1" x14ac:dyDescent="0.2">
      <c r="D647" s="11"/>
    </row>
    <row r="648" spans="4:4" ht="15.75" customHeight="1" x14ac:dyDescent="0.2">
      <c r="D648" s="11"/>
    </row>
    <row r="649" spans="4:4" ht="15.75" customHeight="1" x14ac:dyDescent="0.2">
      <c r="D649" s="11"/>
    </row>
    <row r="650" spans="4:4" ht="15.75" customHeight="1" x14ac:dyDescent="0.2">
      <c r="D650" s="11"/>
    </row>
    <row r="651" spans="4:4" ht="15.75" customHeight="1" x14ac:dyDescent="0.2">
      <c r="D651" s="11"/>
    </row>
    <row r="652" spans="4:4" ht="15.75" customHeight="1" x14ac:dyDescent="0.2">
      <c r="D652" s="11"/>
    </row>
    <row r="653" spans="4:4" ht="15.75" customHeight="1" x14ac:dyDescent="0.2">
      <c r="D653" s="11"/>
    </row>
    <row r="654" spans="4:4" ht="15.75" customHeight="1" x14ac:dyDescent="0.2">
      <c r="D654" s="11"/>
    </row>
    <row r="655" spans="4:4" ht="15.75" customHeight="1" x14ac:dyDescent="0.2">
      <c r="D655" s="11"/>
    </row>
    <row r="656" spans="4:4" ht="15.75" customHeight="1" x14ac:dyDescent="0.2">
      <c r="D656" s="11"/>
    </row>
    <row r="657" spans="4:4" ht="15.75" customHeight="1" x14ac:dyDescent="0.2">
      <c r="D657" s="11"/>
    </row>
    <row r="658" spans="4:4" ht="15.75" customHeight="1" x14ac:dyDescent="0.2">
      <c r="D658" s="11"/>
    </row>
    <row r="659" spans="4:4" ht="15.75" customHeight="1" x14ac:dyDescent="0.2">
      <c r="D659" s="11"/>
    </row>
    <row r="660" spans="4:4" ht="15.75" customHeight="1" x14ac:dyDescent="0.2">
      <c r="D660" s="11"/>
    </row>
    <row r="661" spans="4:4" ht="15.75" customHeight="1" x14ac:dyDescent="0.2">
      <c r="D661" s="11"/>
    </row>
    <row r="662" spans="4:4" ht="15.75" customHeight="1" x14ac:dyDescent="0.2">
      <c r="D662" s="11"/>
    </row>
    <row r="663" spans="4:4" ht="15.75" customHeight="1" x14ac:dyDescent="0.2">
      <c r="D663" s="11"/>
    </row>
    <row r="664" spans="4:4" ht="15.75" customHeight="1" x14ac:dyDescent="0.2">
      <c r="D664" s="11"/>
    </row>
    <row r="665" spans="4:4" ht="15.75" customHeight="1" x14ac:dyDescent="0.2">
      <c r="D665" s="11"/>
    </row>
    <row r="666" spans="4:4" ht="15.75" customHeight="1" x14ac:dyDescent="0.2">
      <c r="D666" s="11"/>
    </row>
    <row r="667" spans="4:4" ht="15.75" customHeight="1" x14ac:dyDescent="0.2">
      <c r="D667" s="11"/>
    </row>
    <row r="668" spans="4:4" ht="15.75" customHeight="1" x14ac:dyDescent="0.2">
      <c r="D668" s="11"/>
    </row>
    <row r="669" spans="4:4" ht="15.75" customHeight="1" x14ac:dyDescent="0.2">
      <c r="D669" s="11"/>
    </row>
    <row r="670" spans="4:4" ht="15.75" customHeight="1" x14ac:dyDescent="0.2">
      <c r="D670" s="11"/>
    </row>
    <row r="671" spans="4:4" ht="15.75" customHeight="1" x14ac:dyDescent="0.2">
      <c r="D671" s="11"/>
    </row>
    <row r="672" spans="4:4" ht="15.75" customHeight="1" x14ac:dyDescent="0.2">
      <c r="D672" s="11"/>
    </row>
    <row r="673" spans="4:4" ht="15.75" customHeight="1" x14ac:dyDescent="0.2">
      <c r="D673" s="11"/>
    </row>
    <row r="674" spans="4:4" ht="15.75" customHeight="1" x14ac:dyDescent="0.2">
      <c r="D674" s="11"/>
    </row>
    <row r="675" spans="4:4" ht="15.75" customHeight="1" x14ac:dyDescent="0.2">
      <c r="D675" s="11"/>
    </row>
    <row r="676" spans="4:4" ht="15.75" customHeight="1" x14ac:dyDescent="0.2">
      <c r="D676" s="11"/>
    </row>
    <row r="677" spans="4:4" ht="15.75" customHeight="1" x14ac:dyDescent="0.2">
      <c r="D677" s="11"/>
    </row>
    <row r="678" spans="4:4" ht="15.75" customHeight="1" x14ac:dyDescent="0.2">
      <c r="D678" s="11"/>
    </row>
    <row r="679" spans="4:4" ht="15.75" customHeight="1" x14ac:dyDescent="0.2">
      <c r="D679" s="11"/>
    </row>
    <row r="680" spans="4:4" ht="15.75" customHeight="1" x14ac:dyDescent="0.2">
      <c r="D680" s="11"/>
    </row>
    <row r="681" spans="4:4" ht="15.75" customHeight="1" x14ac:dyDescent="0.2">
      <c r="D681" s="11"/>
    </row>
    <row r="682" spans="4:4" ht="15.75" customHeight="1" x14ac:dyDescent="0.2">
      <c r="D682" s="11"/>
    </row>
    <row r="683" spans="4:4" ht="15.75" customHeight="1" x14ac:dyDescent="0.2">
      <c r="D683" s="11"/>
    </row>
    <row r="684" spans="4:4" ht="15.75" customHeight="1" x14ac:dyDescent="0.2">
      <c r="D684" s="11"/>
    </row>
    <row r="685" spans="4:4" ht="15.75" customHeight="1" x14ac:dyDescent="0.2">
      <c r="D685" s="11"/>
    </row>
    <row r="686" spans="4:4" ht="15.75" customHeight="1" x14ac:dyDescent="0.2">
      <c r="D686" s="11"/>
    </row>
    <row r="687" spans="4:4" ht="15.75" customHeight="1" x14ac:dyDescent="0.2">
      <c r="D687" s="11"/>
    </row>
    <row r="688" spans="4:4" ht="15.75" customHeight="1" x14ac:dyDescent="0.2">
      <c r="D688" s="11"/>
    </row>
    <row r="689" spans="4:4" ht="15.75" customHeight="1" x14ac:dyDescent="0.2">
      <c r="D689" s="11"/>
    </row>
    <row r="690" spans="4:4" ht="15.75" customHeight="1" x14ac:dyDescent="0.2">
      <c r="D690" s="11"/>
    </row>
    <row r="691" spans="4:4" ht="15.75" customHeight="1" x14ac:dyDescent="0.2">
      <c r="D691" s="11"/>
    </row>
    <row r="692" spans="4:4" ht="15.75" customHeight="1" x14ac:dyDescent="0.2">
      <c r="D692" s="11"/>
    </row>
    <row r="693" spans="4:4" ht="15.75" customHeight="1" x14ac:dyDescent="0.2">
      <c r="D693" s="11"/>
    </row>
    <row r="694" spans="4:4" ht="15.75" customHeight="1" x14ac:dyDescent="0.2">
      <c r="D694" s="11"/>
    </row>
    <row r="695" spans="4:4" ht="15.75" customHeight="1" x14ac:dyDescent="0.2">
      <c r="D695" s="11"/>
    </row>
    <row r="696" spans="4:4" ht="15.75" customHeight="1" x14ac:dyDescent="0.2">
      <c r="D696" s="11"/>
    </row>
    <row r="697" spans="4:4" ht="15.75" customHeight="1" x14ac:dyDescent="0.2">
      <c r="D697" s="11"/>
    </row>
    <row r="698" spans="4:4" ht="15.75" customHeight="1" x14ac:dyDescent="0.2">
      <c r="D698" s="11"/>
    </row>
    <row r="699" spans="4:4" ht="15.75" customHeight="1" x14ac:dyDescent="0.2">
      <c r="D699" s="11"/>
    </row>
    <row r="700" spans="4:4" ht="15.75" customHeight="1" x14ac:dyDescent="0.2">
      <c r="D700" s="11"/>
    </row>
    <row r="701" spans="4:4" ht="15.75" customHeight="1" x14ac:dyDescent="0.2">
      <c r="D701" s="11"/>
    </row>
    <row r="702" spans="4:4" ht="15.75" customHeight="1" x14ac:dyDescent="0.2">
      <c r="D702" s="11"/>
    </row>
    <row r="703" spans="4:4" ht="15.75" customHeight="1" x14ac:dyDescent="0.2">
      <c r="D703" s="11"/>
    </row>
    <row r="704" spans="4:4" ht="15.75" customHeight="1" x14ac:dyDescent="0.2">
      <c r="D704" s="11"/>
    </row>
    <row r="705" spans="4:4" ht="15.75" customHeight="1" x14ac:dyDescent="0.2">
      <c r="D705" s="11"/>
    </row>
    <row r="706" spans="4:4" ht="15.75" customHeight="1" x14ac:dyDescent="0.2">
      <c r="D706" s="11"/>
    </row>
    <row r="707" spans="4:4" ht="15.75" customHeight="1" x14ac:dyDescent="0.2">
      <c r="D707" s="11"/>
    </row>
    <row r="708" spans="4:4" ht="15.75" customHeight="1" x14ac:dyDescent="0.2">
      <c r="D708" s="11"/>
    </row>
    <row r="709" spans="4:4" ht="15.75" customHeight="1" x14ac:dyDescent="0.2">
      <c r="D709" s="11"/>
    </row>
    <row r="710" spans="4:4" ht="15.75" customHeight="1" x14ac:dyDescent="0.2">
      <c r="D710" s="11"/>
    </row>
    <row r="711" spans="4:4" ht="15.75" customHeight="1" x14ac:dyDescent="0.2">
      <c r="D711" s="11"/>
    </row>
    <row r="712" spans="4:4" ht="15.75" customHeight="1" x14ac:dyDescent="0.2">
      <c r="D712" s="11"/>
    </row>
    <row r="713" spans="4:4" ht="15.75" customHeight="1" x14ac:dyDescent="0.2">
      <c r="D713" s="11"/>
    </row>
    <row r="714" spans="4:4" ht="15.75" customHeight="1" x14ac:dyDescent="0.2">
      <c r="D714" s="11"/>
    </row>
    <row r="715" spans="4:4" ht="15.75" customHeight="1" x14ac:dyDescent="0.2">
      <c r="D715" s="11"/>
    </row>
    <row r="716" spans="4:4" ht="15.75" customHeight="1" x14ac:dyDescent="0.2">
      <c r="D716" s="11"/>
    </row>
    <row r="717" spans="4:4" ht="15.75" customHeight="1" x14ac:dyDescent="0.2">
      <c r="D717" s="11"/>
    </row>
    <row r="718" spans="4:4" ht="15.75" customHeight="1" x14ac:dyDescent="0.2">
      <c r="D718" s="11"/>
    </row>
    <row r="719" spans="4:4" ht="15.75" customHeight="1" x14ac:dyDescent="0.2">
      <c r="D719" s="11"/>
    </row>
    <row r="720" spans="4:4" ht="15.75" customHeight="1" x14ac:dyDescent="0.2">
      <c r="D720" s="11"/>
    </row>
    <row r="721" spans="4:4" ht="15.75" customHeight="1" x14ac:dyDescent="0.2">
      <c r="D721" s="11"/>
    </row>
    <row r="722" spans="4:4" ht="15.75" customHeight="1" x14ac:dyDescent="0.2">
      <c r="D722" s="11"/>
    </row>
    <row r="723" spans="4:4" ht="15.75" customHeight="1" x14ac:dyDescent="0.2">
      <c r="D723" s="11"/>
    </row>
    <row r="724" spans="4:4" ht="15.75" customHeight="1" x14ac:dyDescent="0.2">
      <c r="D724" s="11"/>
    </row>
    <row r="725" spans="4:4" ht="15.75" customHeight="1" x14ac:dyDescent="0.2">
      <c r="D725" s="11"/>
    </row>
    <row r="726" spans="4:4" ht="15.75" customHeight="1" x14ac:dyDescent="0.2">
      <c r="D726" s="11"/>
    </row>
    <row r="727" spans="4:4" ht="15.75" customHeight="1" x14ac:dyDescent="0.2">
      <c r="D727" s="11"/>
    </row>
    <row r="728" spans="4:4" ht="15.75" customHeight="1" x14ac:dyDescent="0.2">
      <c r="D728" s="11"/>
    </row>
    <row r="729" spans="4:4" ht="15.75" customHeight="1" x14ac:dyDescent="0.2">
      <c r="D729" s="11"/>
    </row>
    <row r="730" spans="4:4" ht="15.75" customHeight="1" x14ac:dyDescent="0.2">
      <c r="D730" s="11"/>
    </row>
    <row r="731" spans="4:4" ht="15.75" customHeight="1" x14ac:dyDescent="0.2">
      <c r="D731" s="11"/>
    </row>
    <row r="732" spans="4:4" ht="15.75" customHeight="1" x14ac:dyDescent="0.2">
      <c r="D732" s="11"/>
    </row>
    <row r="733" spans="4:4" ht="15.75" customHeight="1" x14ac:dyDescent="0.2">
      <c r="D733" s="11"/>
    </row>
    <row r="734" spans="4:4" ht="15.75" customHeight="1" x14ac:dyDescent="0.2">
      <c r="D734" s="11"/>
    </row>
    <row r="735" spans="4:4" ht="15.75" customHeight="1" x14ac:dyDescent="0.2">
      <c r="D735" s="11"/>
    </row>
    <row r="736" spans="4:4" ht="15.75" customHeight="1" x14ac:dyDescent="0.2">
      <c r="D736" s="11"/>
    </row>
    <row r="737" spans="4:4" ht="15.75" customHeight="1" x14ac:dyDescent="0.2">
      <c r="D737" s="11"/>
    </row>
    <row r="738" spans="4:4" ht="15.75" customHeight="1" x14ac:dyDescent="0.2">
      <c r="D738" s="11"/>
    </row>
    <row r="739" spans="4:4" ht="15.75" customHeight="1" x14ac:dyDescent="0.2">
      <c r="D739" s="11"/>
    </row>
    <row r="740" spans="4:4" ht="15.75" customHeight="1" x14ac:dyDescent="0.2">
      <c r="D740" s="11"/>
    </row>
    <row r="741" spans="4:4" ht="15.75" customHeight="1" x14ac:dyDescent="0.2">
      <c r="D741" s="11"/>
    </row>
    <row r="742" spans="4:4" ht="15.75" customHeight="1" x14ac:dyDescent="0.2">
      <c r="D742" s="11"/>
    </row>
    <row r="743" spans="4:4" ht="15.75" customHeight="1" x14ac:dyDescent="0.2">
      <c r="D743" s="11"/>
    </row>
    <row r="744" spans="4:4" ht="15.75" customHeight="1" x14ac:dyDescent="0.2">
      <c r="D744" s="11"/>
    </row>
    <row r="745" spans="4:4" ht="15.75" customHeight="1" x14ac:dyDescent="0.2">
      <c r="D745" s="11"/>
    </row>
    <row r="746" spans="4:4" ht="15.75" customHeight="1" x14ac:dyDescent="0.2">
      <c r="D746" s="11"/>
    </row>
    <row r="747" spans="4:4" ht="15.75" customHeight="1" x14ac:dyDescent="0.2">
      <c r="D747" s="11"/>
    </row>
    <row r="748" spans="4:4" ht="15.75" customHeight="1" x14ac:dyDescent="0.2">
      <c r="D748" s="11"/>
    </row>
    <row r="749" spans="4:4" ht="15.75" customHeight="1" x14ac:dyDescent="0.2">
      <c r="D749" s="11"/>
    </row>
    <row r="750" spans="4:4" ht="15.75" customHeight="1" x14ac:dyDescent="0.2">
      <c r="D750" s="11"/>
    </row>
    <row r="751" spans="4:4" ht="15.75" customHeight="1" x14ac:dyDescent="0.2">
      <c r="D751" s="11"/>
    </row>
    <row r="752" spans="4:4" ht="15.75" customHeight="1" x14ac:dyDescent="0.2">
      <c r="D752" s="11"/>
    </row>
    <row r="753" spans="4:4" ht="15.75" customHeight="1" x14ac:dyDescent="0.2">
      <c r="D753" s="11"/>
    </row>
    <row r="754" spans="4:4" ht="15.75" customHeight="1" x14ac:dyDescent="0.2">
      <c r="D754" s="11"/>
    </row>
    <row r="755" spans="4:4" ht="15.75" customHeight="1" x14ac:dyDescent="0.2">
      <c r="D755" s="11"/>
    </row>
    <row r="756" spans="4:4" ht="15.75" customHeight="1" x14ac:dyDescent="0.2">
      <c r="D756" s="11"/>
    </row>
    <row r="757" spans="4:4" ht="15.75" customHeight="1" x14ac:dyDescent="0.2">
      <c r="D757" s="11"/>
    </row>
    <row r="758" spans="4:4" ht="15.75" customHeight="1" x14ac:dyDescent="0.2">
      <c r="D758" s="11"/>
    </row>
    <row r="759" spans="4:4" ht="15.75" customHeight="1" x14ac:dyDescent="0.2">
      <c r="D759" s="11"/>
    </row>
    <row r="760" spans="4:4" ht="15.75" customHeight="1" x14ac:dyDescent="0.2">
      <c r="D760" s="11"/>
    </row>
    <row r="761" spans="4:4" ht="15.75" customHeight="1" x14ac:dyDescent="0.2">
      <c r="D761" s="11"/>
    </row>
    <row r="762" spans="4:4" ht="15.75" customHeight="1" x14ac:dyDescent="0.2">
      <c r="D762" s="11"/>
    </row>
    <row r="763" spans="4:4" ht="15.75" customHeight="1" x14ac:dyDescent="0.2">
      <c r="D763" s="11"/>
    </row>
    <row r="764" spans="4:4" ht="15.75" customHeight="1" x14ac:dyDescent="0.2">
      <c r="D764" s="11"/>
    </row>
    <row r="765" spans="4:4" ht="15.75" customHeight="1" x14ac:dyDescent="0.2">
      <c r="D765" s="11"/>
    </row>
    <row r="766" spans="4:4" ht="15.75" customHeight="1" x14ac:dyDescent="0.2">
      <c r="D766" s="11"/>
    </row>
    <row r="767" spans="4:4" ht="15.75" customHeight="1" x14ac:dyDescent="0.2">
      <c r="D767" s="11"/>
    </row>
    <row r="768" spans="4:4" ht="15.75" customHeight="1" x14ac:dyDescent="0.2">
      <c r="D768" s="11"/>
    </row>
    <row r="769" spans="4:4" ht="15.75" customHeight="1" x14ac:dyDescent="0.2">
      <c r="D769" s="11"/>
    </row>
    <row r="770" spans="4:4" ht="15.75" customHeight="1" x14ac:dyDescent="0.2">
      <c r="D770" s="11"/>
    </row>
    <row r="771" spans="4:4" ht="15.75" customHeight="1" x14ac:dyDescent="0.2">
      <c r="D771" s="11"/>
    </row>
    <row r="772" spans="4:4" ht="15.75" customHeight="1" x14ac:dyDescent="0.2">
      <c r="D772" s="11"/>
    </row>
    <row r="773" spans="4:4" ht="15.75" customHeight="1" x14ac:dyDescent="0.2">
      <c r="D773" s="11"/>
    </row>
    <row r="774" spans="4:4" ht="15.75" customHeight="1" x14ac:dyDescent="0.2">
      <c r="D774" s="11"/>
    </row>
    <row r="775" spans="4:4" ht="15.75" customHeight="1" x14ac:dyDescent="0.2">
      <c r="D775" s="11"/>
    </row>
    <row r="776" spans="4:4" ht="15.75" customHeight="1" x14ac:dyDescent="0.2">
      <c r="D776" s="11"/>
    </row>
    <row r="777" spans="4:4" ht="15.75" customHeight="1" x14ac:dyDescent="0.2">
      <c r="D777" s="11"/>
    </row>
    <row r="778" spans="4:4" ht="15.75" customHeight="1" x14ac:dyDescent="0.2">
      <c r="D778" s="11"/>
    </row>
    <row r="779" spans="4:4" ht="15.75" customHeight="1" x14ac:dyDescent="0.2">
      <c r="D779" s="11"/>
    </row>
    <row r="780" spans="4:4" ht="15.75" customHeight="1" x14ac:dyDescent="0.2">
      <c r="D780" s="11"/>
    </row>
    <row r="781" spans="4:4" ht="15.75" customHeight="1" x14ac:dyDescent="0.2">
      <c r="D781" s="11"/>
    </row>
    <row r="782" spans="4:4" ht="15.75" customHeight="1" x14ac:dyDescent="0.2">
      <c r="D782" s="11"/>
    </row>
    <row r="783" spans="4:4" ht="15.75" customHeight="1" x14ac:dyDescent="0.2">
      <c r="D783" s="11"/>
    </row>
    <row r="784" spans="4:4" ht="15.75" customHeight="1" x14ac:dyDescent="0.2">
      <c r="D784" s="11"/>
    </row>
    <row r="785" spans="4:4" ht="15.75" customHeight="1" x14ac:dyDescent="0.2">
      <c r="D785" s="11"/>
    </row>
    <row r="786" spans="4:4" ht="15.75" customHeight="1" x14ac:dyDescent="0.2">
      <c r="D786" s="11"/>
    </row>
    <row r="787" spans="4:4" ht="15.75" customHeight="1" x14ac:dyDescent="0.2">
      <c r="D787" s="11"/>
    </row>
    <row r="788" spans="4:4" ht="15.75" customHeight="1" x14ac:dyDescent="0.2">
      <c r="D788" s="11"/>
    </row>
    <row r="789" spans="4:4" ht="15.75" customHeight="1" x14ac:dyDescent="0.2">
      <c r="D789" s="11"/>
    </row>
    <row r="790" spans="4:4" ht="15.75" customHeight="1" x14ac:dyDescent="0.2">
      <c r="D790" s="11"/>
    </row>
    <row r="791" spans="4:4" ht="15.75" customHeight="1" x14ac:dyDescent="0.2">
      <c r="D791" s="11"/>
    </row>
    <row r="792" spans="4:4" ht="15.75" customHeight="1" x14ac:dyDescent="0.2">
      <c r="D792" s="11"/>
    </row>
    <row r="793" spans="4:4" ht="15.75" customHeight="1" x14ac:dyDescent="0.2">
      <c r="D793" s="11"/>
    </row>
    <row r="794" spans="4:4" ht="15.75" customHeight="1" x14ac:dyDescent="0.2">
      <c r="D794" s="11"/>
    </row>
    <row r="795" spans="4:4" ht="15.75" customHeight="1" x14ac:dyDescent="0.2">
      <c r="D795" s="11"/>
    </row>
    <row r="796" spans="4:4" ht="15.75" customHeight="1" x14ac:dyDescent="0.2">
      <c r="D796" s="11"/>
    </row>
    <row r="797" spans="4:4" ht="15.75" customHeight="1" x14ac:dyDescent="0.2">
      <c r="D797" s="11"/>
    </row>
    <row r="798" spans="4:4" ht="15.75" customHeight="1" x14ac:dyDescent="0.2">
      <c r="D798" s="11"/>
    </row>
    <row r="799" spans="4:4" ht="15.75" customHeight="1" x14ac:dyDescent="0.2">
      <c r="D799" s="11"/>
    </row>
    <row r="800" spans="4:4" ht="15.75" customHeight="1" x14ac:dyDescent="0.2">
      <c r="D800" s="11"/>
    </row>
    <row r="801" spans="4:4" ht="15.75" customHeight="1" x14ac:dyDescent="0.2">
      <c r="D801" s="11"/>
    </row>
    <row r="802" spans="4:4" ht="15.75" customHeight="1" x14ac:dyDescent="0.2">
      <c r="D802" s="11"/>
    </row>
    <row r="803" spans="4:4" ht="15.75" customHeight="1" x14ac:dyDescent="0.2">
      <c r="D803" s="11"/>
    </row>
    <row r="804" spans="4:4" ht="15.75" customHeight="1" x14ac:dyDescent="0.2">
      <c r="D804" s="11"/>
    </row>
    <row r="805" spans="4:4" ht="15.75" customHeight="1" x14ac:dyDescent="0.2">
      <c r="D805" s="11"/>
    </row>
    <row r="806" spans="4:4" ht="15.75" customHeight="1" x14ac:dyDescent="0.2">
      <c r="D806" s="11"/>
    </row>
    <row r="807" spans="4:4" ht="15.75" customHeight="1" x14ac:dyDescent="0.2">
      <c r="D807" s="11"/>
    </row>
    <row r="808" spans="4:4" ht="15.75" customHeight="1" x14ac:dyDescent="0.2">
      <c r="D808" s="11"/>
    </row>
    <row r="809" spans="4:4" ht="15.75" customHeight="1" x14ac:dyDescent="0.2">
      <c r="D809" s="11"/>
    </row>
    <row r="810" spans="4:4" ht="15.75" customHeight="1" x14ac:dyDescent="0.2">
      <c r="D810" s="11"/>
    </row>
    <row r="811" spans="4:4" ht="15.75" customHeight="1" x14ac:dyDescent="0.2">
      <c r="D811" s="11"/>
    </row>
    <row r="812" spans="4:4" ht="15.75" customHeight="1" x14ac:dyDescent="0.2">
      <c r="D812" s="11"/>
    </row>
    <row r="813" spans="4:4" ht="15.75" customHeight="1" x14ac:dyDescent="0.2">
      <c r="D813" s="11"/>
    </row>
    <row r="814" spans="4:4" ht="15.75" customHeight="1" x14ac:dyDescent="0.2">
      <c r="D814" s="11"/>
    </row>
    <row r="815" spans="4:4" ht="15.75" customHeight="1" x14ac:dyDescent="0.2">
      <c r="D815" s="11"/>
    </row>
    <row r="816" spans="4:4" ht="15.75" customHeight="1" x14ac:dyDescent="0.2">
      <c r="D816" s="11"/>
    </row>
    <row r="817" spans="4:4" ht="15.75" customHeight="1" x14ac:dyDescent="0.2">
      <c r="D817" s="11"/>
    </row>
    <row r="818" spans="4:4" ht="15.75" customHeight="1" x14ac:dyDescent="0.2">
      <c r="D818" s="11"/>
    </row>
    <row r="819" spans="4:4" ht="15.75" customHeight="1" x14ac:dyDescent="0.2">
      <c r="D819" s="11"/>
    </row>
    <row r="820" spans="4:4" ht="15.75" customHeight="1" x14ac:dyDescent="0.2">
      <c r="D820" s="11"/>
    </row>
    <row r="821" spans="4:4" ht="15.75" customHeight="1" x14ac:dyDescent="0.2">
      <c r="D821" s="11"/>
    </row>
    <row r="822" spans="4:4" ht="15.75" customHeight="1" x14ac:dyDescent="0.2">
      <c r="D822" s="11"/>
    </row>
    <row r="823" spans="4:4" ht="15.75" customHeight="1" x14ac:dyDescent="0.2">
      <c r="D823" s="11"/>
    </row>
    <row r="824" spans="4:4" ht="15.75" customHeight="1" x14ac:dyDescent="0.2">
      <c r="D824" s="11"/>
    </row>
    <row r="825" spans="4:4" ht="15.75" customHeight="1" x14ac:dyDescent="0.2">
      <c r="D825" s="11"/>
    </row>
    <row r="826" spans="4:4" ht="15.75" customHeight="1" x14ac:dyDescent="0.2">
      <c r="D826" s="11"/>
    </row>
    <row r="827" spans="4:4" ht="15.75" customHeight="1" x14ac:dyDescent="0.2">
      <c r="D827" s="11"/>
    </row>
    <row r="828" spans="4:4" ht="15.75" customHeight="1" x14ac:dyDescent="0.2">
      <c r="D828" s="11"/>
    </row>
    <row r="829" spans="4:4" ht="15.75" customHeight="1" x14ac:dyDescent="0.2">
      <c r="D829" s="11"/>
    </row>
    <row r="830" spans="4:4" ht="15.75" customHeight="1" x14ac:dyDescent="0.2">
      <c r="D830" s="11"/>
    </row>
    <row r="831" spans="4:4" ht="15.75" customHeight="1" x14ac:dyDescent="0.2">
      <c r="D831" s="11"/>
    </row>
    <row r="832" spans="4:4" ht="15.75" customHeight="1" x14ac:dyDescent="0.2">
      <c r="D832" s="11"/>
    </row>
    <row r="833" spans="4:4" ht="15.75" customHeight="1" x14ac:dyDescent="0.2">
      <c r="D833" s="11"/>
    </row>
    <row r="834" spans="4:4" ht="15.75" customHeight="1" x14ac:dyDescent="0.2">
      <c r="D834" s="11"/>
    </row>
    <row r="835" spans="4:4" ht="15.75" customHeight="1" x14ac:dyDescent="0.2">
      <c r="D835" s="11"/>
    </row>
    <row r="836" spans="4:4" ht="15.75" customHeight="1" x14ac:dyDescent="0.2">
      <c r="D836" s="11"/>
    </row>
    <row r="837" spans="4:4" ht="15.75" customHeight="1" x14ac:dyDescent="0.2">
      <c r="D837" s="11"/>
    </row>
    <row r="838" spans="4:4" ht="15.75" customHeight="1" x14ac:dyDescent="0.2">
      <c r="D838" s="11"/>
    </row>
    <row r="839" spans="4:4" ht="15.75" customHeight="1" x14ac:dyDescent="0.2">
      <c r="D839" s="11"/>
    </row>
    <row r="840" spans="4:4" ht="15.75" customHeight="1" x14ac:dyDescent="0.2">
      <c r="D840" s="11"/>
    </row>
    <row r="841" spans="4:4" ht="15.75" customHeight="1" x14ac:dyDescent="0.2">
      <c r="D841" s="11"/>
    </row>
    <row r="842" spans="4:4" ht="15.75" customHeight="1" x14ac:dyDescent="0.2">
      <c r="D842" s="11"/>
    </row>
    <row r="843" spans="4:4" ht="15.75" customHeight="1" x14ac:dyDescent="0.2">
      <c r="D843" s="11"/>
    </row>
    <row r="844" spans="4:4" ht="15.75" customHeight="1" x14ac:dyDescent="0.2">
      <c r="D844" s="11"/>
    </row>
    <row r="845" spans="4:4" ht="15.75" customHeight="1" x14ac:dyDescent="0.2">
      <c r="D845" s="11"/>
    </row>
    <row r="846" spans="4:4" ht="15.75" customHeight="1" x14ac:dyDescent="0.2">
      <c r="D846" s="11"/>
    </row>
    <row r="847" spans="4:4" ht="15.75" customHeight="1" x14ac:dyDescent="0.2">
      <c r="D847" s="11"/>
    </row>
    <row r="848" spans="4:4" ht="15.75" customHeight="1" x14ac:dyDescent="0.2">
      <c r="D848" s="11"/>
    </row>
    <row r="849" spans="4:4" ht="15.75" customHeight="1" x14ac:dyDescent="0.2">
      <c r="D849" s="11"/>
    </row>
    <row r="850" spans="4:4" ht="15.75" customHeight="1" x14ac:dyDescent="0.2">
      <c r="D850" s="11"/>
    </row>
    <row r="851" spans="4:4" ht="15.75" customHeight="1" x14ac:dyDescent="0.2">
      <c r="D851" s="11"/>
    </row>
    <row r="852" spans="4:4" ht="15.75" customHeight="1" x14ac:dyDescent="0.2">
      <c r="D852" s="11"/>
    </row>
    <row r="853" spans="4:4" ht="15.75" customHeight="1" x14ac:dyDescent="0.2">
      <c r="D853" s="11"/>
    </row>
    <row r="854" spans="4:4" ht="15.75" customHeight="1" x14ac:dyDescent="0.2">
      <c r="D854" s="11"/>
    </row>
    <row r="855" spans="4:4" ht="15.75" customHeight="1" x14ac:dyDescent="0.2">
      <c r="D855" s="11"/>
    </row>
    <row r="856" spans="4:4" ht="15.75" customHeight="1" x14ac:dyDescent="0.2">
      <c r="D856" s="11"/>
    </row>
    <row r="857" spans="4:4" ht="15.75" customHeight="1" x14ac:dyDescent="0.2">
      <c r="D857" s="11"/>
    </row>
    <row r="858" spans="4:4" ht="15.75" customHeight="1" x14ac:dyDescent="0.2">
      <c r="D858" s="11"/>
    </row>
    <row r="859" spans="4:4" ht="15.75" customHeight="1" x14ac:dyDescent="0.2">
      <c r="D859" s="11"/>
    </row>
    <row r="860" spans="4:4" ht="15.75" customHeight="1" x14ac:dyDescent="0.2">
      <c r="D860" s="11"/>
    </row>
    <row r="861" spans="4:4" ht="15.75" customHeight="1" x14ac:dyDescent="0.2">
      <c r="D861" s="11"/>
    </row>
    <row r="862" spans="4:4" ht="15.75" customHeight="1" x14ac:dyDescent="0.2">
      <c r="D862" s="11"/>
    </row>
    <row r="863" spans="4:4" ht="15.75" customHeight="1" x14ac:dyDescent="0.2">
      <c r="D863" s="11"/>
    </row>
    <row r="864" spans="4:4" ht="15.75" customHeight="1" x14ac:dyDescent="0.2">
      <c r="D864" s="11"/>
    </row>
    <row r="865" spans="4:4" ht="15.75" customHeight="1" x14ac:dyDescent="0.2">
      <c r="D865" s="11"/>
    </row>
    <row r="866" spans="4:4" ht="15.75" customHeight="1" x14ac:dyDescent="0.2">
      <c r="D866" s="11"/>
    </row>
    <row r="867" spans="4:4" ht="15.75" customHeight="1" x14ac:dyDescent="0.2">
      <c r="D867" s="11"/>
    </row>
    <row r="868" spans="4:4" ht="15.75" customHeight="1" x14ac:dyDescent="0.2">
      <c r="D868" s="11"/>
    </row>
    <row r="869" spans="4:4" ht="15.75" customHeight="1" x14ac:dyDescent="0.2">
      <c r="D869" s="11"/>
    </row>
    <row r="870" spans="4:4" ht="15.75" customHeight="1" x14ac:dyDescent="0.2">
      <c r="D870" s="11"/>
    </row>
    <row r="871" spans="4:4" ht="15.75" customHeight="1" x14ac:dyDescent="0.2">
      <c r="D871" s="11"/>
    </row>
    <row r="872" spans="4:4" ht="15.75" customHeight="1" x14ac:dyDescent="0.2">
      <c r="D872" s="11"/>
    </row>
    <row r="873" spans="4:4" ht="15.75" customHeight="1" x14ac:dyDescent="0.2">
      <c r="D873" s="11"/>
    </row>
    <row r="874" spans="4:4" ht="15.75" customHeight="1" x14ac:dyDescent="0.2">
      <c r="D874" s="11"/>
    </row>
    <row r="875" spans="4:4" ht="15.75" customHeight="1" x14ac:dyDescent="0.2">
      <c r="D875" s="11"/>
    </row>
    <row r="876" spans="4:4" ht="15.75" customHeight="1" x14ac:dyDescent="0.2">
      <c r="D876" s="11"/>
    </row>
    <row r="877" spans="4:4" ht="15.75" customHeight="1" x14ac:dyDescent="0.2">
      <c r="D877" s="11"/>
    </row>
    <row r="878" spans="4:4" ht="15.75" customHeight="1" x14ac:dyDescent="0.2">
      <c r="D878" s="11"/>
    </row>
    <row r="879" spans="4:4" ht="15.75" customHeight="1" x14ac:dyDescent="0.2">
      <c r="D879" s="11"/>
    </row>
    <row r="880" spans="4:4" ht="15.75" customHeight="1" x14ac:dyDescent="0.2">
      <c r="D880" s="11"/>
    </row>
    <row r="881" spans="4:4" ht="15.75" customHeight="1" x14ac:dyDescent="0.2">
      <c r="D881" s="11"/>
    </row>
    <row r="882" spans="4:4" ht="15.75" customHeight="1" x14ac:dyDescent="0.2">
      <c r="D882" s="11"/>
    </row>
    <row r="883" spans="4:4" ht="15.75" customHeight="1" x14ac:dyDescent="0.2">
      <c r="D883" s="11"/>
    </row>
    <row r="884" spans="4:4" ht="15.75" customHeight="1" x14ac:dyDescent="0.2">
      <c r="D884" s="11"/>
    </row>
    <row r="885" spans="4:4" ht="15.75" customHeight="1" x14ac:dyDescent="0.2">
      <c r="D885" s="11"/>
    </row>
    <row r="886" spans="4:4" ht="15.75" customHeight="1" x14ac:dyDescent="0.2">
      <c r="D886" s="11"/>
    </row>
    <row r="887" spans="4:4" ht="15.75" customHeight="1" x14ac:dyDescent="0.2">
      <c r="D887" s="11"/>
    </row>
    <row r="888" spans="4:4" ht="15.75" customHeight="1" x14ac:dyDescent="0.2">
      <c r="D888" s="11"/>
    </row>
    <row r="889" spans="4:4" ht="15.75" customHeight="1" x14ac:dyDescent="0.2">
      <c r="D889" s="11"/>
    </row>
    <row r="890" spans="4:4" ht="15.75" customHeight="1" x14ac:dyDescent="0.2">
      <c r="D890" s="11"/>
    </row>
    <row r="891" spans="4:4" ht="15.75" customHeight="1" x14ac:dyDescent="0.2">
      <c r="D891" s="11"/>
    </row>
    <row r="892" spans="4:4" ht="15.75" customHeight="1" x14ac:dyDescent="0.2">
      <c r="D892" s="11"/>
    </row>
    <row r="893" spans="4:4" ht="15.75" customHeight="1" x14ac:dyDescent="0.2">
      <c r="D893" s="11"/>
    </row>
    <row r="894" spans="4:4" ht="15.75" customHeight="1" x14ac:dyDescent="0.2">
      <c r="D894" s="11"/>
    </row>
    <row r="895" spans="4:4" ht="15.75" customHeight="1" x14ac:dyDescent="0.2">
      <c r="D895" s="11"/>
    </row>
    <row r="896" spans="4:4" ht="15.75" customHeight="1" x14ac:dyDescent="0.2">
      <c r="D896" s="11"/>
    </row>
    <row r="897" spans="4:4" ht="15.75" customHeight="1" x14ac:dyDescent="0.2">
      <c r="D897" s="11"/>
    </row>
    <row r="898" spans="4:4" ht="15.75" customHeight="1" x14ac:dyDescent="0.2">
      <c r="D898" s="11"/>
    </row>
    <row r="899" spans="4:4" ht="15.75" customHeight="1" x14ac:dyDescent="0.2">
      <c r="D899" s="11"/>
    </row>
    <row r="900" spans="4:4" ht="15.75" customHeight="1" x14ac:dyDescent="0.2">
      <c r="D900" s="11"/>
    </row>
    <row r="901" spans="4:4" ht="15.75" customHeight="1" x14ac:dyDescent="0.2">
      <c r="D901" s="11"/>
    </row>
    <row r="902" spans="4:4" ht="15.75" customHeight="1" x14ac:dyDescent="0.2">
      <c r="D902" s="11"/>
    </row>
    <row r="903" spans="4:4" ht="15.75" customHeight="1" x14ac:dyDescent="0.2">
      <c r="D903" s="11"/>
    </row>
    <row r="904" spans="4:4" ht="15.75" customHeight="1" x14ac:dyDescent="0.2">
      <c r="D904" s="11"/>
    </row>
    <row r="905" spans="4:4" ht="15.75" customHeight="1" x14ac:dyDescent="0.2">
      <c r="D905" s="11"/>
    </row>
    <row r="906" spans="4:4" ht="15.75" customHeight="1" x14ac:dyDescent="0.2">
      <c r="D906" s="11"/>
    </row>
    <row r="907" spans="4:4" ht="15.75" customHeight="1" x14ac:dyDescent="0.2">
      <c r="D907" s="11"/>
    </row>
    <row r="908" spans="4:4" ht="15.75" customHeight="1" x14ac:dyDescent="0.2">
      <c r="D908" s="11"/>
    </row>
    <row r="909" spans="4:4" ht="15.75" customHeight="1" x14ac:dyDescent="0.2">
      <c r="D909" s="11"/>
    </row>
    <row r="910" spans="4:4" ht="15.75" customHeight="1" x14ac:dyDescent="0.2">
      <c r="D910" s="11"/>
    </row>
    <row r="911" spans="4:4" ht="15.75" customHeight="1" x14ac:dyDescent="0.2">
      <c r="D911" s="11"/>
    </row>
    <row r="912" spans="4:4" ht="15.75" customHeight="1" x14ac:dyDescent="0.2">
      <c r="D912" s="11"/>
    </row>
    <row r="913" spans="4:4" ht="15.75" customHeight="1" x14ac:dyDescent="0.2">
      <c r="D913" s="11"/>
    </row>
    <row r="914" spans="4:4" ht="15.75" customHeight="1" x14ac:dyDescent="0.2">
      <c r="D914" s="11"/>
    </row>
    <row r="915" spans="4:4" ht="15.75" customHeight="1" x14ac:dyDescent="0.2">
      <c r="D915" s="11"/>
    </row>
    <row r="916" spans="4:4" ht="15.75" customHeight="1" x14ac:dyDescent="0.2">
      <c r="D916" s="11"/>
    </row>
    <row r="917" spans="4:4" ht="15.75" customHeight="1" x14ac:dyDescent="0.2">
      <c r="D917" s="11"/>
    </row>
    <row r="918" spans="4:4" ht="15.75" customHeight="1" x14ac:dyDescent="0.2">
      <c r="D918" s="11"/>
    </row>
    <row r="919" spans="4:4" ht="15.75" customHeight="1" x14ac:dyDescent="0.2">
      <c r="D919" s="11"/>
    </row>
    <row r="920" spans="4:4" ht="15.75" customHeight="1" x14ac:dyDescent="0.2">
      <c r="D920" s="11"/>
    </row>
    <row r="921" spans="4:4" ht="15.75" customHeight="1" x14ac:dyDescent="0.2">
      <c r="D921" s="11"/>
    </row>
    <row r="922" spans="4:4" ht="15.75" customHeight="1" x14ac:dyDescent="0.2">
      <c r="D922" s="11"/>
    </row>
    <row r="923" spans="4:4" ht="15.75" customHeight="1" x14ac:dyDescent="0.2">
      <c r="D923" s="11"/>
    </row>
    <row r="924" spans="4:4" ht="15.75" customHeight="1" x14ac:dyDescent="0.2">
      <c r="D924" s="11"/>
    </row>
    <row r="925" spans="4:4" ht="15.75" customHeight="1" x14ac:dyDescent="0.2">
      <c r="D925" s="11"/>
    </row>
    <row r="926" spans="4:4" ht="15.75" customHeight="1" x14ac:dyDescent="0.2">
      <c r="D926" s="11"/>
    </row>
    <row r="927" spans="4:4" ht="15.75" customHeight="1" x14ac:dyDescent="0.2">
      <c r="D927" s="11"/>
    </row>
    <row r="928" spans="4:4" ht="15.75" customHeight="1" x14ac:dyDescent="0.2">
      <c r="D928" s="11"/>
    </row>
    <row r="929" spans="4:4" ht="15.75" customHeight="1" x14ac:dyDescent="0.2">
      <c r="D929" s="11"/>
    </row>
    <row r="930" spans="4:4" ht="15.75" customHeight="1" x14ac:dyDescent="0.2">
      <c r="D930" s="11"/>
    </row>
    <row r="931" spans="4:4" ht="15.75" customHeight="1" x14ac:dyDescent="0.2">
      <c r="D931" s="11"/>
    </row>
    <row r="932" spans="4:4" ht="15.75" customHeight="1" x14ac:dyDescent="0.2">
      <c r="D932" s="11"/>
    </row>
    <row r="933" spans="4:4" ht="15.75" customHeight="1" x14ac:dyDescent="0.2">
      <c r="D933" s="11"/>
    </row>
    <row r="934" spans="4:4" ht="15.75" customHeight="1" x14ac:dyDescent="0.2">
      <c r="D934" s="11"/>
    </row>
    <row r="935" spans="4:4" ht="15.75" customHeight="1" x14ac:dyDescent="0.2">
      <c r="D935" s="11"/>
    </row>
    <row r="936" spans="4:4" ht="15.75" customHeight="1" x14ac:dyDescent="0.2">
      <c r="D936" s="11"/>
    </row>
    <row r="937" spans="4:4" ht="15.75" customHeight="1" x14ac:dyDescent="0.2">
      <c r="D937" s="11"/>
    </row>
    <row r="938" spans="4:4" ht="15.75" customHeight="1" x14ac:dyDescent="0.2">
      <c r="D938" s="11"/>
    </row>
    <row r="939" spans="4:4" ht="15.75" customHeight="1" x14ac:dyDescent="0.2">
      <c r="D939" s="11"/>
    </row>
    <row r="940" spans="4:4" ht="15.75" customHeight="1" x14ac:dyDescent="0.2">
      <c r="D940" s="11"/>
    </row>
    <row r="941" spans="4:4" ht="15.75" customHeight="1" x14ac:dyDescent="0.2">
      <c r="D941" s="11"/>
    </row>
    <row r="942" spans="4:4" ht="15.75" customHeight="1" x14ac:dyDescent="0.2">
      <c r="D942" s="11"/>
    </row>
    <row r="943" spans="4:4" ht="15.75" customHeight="1" x14ac:dyDescent="0.2">
      <c r="D943" s="11"/>
    </row>
    <row r="944" spans="4:4" ht="15.75" customHeight="1" x14ac:dyDescent="0.2">
      <c r="D944" s="11"/>
    </row>
    <row r="945" spans="4:4" ht="15.75" customHeight="1" x14ac:dyDescent="0.2">
      <c r="D945" s="11"/>
    </row>
    <row r="946" spans="4:4" ht="15.75" customHeight="1" x14ac:dyDescent="0.2">
      <c r="D946" s="11"/>
    </row>
    <row r="947" spans="4:4" ht="15.75" customHeight="1" x14ac:dyDescent="0.2">
      <c r="D947" s="11"/>
    </row>
    <row r="948" spans="4:4" ht="15.75" customHeight="1" x14ac:dyDescent="0.2">
      <c r="D948" s="11"/>
    </row>
    <row r="949" spans="4:4" ht="15.75" customHeight="1" x14ac:dyDescent="0.2">
      <c r="D949" s="11"/>
    </row>
    <row r="950" spans="4:4" ht="15.75" customHeight="1" x14ac:dyDescent="0.2">
      <c r="D950" s="11"/>
    </row>
    <row r="951" spans="4:4" ht="15.75" customHeight="1" x14ac:dyDescent="0.2">
      <c r="D951" s="11"/>
    </row>
    <row r="952" spans="4:4" ht="15.75" customHeight="1" x14ac:dyDescent="0.2">
      <c r="D952" s="11"/>
    </row>
    <row r="953" spans="4:4" ht="15.75" customHeight="1" x14ac:dyDescent="0.2">
      <c r="D953" s="11"/>
    </row>
    <row r="954" spans="4:4" ht="15.75" customHeight="1" x14ac:dyDescent="0.2">
      <c r="D954" s="11"/>
    </row>
    <row r="955" spans="4:4" ht="15.75" customHeight="1" x14ac:dyDescent="0.2">
      <c r="D955" s="11"/>
    </row>
    <row r="956" spans="4:4" ht="15.75" customHeight="1" x14ac:dyDescent="0.2">
      <c r="D956" s="11"/>
    </row>
    <row r="957" spans="4:4" ht="15.75" customHeight="1" x14ac:dyDescent="0.2">
      <c r="D957" s="11"/>
    </row>
    <row r="958" spans="4:4" ht="15.75" customHeight="1" x14ac:dyDescent="0.2">
      <c r="D958" s="11"/>
    </row>
    <row r="959" spans="4:4" ht="15.75" customHeight="1" x14ac:dyDescent="0.2">
      <c r="D959" s="11"/>
    </row>
    <row r="960" spans="4:4" ht="15.75" customHeight="1" x14ac:dyDescent="0.2">
      <c r="D960" s="11"/>
    </row>
    <row r="961" spans="4:4" ht="15.75" customHeight="1" x14ac:dyDescent="0.2">
      <c r="D961" s="11"/>
    </row>
    <row r="962" spans="4:4" ht="15.75" customHeight="1" x14ac:dyDescent="0.2">
      <c r="D962" s="11"/>
    </row>
    <row r="963" spans="4:4" ht="15.75" customHeight="1" x14ac:dyDescent="0.2">
      <c r="D963" s="11"/>
    </row>
    <row r="964" spans="4:4" ht="15.75" customHeight="1" x14ac:dyDescent="0.2">
      <c r="D964" s="11"/>
    </row>
    <row r="965" spans="4:4" ht="15.75" customHeight="1" x14ac:dyDescent="0.2">
      <c r="D965" s="11"/>
    </row>
    <row r="966" spans="4:4" ht="15.75" customHeight="1" x14ac:dyDescent="0.2">
      <c r="D966" s="11"/>
    </row>
    <row r="967" spans="4:4" ht="15.75" customHeight="1" x14ac:dyDescent="0.2">
      <c r="D967" s="11"/>
    </row>
    <row r="968" spans="4:4" ht="15.75" customHeight="1" x14ac:dyDescent="0.2">
      <c r="D968" s="11"/>
    </row>
    <row r="969" spans="4:4" ht="15.75" customHeight="1" x14ac:dyDescent="0.2">
      <c r="D969" s="11"/>
    </row>
    <row r="970" spans="4:4" ht="15.75" customHeight="1" x14ac:dyDescent="0.2">
      <c r="D970" s="11"/>
    </row>
    <row r="971" spans="4:4" ht="15.75" customHeight="1" x14ac:dyDescent="0.2">
      <c r="D971" s="11"/>
    </row>
    <row r="972" spans="4:4" ht="15.75" customHeight="1" x14ac:dyDescent="0.2">
      <c r="D972" s="11"/>
    </row>
    <row r="973" spans="4:4" ht="15.75" customHeight="1" x14ac:dyDescent="0.2">
      <c r="D973" s="11"/>
    </row>
    <row r="974" spans="4:4" ht="15.75" customHeight="1" x14ac:dyDescent="0.2">
      <c r="D974" s="11"/>
    </row>
    <row r="975" spans="4:4" ht="15.75" customHeight="1" x14ac:dyDescent="0.2">
      <c r="D975" s="11"/>
    </row>
    <row r="976" spans="4:4" ht="15.75" customHeight="1" x14ac:dyDescent="0.2">
      <c r="D976" s="11"/>
    </row>
    <row r="977" spans="4:4" ht="15.75" customHeight="1" x14ac:dyDescent="0.2">
      <c r="D977" s="11"/>
    </row>
    <row r="978" spans="4:4" ht="15.75" customHeight="1" x14ac:dyDescent="0.2">
      <c r="D978" s="11"/>
    </row>
    <row r="979" spans="4:4" ht="15.75" customHeight="1" x14ac:dyDescent="0.2">
      <c r="D979" s="11"/>
    </row>
    <row r="980" spans="4:4" ht="15.75" customHeight="1" x14ac:dyDescent="0.2">
      <c r="D980" s="11"/>
    </row>
    <row r="981" spans="4:4" ht="15.75" customHeight="1" x14ac:dyDescent="0.2">
      <c r="D981" s="11"/>
    </row>
    <row r="982" spans="4:4" ht="15.75" customHeight="1" x14ac:dyDescent="0.2">
      <c r="D982" s="11"/>
    </row>
    <row r="983" spans="4:4" ht="15.75" customHeight="1" x14ac:dyDescent="0.2">
      <c r="D983" s="11"/>
    </row>
    <row r="984" spans="4:4" ht="15.75" customHeight="1" x14ac:dyDescent="0.2">
      <c r="D984" s="11"/>
    </row>
    <row r="985" spans="4:4" ht="15.75" customHeight="1" x14ac:dyDescent="0.2">
      <c r="D985" s="11"/>
    </row>
    <row r="986" spans="4:4" ht="15.75" customHeight="1" x14ac:dyDescent="0.2">
      <c r="D986" s="11"/>
    </row>
    <row r="987" spans="4:4" ht="15.75" customHeight="1" x14ac:dyDescent="0.2">
      <c r="D987" s="11"/>
    </row>
    <row r="988" spans="4:4" ht="15.75" customHeight="1" x14ac:dyDescent="0.2">
      <c r="D988" s="11"/>
    </row>
    <row r="989" spans="4:4" ht="15.75" customHeight="1" x14ac:dyDescent="0.2">
      <c r="D989" s="11"/>
    </row>
    <row r="990" spans="4:4" ht="15.75" customHeight="1" x14ac:dyDescent="0.2">
      <c r="D990" s="11"/>
    </row>
    <row r="991" spans="4:4" ht="15.75" customHeight="1" x14ac:dyDescent="0.2">
      <c r="D991" s="11"/>
    </row>
    <row r="992" spans="4:4" ht="15.75" customHeight="1" x14ac:dyDescent="0.2">
      <c r="D992" s="11"/>
    </row>
    <row r="993" spans="4:4" ht="15.75" customHeight="1" x14ac:dyDescent="0.2">
      <c r="D993" s="11"/>
    </row>
    <row r="994" spans="4:4" ht="15.75" customHeight="1" x14ac:dyDescent="0.2">
      <c r="D994" s="11"/>
    </row>
    <row r="995" spans="4:4" ht="15.75" customHeight="1" x14ac:dyDescent="0.2">
      <c r="D995" s="11"/>
    </row>
    <row r="996" spans="4:4" ht="15.75" customHeight="1" x14ac:dyDescent="0.2">
      <c r="D996" s="11"/>
    </row>
    <row r="997" spans="4:4" ht="15.75" customHeight="1" x14ac:dyDescent="0.2">
      <c r="D997" s="11"/>
    </row>
    <row r="998" spans="4:4" ht="15.75" customHeight="1" x14ac:dyDescent="0.2">
      <c r="D998" s="11"/>
    </row>
    <row r="999" spans="4:4" ht="15.75" customHeight="1" x14ac:dyDescent="0.2">
      <c r="D999" s="11"/>
    </row>
    <row r="1000" spans="4:4" ht="15.75" customHeight="1" x14ac:dyDescent="0.2">
      <c r="D1000" s="11"/>
    </row>
  </sheetData>
  <autoFilter ref="A1:A51" xr:uid="{00000000-0009-0000-0000-000004000000}"/>
  <mergeCells count="1">
    <mergeCell ref="Q17:T17"/>
  </mergeCells>
  <pageMargins left="0.511811024" right="0.511811024" top="0.78740157499999996" bottom="0.78740157499999996" header="0" footer="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E598"/>
  </sheetPr>
  <dimension ref="A1:L1000"/>
  <sheetViews>
    <sheetView showGridLines="0" workbookViewId="0"/>
  </sheetViews>
  <sheetFormatPr baseColWidth="10" defaultColWidth="14.5" defaultRowHeight="15" customHeight="1" x14ac:dyDescent="0.2"/>
  <cols>
    <col min="1" max="1" width="31" customWidth="1"/>
    <col min="2" max="2" width="11.5" customWidth="1"/>
    <col min="3" max="3" width="10.33203125" customWidth="1"/>
    <col min="4" max="26" width="8.6640625" customWidth="1"/>
  </cols>
  <sheetData>
    <row r="1" spans="1:12" x14ac:dyDescent="0.2">
      <c r="A1" s="83"/>
      <c r="B1" s="83" t="s">
        <v>194</v>
      </c>
      <c r="C1" s="83" t="s">
        <v>234</v>
      </c>
      <c r="D1" s="83" t="s">
        <v>235</v>
      </c>
      <c r="E1" s="83" t="s">
        <v>236</v>
      </c>
    </row>
    <row r="2" spans="1:12" x14ac:dyDescent="0.2">
      <c r="A2" s="15" t="s">
        <v>237</v>
      </c>
      <c r="B2" s="15">
        <v>33.93</v>
      </c>
      <c r="C2" s="15">
        <v>4.68</v>
      </c>
      <c r="D2" s="15">
        <v>1.24</v>
      </c>
      <c r="E2" s="15">
        <v>1.0900000000000001</v>
      </c>
      <c r="I2" s="84" t="s">
        <v>238</v>
      </c>
      <c r="J2" s="2">
        <v>2000</v>
      </c>
      <c r="K2" s="85" t="s">
        <v>239</v>
      </c>
      <c r="L2" s="85" t="s">
        <v>240</v>
      </c>
    </row>
    <row r="3" spans="1:12" x14ac:dyDescent="0.2">
      <c r="A3" s="15" t="s">
        <v>241</v>
      </c>
      <c r="B3" s="15">
        <v>40</v>
      </c>
      <c r="C3" s="15">
        <v>10</v>
      </c>
      <c r="D3" s="15">
        <v>0</v>
      </c>
      <c r="E3" s="15">
        <v>0</v>
      </c>
      <c r="I3" s="84" t="s">
        <v>150</v>
      </c>
      <c r="J3" s="2">
        <v>85</v>
      </c>
      <c r="K3" s="86">
        <f>(J2*15/100)/4</f>
        <v>75</v>
      </c>
      <c r="L3" s="86">
        <f>(J2*20/100)/4</f>
        <v>100</v>
      </c>
    </row>
    <row r="4" spans="1:12" x14ac:dyDescent="0.2">
      <c r="A4" s="15" t="s">
        <v>242</v>
      </c>
      <c r="B4" s="15">
        <v>70</v>
      </c>
      <c r="C4" s="15">
        <v>1.5</v>
      </c>
      <c r="D4" s="15">
        <v>16</v>
      </c>
      <c r="E4" s="15">
        <v>0</v>
      </c>
      <c r="J4" s="11"/>
    </row>
    <row r="5" spans="1:12" x14ac:dyDescent="0.2">
      <c r="A5" s="15" t="s">
        <v>243</v>
      </c>
      <c r="B5" s="15">
        <v>108</v>
      </c>
      <c r="C5" s="15">
        <v>0</v>
      </c>
      <c r="D5" s="15">
        <v>0</v>
      </c>
      <c r="E5" s="15">
        <v>12</v>
      </c>
      <c r="I5" s="84" t="s">
        <v>244</v>
      </c>
      <c r="J5" s="2">
        <v>75</v>
      </c>
    </row>
    <row r="8" spans="1:12" x14ac:dyDescent="0.2">
      <c r="A8" s="72" t="s">
        <v>245</v>
      </c>
      <c r="B8" s="72" t="s">
        <v>246</v>
      </c>
      <c r="C8" s="72" t="s">
        <v>247</v>
      </c>
      <c r="D8" s="72" t="s">
        <v>150</v>
      </c>
      <c r="E8" s="72" t="s">
        <v>248</v>
      </c>
      <c r="F8" s="87" t="s">
        <v>130</v>
      </c>
      <c r="G8" s="87" t="s">
        <v>249</v>
      </c>
      <c r="H8" s="88" t="s">
        <v>250</v>
      </c>
      <c r="I8" s="88" t="s">
        <v>157</v>
      </c>
      <c r="J8" s="88" t="s">
        <v>251</v>
      </c>
    </row>
    <row r="9" spans="1:12" x14ac:dyDescent="0.2">
      <c r="A9" s="44" t="s">
        <v>252</v>
      </c>
      <c r="B9" s="89">
        <f>((J2-(E13*9))/B2)*85/100</f>
        <v>48.750368405540819</v>
      </c>
      <c r="C9" s="90">
        <f>B9*C2</f>
        <v>228.15172413793101</v>
      </c>
      <c r="D9" s="90">
        <f>B9*D2</f>
        <v>60.450456822870613</v>
      </c>
      <c r="E9" s="90">
        <f>B9*E2</f>
        <v>53.137901562039495</v>
      </c>
      <c r="F9" s="91">
        <f>B14/J5</f>
        <v>25.955331172020827</v>
      </c>
      <c r="G9" s="91">
        <f>D12/J5</f>
        <v>1.232672757638275</v>
      </c>
      <c r="H9" s="92">
        <f>(C12*4)*100/J2</f>
        <v>52.230344827586201</v>
      </c>
      <c r="I9" s="92">
        <f>(D12*4)*100/J2</f>
        <v>18.490091364574123</v>
      </c>
      <c r="J9" s="92">
        <f>(E12*9)*100/J2</f>
        <v>26.612055702917775</v>
      </c>
    </row>
    <row r="10" spans="1:12" x14ac:dyDescent="0.2">
      <c r="A10" s="44" t="s">
        <v>253</v>
      </c>
      <c r="B10" s="93">
        <v>3</v>
      </c>
      <c r="C10" s="90">
        <f>B10*C3</f>
        <v>30</v>
      </c>
      <c r="D10" s="90"/>
      <c r="E10" s="90"/>
      <c r="F10" s="6"/>
      <c r="G10" s="6"/>
    </row>
    <row r="11" spans="1:12" ht="19.5" customHeight="1" x14ac:dyDescent="0.2">
      <c r="A11" s="44" t="s">
        <v>254</v>
      </c>
      <c r="B11" s="93">
        <v>2</v>
      </c>
      <c r="C11" s="90">
        <f>B11*C4</f>
        <v>3</v>
      </c>
      <c r="D11" s="89">
        <f>B11*D4</f>
        <v>32</v>
      </c>
      <c r="E11" s="44">
        <v>0</v>
      </c>
    </row>
    <row r="12" spans="1:12" x14ac:dyDescent="0.2">
      <c r="A12" s="44"/>
      <c r="B12" s="94">
        <f>(D12*4)+((C11+C9)*4)+E12*9</f>
        <v>1826.649837901562</v>
      </c>
      <c r="C12" s="90">
        <f>C9+C11+C10</f>
        <v>261.15172413793101</v>
      </c>
      <c r="D12" s="90">
        <f>D9+D11</f>
        <v>92.45045682287062</v>
      </c>
      <c r="E12" s="90">
        <f>E9+E11+E13</f>
        <v>59.137901562039495</v>
      </c>
    </row>
    <row r="13" spans="1:12" x14ac:dyDescent="0.2">
      <c r="A13" s="44" t="s">
        <v>255</v>
      </c>
      <c r="B13" s="95">
        <v>0.5</v>
      </c>
      <c r="C13" s="90"/>
      <c r="D13" s="90"/>
      <c r="E13" s="90">
        <f>B13*E5</f>
        <v>6</v>
      </c>
    </row>
    <row r="14" spans="1:12" x14ac:dyDescent="0.2">
      <c r="A14" s="96" t="s">
        <v>256</v>
      </c>
      <c r="B14" s="97">
        <f>B12+B10*B3</f>
        <v>1946.649837901562</v>
      </c>
      <c r="C14" s="90"/>
      <c r="D14" s="90"/>
      <c r="E14" s="90"/>
    </row>
    <row r="15" spans="1:12" x14ac:dyDescent="0.2">
      <c r="A15" s="44" t="s">
        <v>257</v>
      </c>
      <c r="B15" s="89">
        <f>28.5*B9+100+(B10*100)</f>
        <v>1789.3854995579134</v>
      </c>
      <c r="C15" s="44"/>
      <c r="D15" s="44"/>
      <c r="E15" s="44"/>
    </row>
    <row r="16" spans="1:12" x14ac:dyDescent="0.2">
      <c r="A16" s="44" t="s">
        <v>258</v>
      </c>
      <c r="B16" s="89">
        <f>B15/4</f>
        <v>447.34637488947834</v>
      </c>
      <c r="C16" s="44"/>
      <c r="D16" s="44"/>
      <c r="E16" s="44"/>
    </row>
    <row r="17" spans="1:5" x14ac:dyDescent="0.2">
      <c r="A17" s="44" t="s">
        <v>259</v>
      </c>
      <c r="B17" s="89">
        <f>(B9*7.8/800)*31</f>
        <v>14.734798850574713</v>
      </c>
      <c r="C17" s="44"/>
      <c r="D17" s="44"/>
      <c r="E17" s="44"/>
    </row>
    <row r="18" spans="1:5" x14ac:dyDescent="0.2">
      <c r="A18" s="44" t="s">
        <v>260</v>
      </c>
      <c r="B18" s="89">
        <f>((B10*10)/500)*31</f>
        <v>1.8599999999999999</v>
      </c>
      <c r="C18" s="44"/>
      <c r="D18" s="44"/>
      <c r="E18" s="44"/>
    </row>
    <row r="19" spans="1:5" x14ac:dyDescent="0.2">
      <c r="A19" s="44" t="s">
        <v>261</v>
      </c>
      <c r="B19" s="89">
        <f>((B11*20)/500)*31</f>
        <v>2.48</v>
      </c>
      <c r="C19" s="44"/>
      <c r="D19" s="44"/>
      <c r="E19" s="44"/>
    </row>
    <row r="20" spans="1:5" x14ac:dyDescent="0.2">
      <c r="A20" s="44" t="s">
        <v>262</v>
      </c>
      <c r="B20" s="98">
        <f>(B13*10/900)*31</f>
        <v>0.17222222222222222</v>
      </c>
      <c r="C20" s="44"/>
      <c r="D20" s="44"/>
      <c r="E20" s="44"/>
    </row>
    <row r="21" spans="1:5" ht="15.75" customHeight="1" x14ac:dyDescent="0.2"/>
    <row r="22" spans="1:5" ht="15.75" customHeight="1" x14ac:dyDescent="0.2"/>
    <row r="23" spans="1:5" ht="15.75" customHeight="1" x14ac:dyDescent="0.2">
      <c r="A23" s="99" t="s">
        <v>263</v>
      </c>
      <c r="B23" s="166" t="s">
        <v>264</v>
      </c>
      <c r="C23" s="167"/>
    </row>
    <row r="24" spans="1:5" ht="15.75" customHeight="1" x14ac:dyDescent="0.2">
      <c r="A24" s="44" t="s">
        <v>265</v>
      </c>
      <c r="B24" s="100">
        <f>B9/4</f>
        <v>12.187592101385205</v>
      </c>
      <c r="C24" s="101" t="s">
        <v>266</v>
      </c>
    </row>
    <row r="25" spans="1:5" ht="15.75" customHeight="1" x14ac:dyDescent="0.2">
      <c r="A25" s="44" t="s">
        <v>267</v>
      </c>
      <c r="B25" s="100">
        <f>B10/4</f>
        <v>0.75</v>
      </c>
      <c r="C25" s="101" t="s">
        <v>266</v>
      </c>
    </row>
    <row r="26" spans="1:5" ht="15.75" customHeight="1" x14ac:dyDescent="0.2">
      <c r="A26" s="44" t="s">
        <v>268</v>
      </c>
      <c r="B26" s="100">
        <f>B11/4</f>
        <v>0.5</v>
      </c>
      <c r="C26" s="101" t="s">
        <v>269</v>
      </c>
    </row>
    <row r="27" spans="1:5" ht="15.75" customHeight="1" x14ac:dyDescent="0.2">
      <c r="A27" s="44" t="s">
        <v>270</v>
      </c>
      <c r="B27" s="100">
        <f>13/4</f>
        <v>3.25</v>
      </c>
      <c r="C27" s="101" t="s">
        <v>271</v>
      </c>
    </row>
    <row r="28" spans="1:5" ht="15.75" customHeight="1" x14ac:dyDescent="0.2"/>
    <row r="29" spans="1:5" ht="15.75" customHeight="1" x14ac:dyDescent="0.2"/>
    <row r="30" spans="1:5" ht="15.75" customHeight="1" x14ac:dyDescent="0.2"/>
    <row r="31" spans="1:5" ht="15.75" customHeight="1" x14ac:dyDescent="0.2"/>
    <row r="32" spans="1: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23:C23"/>
  </mergeCells>
  <pageMargins left="0.511811024" right="0.511811024" top="0.78740157499999996" bottom="0.78740157499999996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/>
  </sheetPr>
  <dimension ref="C2:I1000"/>
  <sheetViews>
    <sheetView showGridLines="0" workbookViewId="0"/>
  </sheetViews>
  <sheetFormatPr baseColWidth="10" defaultColWidth="14.5" defaultRowHeight="15" customHeight="1" x14ac:dyDescent="0.2"/>
  <cols>
    <col min="1" max="2" width="8.6640625" customWidth="1"/>
    <col min="3" max="3" width="11.83203125" customWidth="1"/>
    <col min="4" max="4" width="16.33203125" customWidth="1"/>
    <col min="5" max="6" width="8.6640625" customWidth="1"/>
    <col min="7" max="7" width="18.83203125" customWidth="1"/>
    <col min="8" max="26" width="8.6640625" customWidth="1"/>
  </cols>
  <sheetData>
    <row r="2" spans="3:9" x14ac:dyDescent="0.2">
      <c r="D2" s="102" t="s">
        <v>272</v>
      </c>
      <c r="E2" s="102"/>
      <c r="G2" s="15" t="s">
        <v>244</v>
      </c>
      <c r="H2" s="2">
        <v>72</v>
      </c>
    </row>
    <row r="3" spans="3:9" x14ac:dyDescent="0.2">
      <c r="G3" s="54" t="s">
        <v>273</v>
      </c>
      <c r="H3" s="11">
        <v>1600</v>
      </c>
    </row>
    <row r="4" spans="3:9" x14ac:dyDescent="0.2">
      <c r="D4" s="83" t="s">
        <v>274</v>
      </c>
    </row>
    <row r="5" spans="3:9" x14ac:dyDescent="0.2">
      <c r="C5" s="103" t="s">
        <v>275</v>
      </c>
      <c r="D5" s="75">
        <f>H2*25</f>
        <v>1800</v>
      </c>
      <c r="G5" s="104" t="s">
        <v>276</v>
      </c>
      <c r="H5" s="104">
        <v>70</v>
      </c>
    </row>
    <row r="6" spans="3:9" x14ac:dyDescent="0.2">
      <c r="C6" s="103" t="s">
        <v>277</v>
      </c>
      <c r="D6" s="75">
        <f>H2*30</f>
        <v>2160</v>
      </c>
      <c r="G6" s="104" t="s">
        <v>278</v>
      </c>
      <c r="H6" s="104">
        <v>75</v>
      </c>
    </row>
    <row r="7" spans="3:9" x14ac:dyDescent="0.2">
      <c r="G7" s="104" t="s">
        <v>279</v>
      </c>
      <c r="H7" s="104">
        <v>80</v>
      </c>
    </row>
    <row r="8" spans="3:9" x14ac:dyDescent="0.2">
      <c r="G8" s="104" t="s">
        <v>280</v>
      </c>
      <c r="H8" s="104">
        <v>85</v>
      </c>
    </row>
    <row r="9" spans="3:9" x14ac:dyDescent="0.2">
      <c r="C9" s="168" t="s">
        <v>281</v>
      </c>
      <c r="D9" s="157"/>
    </row>
    <row r="10" spans="3:9" x14ac:dyDescent="0.2">
      <c r="C10" s="40" t="s">
        <v>276</v>
      </c>
      <c r="D10" s="105">
        <f>H3*H5/100</f>
        <v>1120</v>
      </c>
    </row>
    <row r="11" spans="3:9" x14ac:dyDescent="0.2">
      <c r="C11" s="40" t="s">
        <v>278</v>
      </c>
      <c r="D11" s="105">
        <f>H3*H6/100</f>
        <v>1200</v>
      </c>
    </row>
    <row r="12" spans="3:9" x14ac:dyDescent="0.2">
      <c r="C12" s="40" t="s">
        <v>279</v>
      </c>
      <c r="D12" s="105">
        <f>H3*H7/100</f>
        <v>1280</v>
      </c>
    </row>
    <row r="13" spans="3:9" x14ac:dyDescent="0.2">
      <c r="C13" s="40" t="s">
        <v>280</v>
      </c>
      <c r="D13" s="105">
        <f>H3*H8/100</f>
        <v>1360</v>
      </c>
    </row>
    <row r="15" spans="3:9" x14ac:dyDescent="0.2">
      <c r="C15" s="169" t="s">
        <v>282</v>
      </c>
      <c r="D15" s="157"/>
      <c r="E15" s="11" t="s">
        <v>283</v>
      </c>
    </row>
    <row r="16" spans="3:9" x14ac:dyDescent="0.2">
      <c r="D16" s="103" t="s">
        <v>275</v>
      </c>
      <c r="E16" s="103" t="s">
        <v>277</v>
      </c>
      <c r="F16" s="106" t="s">
        <v>284</v>
      </c>
      <c r="G16" s="107" t="s">
        <v>285</v>
      </c>
      <c r="H16" s="107" t="s">
        <v>286</v>
      </c>
      <c r="I16" s="107" t="s">
        <v>287</v>
      </c>
    </row>
    <row r="17" spans="3:9" x14ac:dyDescent="0.2">
      <c r="C17" s="108" t="s">
        <v>276</v>
      </c>
      <c r="D17" s="109">
        <f>D5-D10</f>
        <v>680</v>
      </c>
      <c r="E17" s="109">
        <f>D6-D10</f>
        <v>1040</v>
      </c>
      <c r="F17" s="110">
        <f>E17/4</f>
        <v>260</v>
      </c>
      <c r="G17" s="111">
        <f>E17/5</f>
        <v>208</v>
      </c>
      <c r="H17" s="112">
        <f>E17/6</f>
        <v>173.33333333333334</v>
      </c>
      <c r="I17" s="112">
        <f>E17/8</f>
        <v>130</v>
      </c>
    </row>
    <row r="18" spans="3:9" x14ac:dyDescent="0.2">
      <c r="C18" s="108" t="s">
        <v>278</v>
      </c>
      <c r="D18" s="109">
        <f>D5-D11</f>
        <v>600</v>
      </c>
      <c r="E18" s="109">
        <f>D6-D11</f>
        <v>960</v>
      </c>
      <c r="F18" s="113">
        <f>E18/4</f>
        <v>240</v>
      </c>
      <c r="G18" s="111">
        <f>E18/5</f>
        <v>192</v>
      </c>
      <c r="H18" s="112">
        <f>E18/6</f>
        <v>160</v>
      </c>
      <c r="I18" s="112">
        <f>E18/8</f>
        <v>120</v>
      </c>
    </row>
    <row r="19" spans="3:9" x14ac:dyDescent="0.2">
      <c r="C19" s="108" t="s">
        <v>279</v>
      </c>
      <c r="D19" s="109">
        <f>D5-D12</f>
        <v>520</v>
      </c>
      <c r="E19" s="109">
        <f>D6-D12</f>
        <v>880</v>
      </c>
      <c r="F19" s="113">
        <f>E19/4</f>
        <v>220</v>
      </c>
      <c r="G19" s="111">
        <f>E19/5</f>
        <v>176</v>
      </c>
      <c r="H19" s="112">
        <f>E19/6</f>
        <v>146.66666666666666</v>
      </c>
      <c r="I19" s="112">
        <f>E19/8</f>
        <v>110</v>
      </c>
    </row>
    <row r="20" spans="3:9" x14ac:dyDescent="0.2">
      <c r="C20" s="108" t="s">
        <v>280</v>
      </c>
      <c r="D20" s="109">
        <f>D5-D13</f>
        <v>440</v>
      </c>
      <c r="E20" s="109">
        <f>D6-D13</f>
        <v>800</v>
      </c>
      <c r="F20" s="113">
        <f>E20/4</f>
        <v>200</v>
      </c>
      <c r="G20" s="111">
        <f>E20/5</f>
        <v>160</v>
      </c>
      <c r="H20" s="112">
        <f>E20/6</f>
        <v>133.33333333333334</v>
      </c>
      <c r="I20" s="112">
        <f>E20/8</f>
        <v>100</v>
      </c>
    </row>
    <row r="21" spans="3:9" ht="15.75" customHeight="1" x14ac:dyDescent="0.2">
      <c r="C21" s="108" t="s">
        <v>288</v>
      </c>
      <c r="D21" s="114">
        <f>D5-Hidratação!B15</f>
        <v>1800</v>
      </c>
      <c r="E21" s="114">
        <f>D6-Hidratação!B15</f>
        <v>2160</v>
      </c>
      <c r="F21" s="113">
        <f>E21/4</f>
        <v>540</v>
      </c>
      <c r="G21" s="111">
        <f>E21/5</f>
        <v>432</v>
      </c>
      <c r="H21" s="112">
        <f>E21/6</f>
        <v>360</v>
      </c>
      <c r="I21" s="112">
        <f>E21/8</f>
        <v>270</v>
      </c>
    </row>
    <row r="22" spans="3:9" ht="15.75" customHeight="1" x14ac:dyDescent="0.2"/>
    <row r="23" spans="3:9" ht="15.75" customHeight="1" x14ac:dyDescent="0.2"/>
    <row r="24" spans="3:9" ht="15.75" customHeight="1" x14ac:dyDescent="0.2"/>
    <row r="25" spans="3:9" ht="15.75" customHeight="1" x14ac:dyDescent="0.2"/>
    <row r="26" spans="3:9" ht="15.75" customHeight="1" x14ac:dyDescent="0.2"/>
    <row r="27" spans="3:9" ht="15.75" customHeight="1" x14ac:dyDescent="0.2"/>
    <row r="28" spans="3:9" ht="15.75" customHeight="1" x14ac:dyDescent="0.2"/>
    <row r="29" spans="3:9" ht="15.75" customHeight="1" x14ac:dyDescent="0.2"/>
    <row r="30" spans="3:9" ht="15.75" customHeight="1" x14ac:dyDescent="0.2"/>
    <row r="31" spans="3:9" ht="15.75" customHeight="1" x14ac:dyDescent="0.2"/>
    <row r="32" spans="3:9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C9:D9"/>
    <mergeCell ref="C15:D15"/>
  </mergeCells>
  <pageMargins left="0.511811024" right="0.511811024" top="0.78740157499999996" bottom="0.78740157499999996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DA9"/>
  </sheetPr>
  <dimension ref="A1:J1000"/>
  <sheetViews>
    <sheetView showGridLines="0" workbookViewId="0">
      <selection activeCell="J4" sqref="J4"/>
    </sheetView>
  </sheetViews>
  <sheetFormatPr baseColWidth="10" defaultColWidth="14.5" defaultRowHeight="15" customHeight="1" x14ac:dyDescent="0.2"/>
  <cols>
    <col min="1" max="1" width="18" customWidth="1"/>
    <col min="2" max="2" width="14.6640625" customWidth="1"/>
    <col min="3" max="3" width="11.5" customWidth="1"/>
    <col min="4" max="8" width="8.6640625" customWidth="1"/>
    <col min="9" max="9" width="20.83203125" customWidth="1"/>
    <col min="10" max="10" width="12.6640625" customWidth="1"/>
    <col min="11" max="26" width="8.6640625" customWidth="1"/>
  </cols>
  <sheetData>
    <row r="1" spans="1:10" x14ac:dyDescent="0.2">
      <c r="B1" s="16" t="s">
        <v>289</v>
      </c>
      <c r="C1" s="16"/>
      <c r="D1" s="11" t="s">
        <v>290</v>
      </c>
      <c r="I1" s="16" t="s">
        <v>289</v>
      </c>
    </row>
    <row r="2" spans="1:10" x14ac:dyDescent="0.2">
      <c r="A2" s="16" t="s">
        <v>291</v>
      </c>
      <c r="B2" s="68" t="s">
        <v>151</v>
      </c>
      <c r="C2" s="68" t="s">
        <v>292</v>
      </c>
      <c r="J2" s="68" t="s">
        <v>151</v>
      </c>
    </row>
    <row r="3" spans="1:10" x14ac:dyDescent="0.2">
      <c r="A3" s="57" t="s">
        <v>293</v>
      </c>
      <c r="B3" s="2">
        <v>25</v>
      </c>
      <c r="C3" s="115">
        <f>B3*32/B6/60</f>
        <v>0.19047619047619049</v>
      </c>
      <c r="D3" s="11" t="s">
        <v>294</v>
      </c>
      <c r="I3" s="11" t="s">
        <v>295</v>
      </c>
      <c r="J3" s="2">
        <v>20</v>
      </c>
    </row>
    <row r="4" spans="1:10" x14ac:dyDescent="0.2">
      <c r="A4" s="57" t="s">
        <v>296</v>
      </c>
      <c r="B4" s="2">
        <v>25</v>
      </c>
      <c r="C4" s="115">
        <f>B4*64/B6/60</f>
        <v>0.38095238095238099</v>
      </c>
      <c r="D4" s="11" t="s">
        <v>297</v>
      </c>
      <c r="I4" s="11" t="s">
        <v>298</v>
      </c>
      <c r="J4" s="2">
        <v>4</v>
      </c>
    </row>
    <row r="5" spans="1:10" x14ac:dyDescent="0.2">
      <c r="B5" s="11"/>
      <c r="I5" s="11" t="s">
        <v>299</v>
      </c>
      <c r="J5" s="2">
        <v>234</v>
      </c>
    </row>
    <row r="6" spans="1:10" x14ac:dyDescent="0.2">
      <c r="A6" s="57" t="s">
        <v>300</v>
      </c>
      <c r="B6" s="2">
        <v>70</v>
      </c>
      <c r="I6" s="68" t="s">
        <v>292</v>
      </c>
      <c r="J6" s="116">
        <f>J4*4/J5/60/B6*J3*1000</f>
        <v>0.32560032560032565</v>
      </c>
    </row>
    <row r="10" spans="1:10" x14ac:dyDescent="0.2">
      <c r="B10" s="16" t="s">
        <v>301</v>
      </c>
      <c r="C10" s="16"/>
    </row>
    <row r="11" spans="1:10" x14ac:dyDescent="0.2">
      <c r="A11" s="11" t="s">
        <v>302</v>
      </c>
      <c r="B11" s="2">
        <v>95</v>
      </c>
      <c r="C11" s="6">
        <f>B11/6.25</f>
        <v>15.2</v>
      </c>
    </row>
    <row r="12" spans="1:10" x14ac:dyDescent="0.2">
      <c r="A12" s="11" t="s">
        <v>303</v>
      </c>
      <c r="B12" s="2">
        <v>40</v>
      </c>
      <c r="C12" s="6">
        <f>B12/2.14+4</f>
        <v>22.691588785046729</v>
      </c>
    </row>
    <row r="13" spans="1:10" x14ac:dyDescent="0.2">
      <c r="A13" s="72" t="s">
        <v>304</v>
      </c>
      <c r="B13" s="115">
        <f>C11-C12</f>
        <v>-7.49158878504673</v>
      </c>
    </row>
    <row r="16" spans="1:10" x14ac:dyDescent="0.2">
      <c r="B16" s="158" t="s">
        <v>305</v>
      </c>
      <c r="C16" s="160"/>
    </row>
    <row r="17" spans="1:2" x14ac:dyDescent="0.2">
      <c r="A17" s="11" t="s">
        <v>151</v>
      </c>
      <c r="B17" s="2">
        <v>20</v>
      </c>
    </row>
    <row r="18" spans="1:2" x14ac:dyDescent="0.2">
      <c r="A18" s="72" t="s">
        <v>306</v>
      </c>
      <c r="B18" s="72">
        <f>B17*24*1.1</f>
        <v>528</v>
      </c>
    </row>
    <row r="21" spans="1:2" ht="15.75" customHeight="1" x14ac:dyDescent="0.2"/>
    <row r="22" spans="1:2" ht="15.75" customHeight="1" x14ac:dyDescent="0.2"/>
    <row r="23" spans="1:2" ht="15.75" customHeight="1" x14ac:dyDescent="0.2"/>
    <row r="24" spans="1:2" ht="15.75" customHeight="1" x14ac:dyDescent="0.2"/>
    <row r="25" spans="1:2" ht="15.75" customHeight="1" x14ac:dyDescent="0.2"/>
    <row r="26" spans="1:2" ht="15.75" customHeight="1" x14ac:dyDescent="0.2"/>
    <row r="27" spans="1:2" ht="15.75" customHeight="1" x14ac:dyDescent="0.2"/>
    <row r="28" spans="1:2" ht="15.75" customHeight="1" x14ac:dyDescent="0.2"/>
    <row r="29" spans="1:2" ht="15.75" customHeight="1" x14ac:dyDescent="0.2"/>
    <row r="30" spans="1:2" ht="15.75" customHeight="1" x14ac:dyDescent="0.2"/>
    <row r="31" spans="1:2" ht="15.75" customHeight="1" x14ac:dyDescent="0.2"/>
    <row r="32" spans="1: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16:C16"/>
  </mergeCells>
  <pageMargins left="0.511811024" right="0.511811024" top="0.78740157499999996" bottom="0.78740157499999996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E598"/>
  </sheetPr>
  <dimension ref="A1:Z1000"/>
  <sheetViews>
    <sheetView showGridLines="0" workbookViewId="0">
      <pane ySplit="1" topLeftCell="A2" activePane="bottomLeft" state="frozen"/>
      <selection pane="bottomLeft" activeCell="D11" sqref="D11"/>
    </sheetView>
  </sheetViews>
  <sheetFormatPr baseColWidth="10" defaultColWidth="14.5" defaultRowHeight="15" customHeight="1" x14ac:dyDescent="0.2"/>
  <cols>
    <col min="1" max="1" width="31.1640625" customWidth="1"/>
    <col min="2" max="12" width="9.1640625" customWidth="1"/>
    <col min="13" max="13" width="13.5" customWidth="1"/>
    <col min="14" max="16" width="9.1640625" customWidth="1"/>
    <col min="17" max="26" width="8.6640625" customWidth="1"/>
  </cols>
  <sheetData>
    <row r="1" spans="1:26" ht="14.25" customHeight="1" x14ac:dyDescent="0.2">
      <c r="A1" s="117" t="s">
        <v>307</v>
      </c>
      <c r="B1" s="118" t="s">
        <v>308</v>
      </c>
      <c r="C1" s="118" t="s">
        <v>153</v>
      </c>
      <c r="D1" s="118" t="s">
        <v>150</v>
      </c>
      <c r="E1" s="118" t="s">
        <v>247</v>
      </c>
      <c r="F1" s="118" t="s">
        <v>309</v>
      </c>
      <c r="G1" s="118" t="s">
        <v>310</v>
      </c>
      <c r="H1" s="118" t="s">
        <v>311</v>
      </c>
      <c r="I1" s="118" t="s">
        <v>312</v>
      </c>
      <c r="J1" s="118" t="s">
        <v>313</v>
      </c>
      <c r="K1" s="118" t="s">
        <v>314</v>
      </c>
      <c r="L1" s="118" t="s">
        <v>315</v>
      </c>
      <c r="M1" s="118" t="s">
        <v>316</v>
      </c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4.25" customHeight="1" x14ac:dyDescent="0.2">
      <c r="A2" s="119" t="s">
        <v>213</v>
      </c>
      <c r="B2" s="119">
        <v>200</v>
      </c>
      <c r="C2" s="119">
        <v>200</v>
      </c>
      <c r="D2" s="119">
        <v>8.8000000000000007</v>
      </c>
      <c r="E2" s="119">
        <v>20</v>
      </c>
      <c r="F2" s="119">
        <v>0.4</v>
      </c>
      <c r="G2" s="119">
        <v>9.4</v>
      </c>
      <c r="H2" s="119">
        <v>134</v>
      </c>
      <c r="I2" s="119">
        <v>272</v>
      </c>
      <c r="J2" s="119">
        <v>142</v>
      </c>
      <c r="K2" s="119">
        <v>2.2000000000000002</v>
      </c>
      <c r="L2" s="119">
        <v>3</v>
      </c>
      <c r="M2" s="119" t="s">
        <v>317</v>
      </c>
      <c r="N2" s="11" t="s">
        <v>318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4.25" customHeight="1" x14ac:dyDescent="0.2">
      <c r="A3" s="119" t="s">
        <v>319</v>
      </c>
      <c r="B3" s="119">
        <v>200</v>
      </c>
      <c r="C3" s="119">
        <v>300</v>
      </c>
      <c r="D3" s="119">
        <v>12</v>
      </c>
      <c r="E3" s="119">
        <v>40</v>
      </c>
      <c r="F3" s="119">
        <v>13</v>
      </c>
      <c r="G3" s="119">
        <v>10.4</v>
      </c>
      <c r="H3" s="119">
        <v>298</v>
      </c>
      <c r="I3" s="119">
        <v>454</v>
      </c>
      <c r="J3" s="119" t="s">
        <v>317</v>
      </c>
      <c r="K3" s="119">
        <v>2.6</v>
      </c>
      <c r="L3" s="119">
        <v>0</v>
      </c>
      <c r="M3" s="119" t="s">
        <v>317</v>
      </c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4.25" customHeight="1" x14ac:dyDescent="0.2">
      <c r="A4" s="119" t="s">
        <v>320</v>
      </c>
      <c r="B4" s="119">
        <v>200</v>
      </c>
      <c r="C4" s="119">
        <v>400</v>
      </c>
      <c r="D4" s="120">
        <v>20</v>
      </c>
      <c r="E4" s="120">
        <v>44</v>
      </c>
      <c r="F4" s="120">
        <v>7</v>
      </c>
      <c r="G4" s="120">
        <v>15.6</v>
      </c>
      <c r="H4" s="120">
        <v>120</v>
      </c>
      <c r="I4" s="120">
        <v>320</v>
      </c>
      <c r="J4" s="120">
        <v>240</v>
      </c>
      <c r="K4" s="119">
        <v>5</v>
      </c>
      <c r="L4" s="119">
        <v>0</v>
      </c>
      <c r="M4" s="120">
        <v>495</v>
      </c>
      <c r="N4" s="11" t="s">
        <v>321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4.25" customHeight="1" x14ac:dyDescent="0.2">
      <c r="A5" s="119" t="s">
        <v>322</v>
      </c>
      <c r="B5" s="119">
        <v>125</v>
      </c>
      <c r="C5" s="119">
        <v>400</v>
      </c>
      <c r="D5" s="119">
        <v>20</v>
      </c>
      <c r="E5" s="119">
        <v>35</v>
      </c>
      <c r="F5" s="119" t="s">
        <v>317</v>
      </c>
      <c r="G5" s="119">
        <v>20</v>
      </c>
      <c r="H5" s="119">
        <v>140</v>
      </c>
      <c r="I5" s="119">
        <v>390</v>
      </c>
      <c r="J5" s="119">
        <v>140</v>
      </c>
      <c r="K5" s="119">
        <v>6</v>
      </c>
      <c r="L5" s="119">
        <v>0.62</v>
      </c>
      <c r="M5" s="119" t="s">
        <v>317</v>
      </c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4.25" customHeight="1" x14ac:dyDescent="0.2">
      <c r="A6" s="119" t="s">
        <v>323</v>
      </c>
      <c r="B6" s="119">
        <v>200</v>
      </c>
      <c r="C6" s="119">
        <v>300</v>
      </c>
      <c r="D6" s="120">
        <v>11.2</v>
      </c>
      <c r="E6" s="120">
        <v>38</v>
      </c>
      <c r="F6" s="120">
        <v>11</v>
      </c>
      <c r="G6" s="120">
        <v>11.6</v>
      </c>
      <c r="H6" s="120">
        <v>160</v>
      </c>
      <c r="I6" s="120">
        <v>270</v>
      </c>
      <c r="J6" s="120">
        <v>160</v>
      </c>
      <c r="K6" s="120">
        <v>4</v>
      </c>
      <c r="L6" s="120">
        <v>0</v>
      </c>
      <c r="M6" s="120">
        <v>390</v>
      </c>
      <c r="N6" s="11"/>
      <c r="O6" s="11"/>
      <c r="P6" s="11" t="s">
        <v>324</v>
      </c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4.25" customHeight="1" x14ac:dyDescent="0.2">
      <c r="A7" s="119" t="s">
        <v>325</v>
      </c>
      <c r="B7" s="119">
        <v>200</v>
      </c>
      <c r="C7" s="119">
        <v>300</v>
      </c>
      <c r="D7" s="120">
        <v>8</v>
      </c>
      <c r="E7" s="120">
        <v>67</v>
      </c>
      <c r="F7" s="120"/>
      <c r="G7" s="120">
        <v>0</v>
      </c>
      <c r="H7" s="120">
        <v>12</v>
      </c>
      <c r="I7" s="120">
        <v>14</v>
      </c>
      <c r="J7" s="120"/>
      <c r="K7" s="119"/>
      <c r="L7" s="119"/>
      <c r="M7" s="120">
        <v>680</v>
      </c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4.25" customHeight="1" x14ac:dyDescent="0.2">
      <c r="A8" s="119" t="s">
        <v>326</v>
      </c>
      <c r="B8" s="119">
        <v>200</v>
      </c>
      <c r="C8" s="119">
        <v>300</v>
      </c>
      <c r="D8" s="120">
        <v>20</v>
      </c>
      <c r="E8" s="120">
        <v>24</v>
      </c>
      <c r="F8" s="120">
        <v>14.6</v>
      </c>
      <c r="G8" s="120">
        <v>13.4</v>
      </c>
      <c r="H8" s="120">
        <v>116</v>
      </c>
      <c r="I8" s="120">
        <v>292</v>
      </c>
      <c r="J8" s="120">
        <v>240</v>
      </c>
      <c r="K8" s="120">
        <v>5</v>
      </c>
      <c r="L8" s="120">
        <v>0</v>
      </c>
      <c r="M8" s="120">
        <v>440</v>
      </c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4.25" customHeight="1" x14ac:dyDescent="0.2">
      <c r="A9" s="119" t="s">
        <v>327</v>
      </c>
      <c r="B9" s="119">
        <v>200</v>
      </c>
      <c r="C9" s="119">
        <v>306</v>
      </c>
      <c r="D9" s="120">
        <v>15</v>
      </c>
      <c r="E9" s="120">
        <v>26</v>
      </c>
      <c r="F9" s="120">
        <v>12.2</v>
      </c>
      <c r="G9" s="120">
        <v>15</v>
      </c>
      <c r="H9" s="120">
        <v>240</v>
      </c>
      <c r="I9" s="120">
        <v>330</v>
      </c>
      <c r="J9" s="120">
        <v>200</v>
      </c>
      <c r="K9" s="119">
        <v>1.7000000000000002</v>
      </c>
      <c r="L9" s="119">
        <v>3.4</v>
      </c>
      <c r="M9" s="120">
        <v>614</v>
      </c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4.25" customHeight="1" x14ac:dyDescent="0.2">
      <c r="A10" s="119" t="s">
        <v>328</v>
      </c>
      <c r="B10" s="119">
        <v>200</v>
      </c>
      <c r="C10" s="119">
        <v>214</v>
      </c>
      <c r="D10" s="120">
        <v>13</v>
      </c>
      <c r="E10" s="120">
        <v>14</v>
      </c>
      <c r="F10" s="120">
        <v>0</v>
      </c>
      <c r="G10" s="120">
        <v>5.6</v>
      </c>
      <c r="H10" s="120">
        <v>120</v>
      </c>
      <c r="I10" s="120">
        <v>420</v>
      </c>
      <c r="J10" s="120">
        <v>170</v>
      </c>
      <c r="K10" s="119">
        <v>2.6</v>
      </c>
      <c r="L10" s="119">
        <v>0</v>
      </c>
      <c r="M10" s="120">
        <v>297</v>
      </c>
      <c r="N10" s="11" t="s">
        <v>329</v>
      </c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4.25" customHeight="1" x14ac:dyDescent="0.2">
      <c r="A11" s="119" t="s">
        <v>330</v>
      </c>
      <c r="B11" s="119">
        <v>20</v>
      </c>
      <c r="C11" s="119">
        <v>69.3</v>
      </c>
      <c r="D11" s="119">
        <v>17.329999999999998</v>
      </c>
      <c r="E11" s="119">
        <v>0</v>
      </c>
      <c r="F11" s="119"/>
      <c r="G11" s="119"/>
      <c r="H11" s="119"/>
      <c r="I11" s="119"/>
      <c r="J11" s="119"/>
      <c r="K11" s="119"/>
      <c r="L11" s="119"/>
      <c r="M11" s="119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4.25" customHeight="1" x14ac:dyDescent="0.2">
      <c r="A12" s="119" t="s">
        <v>216</v>
      </c>
      <c r="B12" s="119">
        <v>200</v>
      </c>
      <c r="C12" s="119">
        <v>274</v>
      </c>
      <c r="D12" s="119">
        <v>20</v>
      </c>
      <c r="E12" s="119">
        <v>32</v>
      </c>
      <c r="F12" s="119">
        <v>3</v>
      </c>
      <c r="G12" s="119">
        <v>7.4</v>
      </c>
      <c r="H12" s="119">
        <v>200</v>
      </c>
      <c r="I12" s="119">
        <v>310</v>
      </c>
      <c r="J12" s="119">
        <v>190</v>
      </c>
      <c r="K12" s="119">
        <v>3.2</v>
      </c>
      <c r="L12" s="119">
        <v>1</v>
      </c>
      <c r="M12" s="119" t="s">
        <v>317</v>
      </c>
      <c r="N12" s="11" t="s">
        <v>331</v>
      </c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6.5" customHeight="1" x14ac:dyDescent="0.2">
      <c r="A13" s="119" t="s">
        <v>214</v>
      </c>
      <c r="B13" s="119">
        <v>200</v>
      </c>
      <c r="C13" s="119">
        <v>400</v>
      </c>
      <c r="D13" s="120">
        <v>14.8</v>
      </c>
      <c r="E13" s="120">
        <v>40</v>
      </c>
      <c r="F13" s="120">
        <v>11.8</v>
      </c>
      <c r="G13" s="120">
        <v>20</v>
      </c>
      <c r="H13" s="120">
        <v>280</v>
      </c>
      <c r="I13" s="120">
        <v>300</v>
      </c>
      <c r="J13" s="120">
        <v>190</v>
      </c>
      <c r="K13" s="119">
        <v>4</v>
      </c>
      <c r="L13" s="119">
        <v>0</v>
      </c>
      <c r="M13" s="120">
        <v>740</v>
      </c>
      <c r="N13" s="11" t="s">
        <v>332</v>
      </c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4.25" customHeight="1" x14ac:dyDescent="0.2">
      <c r="A14" s="119" t="s">
        <v>333</v>
      </c>
      <c r="B14" s="119">
        <v>27.5</v>
      </c>
      <c r="C14" s="119">
        <v>116.05</v>
      </c>
      <c r="D14" s="119">
        <v>9.9</v>
      </c>
      <c r="E14" s="119">
        <v>9.9</v>
      </c>
      <c r="F14" s="119" t="s">
        <v>317</v>
      </c>
      <c r="G14" s="119">
        <v>4.12</v>
      </c>
      <c r="H14" s="119">
        <v>50</v>
      </c>
      <c r="I14" s="119">
        <v>137.5</v>
      </c>
      <c r="J14" s="119">
        <v>110</v>
      </c>
      <c r="K14" s="119">
        <v>1.95</v>
      </c>
      <c r="L14" s="119">
        <v>1.1000000000000001</v>
      </c>
      <c r="M14" s="119" t="s">
        <v>317</v>
      </c>
      <c r="N14" s="11" t="s">
        <v>334</v>
      </c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5" customHeight="1" x14ac:dyDescent="0.2">
      <c r="A15" s="119" t="s">
        <v>335</v>
      </c>
      <c r="B15" s="119">
        <v>200</v>
      </c>
      <c r="C15" s="119">
        <v>198</v>
      </c>
      <c r="D15" s="119">
        <v>16</v>
      </c>
      <c r="E15" s="119">
        <v>19</v>
      </c>
      <c r="F15" s="119">
        <v>1.2</v>
      </c>
      <c r="G15" s="119">
        <v>6.4</v>
      </c>
      <c r="H15" s="119">
        <v>154</v>
      </c>
      <c r="I15" s="119" t="s">
        <v>317</v>
      </c>
      <c r="J15" s="119" t="s">
        <v>317</v>
      </c>
      <c r="K15" s="119" t="s">
        <v>317</v>
      </c>
      <c r="L15" s="119">
        <v>0</v>
      </c>
      <c r="M15" s="119" t="s">
        <v>317</v>
      </c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4.25" customHeight="1" x14ac:dyDescent="0.2">
      <c r="A16" s="119" t="s">
        <v>336</v>
      </c>
      <c r="B16" s="119">
        <v>200</v>
      </c>
      <c r="C16" s="119">
        <v>308</v>
      </c>
      <c r="D16" s="119">
        <v>11.2</v>
      </c>
      <c r="E16" s="119">
        <v>44</v>
      </c>
      <c r="F16" s="119">
        <v>16</v>
      </c>
      <c r="G16" s="119">
        <v>9.6</v>
      </c>
      <c r="H16" s="119">
        <v>140</v>
      </c>
      <c r="I16" s="119">
        <v>160</v>
      </c>
      <c r="J16" s="119">
        <v>170</v>
      </c>
      <c r="K16" s="119">
        <v>4.4000000000000004</v>
      </c>
      <c r="L16" s="119">
        <v>0</v>
      </c>
      <c r="M16" s="119" t="s">
        <v>317</v>
      </c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4.25" customHeight="1" x14ac:dyDescent="0.2">
      <c r="A17" s="119" t="s">
        <v>337</v>
      </c>
      <c r="B17" s="119">
        <v>200</v>
      </c>
      <c r="C17" s="119">
        <v>296</v>
      </c>
      <c r="D17" s="119">
        <v>20</v>
      </c>
      <c r="E17" s="119">
        <v>22</v>
      </c>
      <c r="F17" s="119">
        <v>17.8</v>
      </c>
      <c r="G17" s="119">
        <v>14.4</v>
      </c>
      <c r="H17" s="119">
        <v>224</v>
      </c>
      <c r="I17" s="119">
        <v>394</v>
      </c>
      <c r="J17" s="119">
        <v>288</v>
      </c>
      <c r="K17" s="119">
        <v>3.6</v>
      </c>
      <c r="L17" s="119">
        <v>0</v>
      </c>
      <c r="M17" s="119" t="s">
        <v>317</v>
      </c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4.25" customHeight="1" x14ac:dyDescent="0.2">
      <c r="A18" s="119" t="s">
        <v>338</v>
      </c>
      <c r="B18" s="119">
        <v>200</v>
      </c>
      <c r="C18" s="119">
        <v>400</v>
      </c>
      <c r="D18" s="119">
        <v>17.2</v>
      </c>
      <c r="E18" s="119">
        <v>12</v>
      </c>
      <c r="F18" s="119">
        <v>12</v>
      </c>
      <c r="G18" s="119">
        <v>19.2</v>
      </c>
      <c r="H18" s="119" t="s">
        <v>317</v>
      </c>
      <c r="I18" s="119">
        <v>460</v>
      </c>
      <c r="J18" s="119">
        <v>160</v>
      </c>
      <c r="K18" s="119">
        <v>6</v>
      </c>
      <c r="L18" s="119">
        <v>0</v>
      </c>
      <c r="M18" s="119" t="s">
        <v>317</v>
      </c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4.25" customHeight="1" x14ac:dyDescent="0.2">
      <c r="A19" s="72" t="s">
        <v>339</v>
      </c>
      <c r="B19" s="119">
        <v>200</v>
      </c>
      <c r="C19" s="119">
        <v>212</v>
      </c>
      <c r="D19" s="119">
        <v>15</v>
      </c>
      <c r="E19" s="119">
        <v>14.4</v>
      </c>
      <c r="F19" s="119">
        <v>4.5999999999999996</v>
      </c>
      <c r="G19" s="119">
        <v>10</v>
      </c>
      <c r="H19" s="119">
        <v>144</v>
      </c>
      <c r="I19" s="119" t="s">
        <v>317</v>
      </c>
      <c r="J19" s="119">
        <v>170</v>
      </c>
      <c r="K19" s="119">
        <v>2.8</v>
      </c>
      <c r="L19" s="119">
        <v>0</v>
      </c>
      <c r="M19" s="119"/>
      <c r="N19" s="11" t="s">
        <v>318</v>
      </c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4.25" customHeight="1" x14ac:dyDescent="0.2">
      <c r="A20" s="119" t="s">
        <v>340</v>
      </c>
      <c r="B20" s="119">
        <v>30</v>
      </c>
      <c r="C20" s="119">
        <v>132</v>
      </c>
      <c r="D20" s="119">
        <v>9</v>
      </c>
      <c r="E20" s="119">
        <v>11</v>
      </c>
      <c r="F20" s="119">
        <v>0.8</v>
      </c>
      <c r="G20" s="119">
        <v>5.6</v>
      </c>
      <c r="H20" s="119">
        <v>35</v>
      </c>
      <c r="I20" s="119" t="s">
        <v>317</v>
      </c>
      <c r="J20" s="119">
        <v>111</v>
      </c>
      <c r="K20" s="119">
        <v>2.9</v>
      </c>
      <c r="L20" s="119">
        <v>0</v>
      </c>
      <c r="M20" s="119" t="s">
        <v>317</v>
      </c>
      <c r="N20" s="11" t="s">
        <v>341</v>
      </c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4.25" customHeight="1" x14ac:dyDescent="0.2">
      <c r="A21" s="119" t="s">
        <v>342</v>
      </c>
      <c r="B21" s="119">
        <v>200</v>
      </c>
      <c r="C21" s="119">
        <v>272</v>
      </c>
      <c r="D21" s="119">
        <v>10</v>
      </c>
      <c r="E21" s="119">
        <v>58</v>
      </c>
      <c r="F21" s="119">
        <v>16.399999999999999</v>
      </c>
      <c r="G21" s="119">
        <v>0</v>
      </c>
      <c r="H21" s="119">
        <v>90</v>
      </c>
      <c r="I21" s="119" t="s">
        <v>317</v>
      </c>
      <c r="J21" s="119" t="s">
        <v>317</v>
      </c>
      <c r="K21" s="119" t="s">
        <v>317</v>
      </c>
      <c r="L21" s="119">
        <v>0</v>
      </c>
      <c r="M21" s="119" t="s">
        <v>317</v>
      </c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4.25" customHeight="1" x14ac:dyDescent="0.2">
      <c r="A22" s="119" t="s">
        <v>343</v>
      </c>
      <c r="B22" s="119">
        <v>125</v>
      </c>
      <c r="C22" s="119">
        <v>278.7</v>
      </c>
      <c r="D22" s="119">
        <v>20</v>
      </c>
      <c r="E22" s="119">
        <v>18.7</v>
      </c>
      <c r="F22" s="119">
        <v>11.87</v>
      </c>
      <c r="G22" s="119">
        <v>13.75</v>
      </c>
      <c r="H22" s="119">
        <v>212.5</v>
      </c>
      <c r="I22" s="119">
        <v>277.5</v>
      </c>
      <c r="J22" s="119">
        <v>191.25</v>
      </c>
      <c r="K22" s="119">
        <v>1.87</v>
      </c>
      <c r="L22" s="119">
        <v>0</v>
      </c>
      <c r="M22" s="119" t="s">
        <v>317</v>
      </c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4.25" customHeight="1" x14ac:dyDescent="0.2">
      <c r="A23" s="119" t="s">
        <v>344</v>
      </c>
      <c r="B23" s="119">
        <v>200</v>
      </c>
      <c r="C23" s="119">
        <v>300</v>
      </c>
      <c r="D23" s="119">
        <v>12.8</v>
      </c>
      <c r="E23" s="119">
        <v>42</v>
      </c>
      <c r="F23" s="119" t="s">
        <v>317</v>
      </c>
      <c r="G23" s="119">
        <v>8.4</v>
      </c>
      <c r="H23" s="119">
        <v>180</v>
      </c>
      <c r="I23" s="119">
        <v>340</v>
      </c>
      <c r="J23" s="119">
        <v>140</v>
      </c>
      <c r="K23" s="119">
        <v>2.8</v>
      </c>
      <c r="L23" s="119">
        <v>0</v>
      </c>
      <c r="M23" s="119" t="s">
        <v>317</v>
      </c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4.25" customHeight="1" x14ac:dyDescent="0.2">
      <c r="A24" s="119" t="s">
        <v>345</v>
      </c>
      <c r="B24" s="119">
        <v>200</v>
      </c>
      <c r="C24" s="119">
        <v>300</v>
      </c>
      <c r="D24" s="119">
        <v>18.399999999999999</v>
      </c>
      <c r="E24" s="119">
        <v>17</v>
      </c>
      <c r="F24" s="119" t="s">
        <v>317</v>
      </c>
      <c r="G24" s="119">
        <v>10.4</v>
      </c>
      <c r="H24" s="119">
        <v>120</v>
      </c>
      <c r="I24" s="119">
        <v>416</v>
      </c>
      <c r="J24" s="119">
        <v>330</v>
      </c>
      <c r="K24" s="119">
        <v>3.2</v>
      </c>
      <c r="L24" s="119">
        <v>0</v>
      </c>
      <c r="M24" s="119" t="s">
        <v>317</v>
      </c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4.25" customHeight="1" x14ac:dyDescent="0.2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4.25" customHeight="1" x14ac:dyDescent="0.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4.25" customHeight="1" x14ac:dyDescent="0.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4.25" customHeight="1" x14ac:dyDescent="0.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4.25" customHeight="1" x14ac:dyDescent="0.2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4.25" customHeight="1" x14ac:dyDescent="0.25">
      <c r="A30" s="121" t="s">
        <v>346</v>
      </c>
      <c r="B30" s="122" t="s">
        <v>269</v>
      </c>
      <c r="C30" s="122" t="s">
        <v>235</v>
      </c>
      <c r="D30" s="122" t="s">
        <v>234</v>
      </c>
      <c r="E30" s="122" t="s">
        <v>194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4.25" customHeight="1" x14ac:dyDescent="0.2">
      <c r="A31" s="53" t="s">
        <v>193</v>
      </c>
      <c r="B31" s="123">
        <v>15</v>
      </c>
      <c r="C31" s="123">
        <v>13</v>
      </c>
      <c r="D31" s="123">
        <v>0</v>
      </c>
      <c r="E31" s="123">
        <f>C31*4</f>
        <v>52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4.25" customHeight="1" x14ac:dyDescent="0.2">
      <c r="A32" s="53" t="s">
        <v>196</v>
      </c>
      <c r="B32" s="123">
        <v>12</v>
      </c>
      <c r="C32" s="123">
        <v>10.4</v>
      </c>
      <c r="D32" s="123">
        <v>0</v>
      </c>
      <c r="E32" s="123">
        <f>C32*4</f>
        <v>41.6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4.25" customHeight="1" x14ac:dyDescent="0.2">
      <c r="A33" s="53" t="s">
        <v>198</v>
      </c>
      <c r="B33" s="123">
        <v>20</v>
      </c>
      <c r="C33" s="123">
        <v>6</v>
      </c>
      <c r="D33" s="123">
        <v>9.66</v>
      </c>
      <c r="E33" s="123">
        <v>62.64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4.25" customHeight="1" x14ac:dyDescent="0.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4.25" customHeight="1" x14ac:dyDescent="0.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4.25" customHeight="1" x14ac:dyDescent="0.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4.25" customHeight="1" x14ac:dyDescent="0.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4.25" customHeight="1" x14ac:dyDescent="0.2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4.25" customHeight="1" x14ac:dyDescent="0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4.25" customHeight="1" x14ac:dyDescent="0.2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4.25" customHeight="1" x14ac:dyDescent="0.2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4.25" customHeight="1" x14ac:dyDescent="0.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4.25" customHeight="1" x14ac:dyDescent="0.2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4.25" customHeight="1" x14ac:dyDescent="0.2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4.25" customHeight="1" x14ac:dyDescent="0.2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4.25" customHeight="1" x14ac:dyDescent="0.2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4.25" customHeight="1" x14ac:dyDescent="0.2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4.25" customHeight="1" x14ac:dyDescent="0.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4.25" customHeight="1" x14ac:dyDescent="0.2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4.25" customHeight="1" x14ac:dyDescent="0.2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4.25" customHeight="1" x14ac:dyDescent="0.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4.25" customHeight="1" x14ac:dyDescent="0.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4.25" customHeight="1" x14ac:dyDescent="0.2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4.25" customHeight="1" x14ac:dyDescent="0.2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4.25" customHeight="1" x14ac:dyDescent="0.2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4.25" customHeight="1" x14ac:dyDescent="0.2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4.25" customHeight="1" x14ac:dyDescent="0.2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4.25" customHeight="1" x14ac:dyDescent="0.2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4.25" customHeight="1" x14ac:dyDescent="0.2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4.25" customHeight="1" x14ac:dyDescent="0.2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4.25" customHeight="1" x14ac:dyDescent="0.2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4.25" customHeight="1" x14ac:dyDescent="0.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4.25" customHeight="1" x14ac:dyDescent="0.2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4.25" customHeight="1" x14ac:dyDescent="0.2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4.25" customHeight="1" x14ac:dyDescent="0.2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4.25" customHeight="1" x14ac:dyDescent="0.2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4.25" customHeight="1" x14ac:dyDescent="0.2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4.25" customHeight="1" x14ac:dyDescent="0.2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4.25" customHeight="1" x14ac:dyDescent="0.2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4.25" customHeight="1" x14ac:dyDescent="0.2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4.25" customHeight="1" x14ac:dyDescent="0.2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4.25" customHeight="1" x14ac:dyDescent="0.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4.25" customHeight="1" x14ac:dyDescent="0.2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4.25" customHeight="1" x14ac:dyDescent="0.2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4.25" customHeight="1" x14ac:dyDescent="0.2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4.25" customHeight="1" x14ac:dyDescent="0.2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4.25" customHeight="1" x14ac:dyDescent="0.2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4.25" customHeight="1" x14ac:dyDescent="0.2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4.25" customHeight="1" x14ac:dyDescent="0.2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4.25" customHeight="1" x14ac:dyDescent="0.2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4.25" customHeight="1" x14ac:dyDescent="0.2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4.25" customHeight="1" x14ac:dyDescent="0.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4.25" customHeight="1" x14ac:dyDescent="0.2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4.25" customHeight="1" x14ac:dyDescent="0.2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4.25" customHeight="1" x14ac:dyDescent="0.2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4.25" customHeight="1" x14ac:dyDescent="0.2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4.25" customHeight="1" x14ac:dyDescent="0.2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4.25" customHeight="1" x14ac:dyDescent="0.2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4.25" customHeight="1" x14ac:dyDescent="0.2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4.25" customHeight="1" x14ac:dyDescent="0.2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4.25" customHeight="1" x14ac:dyDescent="0.2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4.25" customHeight="1" x14ac:dyDescent="0.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4.25" customHeight="1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4.25" customHeight="1" x14ac:dyDescent="0.2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4.25" customHeight="1" x14ac:dyDescent="0.2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4.25" customHeight="1" x14ac:dyDescent="0.2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4.25" customHeight="1" x14ac:dyDescent="0.2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4.25" customHeight="1" x14ac:dyDescent="0.2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4.25" customHeight="1" x14ac:dyDescent="0.2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4.25" customHeight="1" x14ac:dyDescent="0.2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4.25" customHeight="1" x14ac:dyDescent="0.2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4.25" customHeight="1" x14ac:dyDescent="0.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4.25" customHeight="1" x14ac:dyDescent="0.2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4.25" customHeight="1" x14ac:dyDescent="0.2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4.25" customHeight="1" x14ac:dyDescent="0.2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4.25" customHeight="1" x14ac:dyDescent="0.2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4.25" customHeight="1" x14ac:dyDescent="0.2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4.25" customHeight="1" x14ac:dyDescent="0.2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4.25" customHeight="1" x14ac:dyDescent="0.2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4.25" customHeight="1" x14ac:dyDescent="0.2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4.25" customHeight="1" x14ac:dyDescent="0.2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4.25" customHeight="1" x14ac:dyDescent="0.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4.25" customHeight="1" x14ac:dyDescent="0.2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4.25" customHeight="1" x14ac:dyDescent="0.2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4.25" customHeight="1" x14ac:dyDescent="0.2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4.25" customHeight="1" x14ac:dyDescent="0.2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4.25" customHeight="1" x14ac:dyDescent="0.2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4.25" customHeight="1" x14ac:dyDescent="0.2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4.25" customHeight="1" x14ac:dyDescent="0.2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4.25" customHeight="1" x14ac:dyDescent="0.2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4.25" customHeight="1" x14ac:dyDescent="0.2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4.25" customHeight="1" x14ac:dyDescent="0.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4.25" customHeight="1" x14ac:dyDescent="0.2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4.25" customHeight="1" x14ac:dyDescent="0.2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4.25" customHeight="1" x14ac:dyDescent="0.2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4.25" customHeight="1" x14ac:dyDescent="0.2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4.25" customHeight="1" x14ac:dyDescent="0.2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4.25" customHeight="1" x14ac:dyDescent="0.2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4.25" customHeight="1" x14ac:dyDescent="0.2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4.25" customHeight="1" x14ac:dyDescent="0.2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4.25" customHeight="1" x14ac:dyDescent="0.2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4.25" customHeight="1" x14ac:dyDescent="0.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4.25" customHeight="1" x14ac:dyDescent="0.2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4.25" customHeight="1" x14ac:dyDescent="0.2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4.25" customHeight="1" x14ac:dyDescent="0.2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4.25" customHeight="1" x14ac:dyDescent="0.2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4.25" customHeight="1" x14ac:dyDescent="0.2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4.25" customHeight="1" x14ac:dyDescent="0.2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4.25" customHeight="1" x14ac:dyDescent="0.2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4.25" customHeight="1" x14ac:dyDescent="0.2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4.25" customHeight="1" x14ac:dyDescent="0.2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4.25" customHeight="1" x14ac:dyDescent="0.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4.25" customHeight="1" x14ac:dyDescent="0.2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4.25" customHeight="1" x14ac:dyDescent="0.2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4.25" customHeight="1" x14ac:dyDescent="0.2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4.25" customHeight="1" x14ac:dyDescent="0.2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4.25" customHeight="1" x14ac:dyDescent="0.2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4.25" customHeight="1" x14ac:dyDescent="0.2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4.25" customHeight="1" x14ac:dyDescent="0.2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4.25" customHeight="1" x14ac:dyDescent="0.2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4.25" customHeight="1" x14ac:dyDescent="0.2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4.25" customHeight="1" x14ac:dyDescent="0.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4.25" customHeight="1" x14ac:dyDescent="0.2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4.25" customHeight="1" x14ac:dyDescent="0.2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4.25" customHeight="1" x14ac:dyDescent="0.2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4.25" customHeight="1" x14ac:dyDescent="0.2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4.25" customHeight="1" x14ac:dyDescent="0.2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4.25" customHeight="1" x14ac:dyDescent="0.2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4.25" customHeight="1" x14ac:dyDescent="0.2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4.25" customHeight="1" x14ac:dyDescent="0.2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4.25" customHeight="1" x14ac:dyDescent="0.2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4.25" customHeight="1" x14ac:dyDescent="0.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4.25" customHeight="1" x14ac:dyDescent="0.2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4.25" customHeight="1" x14ac:dyDescent="0.2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4.25" customHeight="1" x14ac:dyDescent="0.2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4.25" customHeight="1" x14ac:dyDescent="0.2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4.25" customHeight="1" x14ac:dyDescent="0.2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4.25" customHeight="1" x14ac:dyDescent="0.2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4.25" customHeight="1" x14ac:dyDescent="0.2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4.25" customHeight="1" x14ac:dyDescent="0.2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4.25" customHeight="1" x14ac:dyDescent="0.2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4.25" customHeight="1" x14ac:dyDescent="0.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4.25" customHeight="1" x14ac:dyDescent="0.2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4.25" customHeight="1" x14ac:dyDescent="0.2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4.25" customHeight="1" x14ac:dyDescent="0.2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4.25" customHeight="1" x14ac:dyDescent="0.2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4.25" customHeight="1" x14ac:dyDescent="0.2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4.25" customHeight="1" x14ac:dyDescent="0.2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4.25" customHeight="1" x14ac:dyDescent="0.2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4.25" customHeight="1" x14ac:dyDescent="0.2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4.25" customHeight="1" x14ac:dyDescent="0.2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4.25" customHeight="1" x14ac:dyDescent="0.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4.25" customHeight="1" x14ac:dyDescent="0.2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4.25" customHeight="1" x14ac:dyDescent="0.2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4.25" customHeight="1" x14ac:dyDescent="0.2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4.25" customHeight="1" x14ac:dyDescent="0.2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4.25" customHeight="1" x14ac:dyDescent="0.2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4.25" customHeight="1" x14ac:dyDescent="0.2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4.25" customHeight="1" x14ac:dyDescent="0.2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4.25" customHeight="1" x14ac:dyDescent="0.2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4.25" customHeight="1" x14ac:dyDescent="0.2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4.25" customHeight="1" x14ac:dyDescent="0.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4.25" customHeight="1" x14ac:dyDescent="0.2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4.25" customHeight="1" x14ac:dyDescent="0.2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4.25" customHeight="1" x14ac:dyDescent="0.2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4.25" customHeight="1" x14ac:dyDescent="0.2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4.25" customHeight="1" x14ac:dyDescent="0.2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4.25" customHeight="1" x14ac:dyDescent="0.2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4.25" customHeight="1" x14ac:dyDescent="0.2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4.25" customHeight="1" x14ac:dyDescent="0.2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4.25" customHeight="1" x14ac:dyDescent="0.2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4.25" customHeight="1" x14ac:dyDescent="0.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4.25" customHeight="1" x14ac:dyDescent="0.2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4.25" customHeight="1" x14ac:dyDescent="0.2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4.25" customHeight="1" x14ac:dyDescent="0.2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4.25" customHeight="1" x14ac:dyDescent="0.2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4.25" customHeight="1" x14ac:dyDescent="0.2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4.25" customHeight="1" x14ac:dyDescent="0.2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4.25" customHeight="1" x14ac:dyDescent="0.2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4.25" customHeight="1" x14ac:dyDescent="0.2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4.25" customHeight="1" x14ac:dyDescent="0.2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4.25" customHeight="1" x14ac:dyDescent="0.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4.25" customHeight="1" x14ac:dyDescent="0.2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4.25" customHeight="1" x14ac:dyDescent="0.2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4.25" customHeight="1" x14ac:dyDescent="0.2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4.25" customHeight="1" x14ac:dyDescent="0.2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4.25" customHeight="1" x14ac:dyDescent="0.2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4.25" customHeight="1" x14ac:dyDescent="0.2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4.25" customHeight="1" x14ac:dyDescent="0.2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4.25" customHeight="1" x14ac:dyDescent="0.2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4.25" customHeight="1" x14ac:dyDescent="0.2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4.25" customHeight="1" x14ac:dyDescent="0.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4.25" customHeight="1" x14ac:dyDescent="0.2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4.25" customHeight="1" x14ac:dyDescent="0.2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4.25" customHeight="1" x14ac:dyDescent="0.2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4.25" customHeight="1" x14ac:dyDescent="0.2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4.25" customHeight="1" x14ac:dyDescent="0.2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4.25" customHeight="1" x14ac:dyDescent="0.2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4.25" customHeight="1" x14ac:dyDescent="0.2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4.25" customHeight="1" x14ac:dyDescent="0.2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4.25" customHeight="1" x14ac:dyDescent="0.2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4.25" customHeight="1" x14ac:dyDescent="0.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4.25" customHeight="1" x14ac:dyDescent="0.2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4.25" customHeight="1" x14ac:dyDescent="0.2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4.25" customHeight="1" x14ac:dyDescent="0.2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4.25" customHeight="1" x14ac:dyDescent="0.2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4.25" customHeight="1" x14ac:dyDescent="0.2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4.25" customHeight="1" x14ac:dyDescent="0.2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4.25" customHeight="1" x14ac:dyDescent="0.2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4.25" customHeight="1" x14ac:dyDescent="0.2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4.25" customHeight="1" x14ac:dyDescent="0.2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4.25" customHeight="1" x14ac:dyDescent="0.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4.25" customHeight="1" x14ac:dyDescent="0.2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4.25" customHeight="1" x14ac:dyDescent="0.2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4.25" customHeight="1" x14ac:dyDescent="0.2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4.25" customHeight="1" x14ac:dyDescent="0.2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4.25" customHeight="1" x14ac:dyDescent="0.2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4.25" customHeight="1" x14ac:dyDescent="0.2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4.25" customHeight="1" x14ac:dyDescent="0.2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4.25" customHeight="1" x14ac:dyDescent="0.2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4.25" customHeight="1" x14ac:dyDescent="0.2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4.25" customHeight="1" x14ac:dyDescent="0.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4.25" customHeight="1" x14ac:dyDescent="0.2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4.25" customHeight="1" x14ac:dyDescent="0.2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4.25" customHeight="1" x14ac:dyDescent="0.2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4.25" customHeight="1" x14ac:dyDescent="0.2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4.25" customHeight="1" x14ac:dyDescent="0.2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4.25" customHeight="1" x14ac:dyDescent="0.2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4.25" customHeight="1" x14ac:dyDescent="0.2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4.25" customHeight="1" x14ac:dyDescent="0.2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4.25" customHeight="1" x14ac:dyDescent="0.2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4.25" customHeight="1" x14ac:dyDescent="0.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4.25" customHeight="1" x14ac:dyDescent="0.2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4.25" customHeight="1" x14ac:dyDescent="0.2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4.25" customHeight="1" x14ac:dyDescent="0.2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4.25" customHeight="1" x14ac:dyDescent="0.2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4.25" customHeight="1" x14ac:dyDescent="0.2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4.25" customHeight="1" x14ac:dyDescent="0.2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4.25" customHeight="1" x14ac:dyDescent="0.2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4.25" customHeight="1" x14ac:dyDescent="0.2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4.25" customHeight="1" x14ac:dyDescent="0.2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4.25" customHeight="1" x14ac:dyDescent="0.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4.25" customHeight="1" x14ac:dyDescent="0.2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4.25" customHeight="1" x14ac:dyDescent="0.2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4.25" customHeight="1" x14ac:dyDescent="0.2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4.25" customHeight="1" x14ac:dyDescent="0.2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4.25" customHeight="1" x14ac:dyDescent="0.2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4.25" customHeight="1" x14ac:dyDescent="0.2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4.25" customHeight="1" x14ac:dyDescent="0.2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4.25" customHeight="1" x14ac:dyDescent="0.2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4.25" customHeight="1" x14ac:dyDescent="0.2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4.25" customHeight="1" x14ac:dyDescent="0.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4.25" customHeight="1" x14ac:dyDescent="0.2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4.25" customHeight="1" x14ac:dyDescent="0.2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4.25" customHeight="1" x14ac:dyDescent="0.2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4.25" customHeight="1" x14ac:dyDescent="0.2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4.25" customHeight="1" x14ac:dyDescent="0.2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4.25" customHeight="1" x14ac:dyDescent="0.2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4.25" customHeight="1" x14ac:dyDescent="0.2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4.25" customHeight="1" x14ac:dyDescent="0.2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4.25" customHeight="1" x14ac:dyDescent="0.2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4.25" customHeight="1" x14ac:dyDescent="0.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4.25" customHeight="1" x14ac:dyDescent="0.2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4.25" customHeight="1" x14ac:dyDescent="0.2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4.25" customHeight="1" x14ac:dyDescent="0.2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4.25" customHeight="1" x14ac:dyDescent="0.2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4.25" customHeight="1" x14ac:dyDescent="0.2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4.25" customHeight="1" x14ac:dyDescent="0.2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4.25" customHeight="1" x14ac:dyDescent="0.2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4.25" customHeight="1" x14ac:dyDescent="0.2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4.25" customHeight="1" x14ac:dyDescent="0.2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4.25" customHeight="1" x14ac:dyDescent="0.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4.25" customHeight="1" x14ac:dyDescent="0.2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4.25" customHeight="1" x14ac:dyDescent="0.2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4.25" customHeight="1" x14ac:dyDescent="0.2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4.25" customHeight="1" x14ac:dyDescent="0.2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4.25" customHeight="1" x14ac:dyDescent="0.2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4.25" customHeight="1" x14ac:dyDescent="0.2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4.25" customHeight="1" x14ac:dyDescent="0.2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4.25" customHeight="1" x14ac:dyDescent="0.2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4.25" customHeight="1" x14ac:dyDescent="0.2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4.25" customHeight="1" x14ac:dyDescent="0.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4.25" customHeight="1" x14ac:dyDescent="0.2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4.25" customHeight="1" x14ac:dyDescent="0.2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4.25" customHeight="1" x14ac:dyDescent="0.2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4.25" customHeight="1" x14ac:dyDescent="0.2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4.25" customHeight="1" x14ac:dyDescent="0.2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4.25" customHeight="1" x14ac:dyDescent="0.2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4.25" customHeight="1" x14ac:dyDescent="0.2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4.25" customHeight="1" x14ac:dyDescent="0.2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4.25" customHeight="1" x14ac:dyDescent="0.2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4.25" customHeight="1" x14ac:dyDescent="0.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4.25" customHeight="1" x14ac:dyDescent="0.2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4.25" customHeight="1" x14ac:dyDescent="0.2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4.25" customHeight="1" x14ac:dyDescent="0.2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4.25" customHeight="1" x14ac:dyDescent="0.2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4.25" customHeight="1" x14ac:dyDescent="0.2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4.25" customHeight="1" x14ac:dyDescent="0.2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4.25" customHeight="1" x14ac:dyDescent="0.2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4.25" customHeight="1" x14ac:dyDescent="0.2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4.25" customHeight="1" x14ac:dyDescent="0.2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4.25" customHeight="1" x14ac:dyDescent="0.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4.25" customHeight="1" x14ac:dyDescent="0.2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4.25" customHeight="1" x14ac:dyDescent="0.2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4.25" customHeight="1" x14ac:dyDescent="0.2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4.25" customHeight="1" x14ac:dyDescent="0.2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4.25" customHeight="1" x14ac:dyDescent="0.2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4.25" customHeight="1" x14ac:dyDescent="0.2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4.25" customHeight="1" x14ac:dyDescent="0.2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4.25" customHeight="1" x14ac:dyDescent="0.2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4.25" customHeight="1" x14ac:dyDescent="0.2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4.25" customHeight="1" x14ac:dyDescent="0.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4.25" customHeight="1" x14ac:dyDescent="0.2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4.25" customHeight="1" x14ac:dyDescent="0.2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4.25" customHeight="1" x14ac:dyDescent="0.2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4.25" customHeight="1" x14ac:dyDescent="0.2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4.25" customHeight="1" x14ac:dyDescent="0.2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4.25" customHeight="1" x14ac:dyDescent="0.2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4.25" customHeight="1" x14ac:dyDescent="0.2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4.25" customHeight="1" x14ac:dyDescent="0.2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4.25" customHeight="1" x14ac:dyDescent="0.2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4.25" customHeight="1" x14ac:dyDescent="0.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4.25" customHeight="1" x14ac:dyDescent="0.2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4.25" customHeight="1" x14ac:dyDescent="0.2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4.25" customHeight="1" x14ac:dyDescent="0.2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4.25" customHeight="1" x14ac:dyDescent="0.2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4.25" customHeight="1" x14ac:dyDescent="0.2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4.25" customHeight="1" x14ac:dyDescent="0.2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4.25" customHeight="1" x14ac:dyDescent="0.2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4.25" customHeight="1" x14ac:dyDescent="0.2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4.25" customHeight="1" x14ac:dyDescent="0.2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4.25" customHeight="1" x14ac:dyDescent="0.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4.25" customHeight="1" x14ac:dyDescent="0.2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4.25" customHeight="1" x14ac:dyDescent="0.2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4.25" customHeight="1" x14ac:dyDescent="0.2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4.25" customHeight="1" x14ac:dyDescent="0.2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4.25" customHeight="1" x14ac:dyDescent="0.2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4.25" customHeight="1" x14ac:dyDescent="0.2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4.25" customHeight="1" x14ac:dyDescent="0.2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4.25" customHeight="1" x14ac:dyDescent="0.2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4.25" customHeight="1" x14ac:dyDescent="0.2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4.25" customHeight="1" x14ac:dyDescent="0.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4.25" customHeight="1" x14ac:dyDescent="0.2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4.25" customHeight="1" x14ac:dyDescent="0.2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4.25" customHeight="1" x14ac:dyDescent="0.2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4.25" customHeight="1" x14ac:dyDescent="0.2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4.25" customHeight="1" x14ac:dyDescent="0.2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4.25" customHeight="1" x14ac:dyDescent="0.2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4.25" customHeight="1" x14ac:dyDescent="0.2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4.25" customHeight="1" x14ac:dyDescent="0.2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4.25" customHeight="1" x14ac:dyDescent="0.2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4.25" customHeight="1" x14ac:dyDescent="0.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4.25" customHeight="1" x14ac:dyDescent="0.2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4.25" customHeight="1" x14ac:dyDescent="0.2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4.25" customHeight="1" x14ac:dyDescent="0.2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4.25" customHeight="1" x14ac:dyDescent="0.2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4.25" customHeight="1" x14ac:dyDescent="0.2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4.25" customHeight="1" x14ac:dyDescent="0.2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4.25" customHeight="1" x14ac:dyDescent="0.2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4.25" customHeight="1" x14ac:dyDescent="0.2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4.25" customHeight="1" x14ac:dyDescent="0.2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4.25" customHeight="1" x14ac:dyDescent="0.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4.25" customHeight="1" x14ac:dyDescent="0.2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4.25" customHeight="1" x14ac:dyDescent="0.2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4.25" customHeight="1" x14ac:dyDescent="0.2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4.25" customHeight="1" x14ac:dyDescent="0.2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4.25" customHeight="1" x14ac:dyDescent="0.2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4.25" customHeight="1" x14ac:dyDescent="0.2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4.25" customHeight="1" x14ac:dyDescent="0.2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4.25" customHeight="1" x14ac:dyDescent="0.2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4.25" customHeight="1" x14ac:dyDescent="0.2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4.25" customHeight="1" x14ac:dyDescent="0.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4.25" customHeight="1" x14ac:dyDescent="0.2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4.25" customHeight="1" x14ac:dyDescent="0.2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4.25" customHeight="1" x14ac:dyDescent="0.2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4.25" customHeight="1" x14ac:dyDescent="0.2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4.25" customHeight="1" x14ac:dyDescent="0.2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4.25" customHeight="1" x14ac:dyDescent="0.2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4.25" customHeight="1" x14ac:dyDescent="0.2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4.25" customHeight="1" x14ac:dyDescent="0.2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4.25" customHeight="1" x14ac:dyDescent="0.2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4.25" customHeight="1" x14ac:dyDescent="0.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4.25" customHeight="1" x14ac:dyDescent="0.2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4.25" customHeight="1" x14ac:dyDescent="0.2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4.25" customHeight="1" x14ac:dyDescent="0.2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4.25" customHeight="1" x14ac:dyDescent="0.2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4.25" customHeight="1" x14ac:dyDescent="0.2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4.25" customHeight="1" x14ac:dyDescent="0.2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4.25" customHeight="1" x14ac:dyDescent="0.2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4.25" customHeight="1" x14ac:dyDescent="0.2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4.25" customHeight="1" x14ac:dyDescent="0.2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4.25" customHeight="1" x14ac:dyDescent="0.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4.25" customHeight="1" x14ac:dyDescent="0.2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4.25" customHeight="1" x14ac:dyDescent="0.2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4.25" customHeight="1" x14ac:dyDescent="0.2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4.25" customHeight="1" x14ac:dyDescent="0.2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4.25" customHeight="1" x14ac:dyDescent="0.2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4.25" customHeight="1" x14ac:dyDescent="0.2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4.25" customHeight="1" x14ac:dyDescent="0.2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4.25" customHeight="1" x14ac:dyDescent="0.2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4.25" customHeight="1" x14ac:dyDescent="0.2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4.25" customHeight="1" x14ac:dyDescent="0.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4.25" customHeight="1" x14ac:dyDescent="0.2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4.25" customHeight="1" x14ac:dyDescent="0.2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4.25" customHeight="1" x14ac:dyDescent="0.2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4.25" customHeight="1" x14ac:dyDescent="0.2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4.25" customHeight="1" x14ac:dyDescent="0.2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4.25" customHeight="1" x14ac:dyDescent="0.2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4.25" customHeight="1" x14ac:dyDescent="0.2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4.25" customHeight="1" x14ac:dyDescent="0.2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4.25" customHeight="1" x14ac:dyDescent="0.2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4.25" customHeight="1" x14ac:dyDescent="0.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4.25" customHeight="1" x14ac:dyDescent="0.2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4.25" customHeight="1" x14ac:dyDescent="0.2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4.25" customHeight="1" x14ac:dyDescent="0.2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4.25" customHeight="1" x14ac:dyDescent="0.2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4.25" customHeight="1" x14ac:dyDescent="0.2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4.25" customHeight="1" x14ac:dyDescent="0.2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4.25" customHeight="1" x14ac:dyDescent="0.2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4.25" customHeight="1" x14ac:dyDescent="0.2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4.25" customHeight="1" x14ac:dyDescent="0.2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4.25" customHeight="1" x14ac:dyDescent="0.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4.25" customHeight="1" x14ac:dyDescent="0.2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4.25" customHeight="1" x14ac:dyDescent="0.2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4.25" customHeight="1" x14ac:dyDescent="0.2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4.25" customHeight="1" x14ac:dyDescent="0.2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4.25" customHeight="1" x14ac:dyDescent="0.2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4.25" customHeight="1" x14ac:dyDescent="0.2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4.25" customHeight="1" x14ac:dyDescent="0.2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4.25" customHeight="1" x14ac:dyDescent="0.2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4.25" customHeight="1" x14ac:dyDescent="0.2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4.25" customHeight="1" x14ac:dyDescent="0.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4.25" customHeight="1" x14ac:dyDescent="0.2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4.25" customHeight="1" x14ac:dyDescent="0.2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4.25" customHeight="1" x14ac:dyDescent="0.2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4.25" customHeight="1" x14ac:dyDescent="0.2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4.25" customHeight="1" x14ac:dyDescent="0.2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4.25" customHeight="1" x14ac:dyDescent="0.2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4.25" customHeight="1" x14ac:dyDescent="0.2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4.25" customHeight="1" x14ac:dyDescent="0.2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4.25" customHeight="1" x14ac:dyDescent="0.2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4.25" customHeight="1" x14ac:dyDescent="0.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4.25" customHeight="1" x14ac:dyDescent="0.2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4.25" customHeight="1" x14ac:dyDescent="0.2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4.25" customHeight="1" x14ac:dyDescent="0.2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4.25" customHeight="1" x14ac:dyDescent="0.2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4.25" customHeight="1" x14ac:dyDescent="0.2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4.25" customHeight="1" x14ac:dyDescent="0.2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4.25" customHeight="1" x14ac:dyDescent="0.2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4.25" customHeight="1" x14ac:dyDescent="0.2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4.25" customHeight="1" x14ac:dyDescent="0.2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4.25" customHeight="1" x14ac:dyDescent="0.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4.25" customHeight="1" x14ac:dyDescent="0.2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4.25" customHeight="1" x14ac:dyDescent="0.2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4.25" customHeight="1" x14ac:dyDescent="0.2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4.25" customHeight="1" x14ac:dyDescent="0.2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4.25" customHeight="1" x14ac:dyDescent="0.2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4.25" customHeight="1" x14ac:dyDescent="0.2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4.25" customHeight="1" x14ac:dyDescent="0.2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4.25" customHeight="1" x14ac:dyDescent="0.2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4.25" customHeight="1" x14ac:dyDescent="0.2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4.25" customHeight="1" x14ac:dyDescent="0.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4.25" customHeight="1" x14ac:dyDescent="0.2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4.25" customHeight="1" x14ac:dyDescent="0.2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4.25" customHeight="1" x14ac:dyDescent="0.2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4.25" customHeight="1" x14ac:dyDescent="0.2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4.25" customHeight="1" x14ac:dyDescent="0.2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4.25" customHeight="1" x14ac:dyDescent="0.2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4.25" customHeight="1" x14ac:dyDescent="0.2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4.25" customHeight="1" x14ac:dyDescent="0.2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4.25" customHeight="1" x14ac:dyDescent="0.2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4.25" customHeight="1" x14ac:dyDescent="0.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4.25" customHeight="1" x14ac:dyDescent="0.2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4.25" customHeight="1" x14ac:dyDescent="0.2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4.25" customHeight="1" x14ac:dyDescent="0.2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4.25" customHeight="1" x14ac:dyDescent="0.2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4.25" customHeight="1" x14ac:dyDescent="0.2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4.25" customHeight="1" x14ac:dyDescent="0.2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4.25" customHeight="1" x14ac:dyDescent="0.2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4.25" customHeight="1" x14ac:dyDescent="0.2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4.25" customHeight="1" x14ac:dyDescent="0.2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4.25" customHeight="1" x14ac:dyDescent="0.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4.25" customHeight="1" x14ac:dyDescent="0.2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4.25" customHeight="1" x14ac:dyDescent="0.2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4.25" customHeight="1" x14ac:dyDescent="0.2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4.25" customHeight="1" x14ac:dyDescent="0.2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4.25" customHeight="1" x14ac:dyDescent="0.2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4.25" customHeight="1" x14ac:dyDescent="0.2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4.25" customHeight="1" x14ac:dyDescent="0.2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4.25" customHeight="1" x14ac:dyDescent="0.2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4.25" customHeight="1" x14ac:dyDescent="0.2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4.25" customHeight="1" x14ac:dyDescent="0.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4.25" customHeight="1" x14ac:dyDescent="0.2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4.25" customHeight="1" x14ac:dyDescent="0.2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4.25" customHeight="1" x14ac:dyDescent="0.2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4.25" customHeight="1" x14ac:dyDescent="0.2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4.25" customHeight="1" x14ac:dyDescent="0.2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4.25" customHeight="1" x14ac:dyDescent="0.2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4.25" customHeight="1" x14ac:dyDescent="0.2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4.25" customHeight="1" x14ac:dyDescent="0.2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4.25" customHeight="1" x14ac:dyDescent="0.2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4.25" customHeight="1" x14ac:dyDescent="0.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4.25" customHeight="1" x14ac:dyDescent="0.2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4.25" customHeight="1" x14ac:dyDescent="0.2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4.25" customHeight="1" x14ac:dyDescent="0.2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4.25" customHeight="1" x14ac:dyDescent="0.2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4.25" customHeight="1" x14ac:dyDescent="0.2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4.25" customHeight="1" x14ac:dyDescent="0.2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4.25" customHeight="1" x14ac:dyDescent="0.2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4.25" customHeight="1" x14ac:dyDescent="0.2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4.25" customHeight="1" x14ac:dyDescent="0.2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4.25" customHeight="1" x14ac:dyDescent="0.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4.25" customHeight="1" x14ac:dyDescent="0.2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4.25" customHeight="1" x14ac:dyDescent="0.2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4.25" customHeight="1" x14ac:dyDescent="0.2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4.25" customHeight="1" x14ac:dyDescent="0.2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4.25" customHeight="1" x14ac:dyDescent="0.2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4.25" customHeight="1" x14ac:dyDescent="0.2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4.25" customHeight="1" x14ac:dyDescent="0.2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4.25" customHeight="1" x14ac:dyDescent="0.2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4.25" customHeight="1" x14ac:dyDescent="0.2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4.25" customHeight="1" x14ac:dyDescent="0.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4.25" customHeight="1" x14ac:dyDescent="0.2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4.25" customHeight="1" x14ac:dyDescent="0.2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4.25" customHeight="1" x14ac:dyDescent="0.2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4.25" customHeight="1" x14ac:dyDescent="0.2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4.25" customHeight="1" x14ac:dyDescent="0.2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4.25" customHeight="1" x14ac:dyDescent="0.2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4.25" customHeight="1" x14ac:dyDescent="0.2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4.25" customHeight="1" x14ac:dyDescent="0.2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4.25" customHeight="1" x14ac:dyDescent="0.2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4.25" customHeight="1" x14ac:dyDescent="0.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4.25" customHeight="1" x14ac:dyDescent="0.2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4.25" customHeight="1" x14ac:dyDescent="0.2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4.25" customHeight="1" x14ac:dyDescent="0.2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4.25" customHeight="1" x14ac:dyDescent="0.2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4.25" customHeight="1" x14ac:dyDescent="0.2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4.25" customHeight="1" x14ac:dyDescent="0.2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4.25" customHeight="1" x14ac:dyDescent="0.2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4.25" customHeight="1" x14ac:dyDescent="0.2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4.25" customHeight="1" x14ac:dyDescent="0.2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4.25" customHeight="1" x14ac:dyDescent="0.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4.25" customHeight="1" x14ac:dyDescent="0.2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4.25" customHeight="1" x14ac:dyDescent="0.2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4.25" customHeight="1" x14ac:dyDescent="0.2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4.25" customHeight="1" x14ac:dyDescent="0.2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4.25" customHeight="1" x14ac:dyDescent="0.2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4.25" customHeight="1" x14ac:dyDescent="0.2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4.25" customHeight="1" x14ac:dyDescent="0.2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4.25" customHeight="1" x14ac:dyDescent="0.2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4.25" customHeight="1" x14ac:dyDescent="0.2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4.25" customHeight="1" x14ac:dyDescent="0.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4.25" customHeight="1" x14ac:dyDescent="0.2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4.25" customHeight="1" x14ac:dyDescent="0.2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4.25" customHeight="1" x14ac:dyDescent="0.2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4.25" customHeight="1" x14ac:dyDescent="0.2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4.25" customHeight="1" x14ac:dyDescent="0.2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4.25" customHeight="1" x14ac:dyDescent="0.2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4.25" customHeight="1" x14ac:dyDescent="0.2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4.25" customHeight="1" x14ac:dyDescent="0.2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4.25" customHeight="1" x14ac:dyDescent="0.2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4.25" customHeight="1" x14ac:dyDescent="0.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4.25" customHeight="1" x14ac:dyDescent="0.2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4.25" customHeight="1" x14ac:dyDescent="0.2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4.25" customHeight="1" x14ac:dyDescent="0.2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4.25" customHeight="1" x14ac:dyDescent="0.2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4.25" customHeight="1" x14ac:dyDescent="0.2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4.25" customHeight="1" x14ac:dyDescent="0.2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4.25" customHeight="1" x14ac:dyDescent="0.2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4.25" customHeight="1" x14ac:dyDescent="0.2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4.25" customHeight="1" x14ac:dyDescent="0.2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4.25" customHeight="1" x14ac:dyDescent="0.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4.25" customHeight="1" x14ac:dyDescent="0.2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4.25" customHeight="1" x14ac:dyDescent="0.2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4.25" customHeight="1" x14ac:dyDescent="0.2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4.25" customHeight="1" x14ac:dyDescent="0.2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4.25" customHeight="1" x14ac:dyDescent="0.2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4.25" customHeight="1" x14ac:dyDescent="0.2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4.25" customHeight="1" x14ac:dyDescent="0.2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4.25" customHeight="1" x14ac:dyDescent="0.2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4.25" customHeight="1" x14ac:dyDescent="0.2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4.25" customHeight="1" x14ac:dyDescent="0.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4.25" customHeight="1" x14ac:dyDescent="0.2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4.25" customHeight="1" x14ac:dyDescent="0.2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4.25" customHeight="1" x14ac:dyDescent="0.2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4.25" customHeight="1" x14ac:dyDescent="0.2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4.25" customHeight="1" x14ac:dyDescent="0.2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4.25" customHeight="1" x14ac:dyDescent="0.2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4.25" customHeight="1" x14ac:dyDescent="0.2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4.25" customHeight="1" x14ac:dyDescent="0.2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4.25" customHeight="1" x14ac:dyDescent="0.2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4.25" customHeight="1" x14ac:dyDescent="0.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4.25" customHeight="1" x14ac:dyDescent="0.2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4.25" customHeight="1" x14ac:dyDescent="0.2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4.25" customHeight="1" x14ac:dyDescent="0.2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4.25" customHeight="1" x14ac:dyDescent="0.2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4.25" customHeight="1" x14ac:dyDescent="0.2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4.25" customHeight="1" x14ac:dyDescent="0.2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4.25" customHeight="1" x14ac:dyDescent="0.2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4.25" customHeight="1" x14ac:dyDescent="0.2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4.25" customHeight="1" x14ac:dyDescent="0.2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4.25" customHeight="1" x14ac:dyDescent="0.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4.25" customHeight="1" x14ac:dyDescent="0.2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4.25" customHeight="1" x14ac:dyDescent="0.2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4.25" customHeight="1" x14ac:dyDescent="0.2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4.25" customHeight="1" x14ac:dyDescent="0.2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4.25" customHeight="1" x14ac:dyDescent="0.2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4.25" customHeight="1" x14ac:dyDescent="0.2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4.25" customHeight="1" x14ac:dyDescent="0.2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4.25" customHeight="1" x14ac:dyDescent="0.2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4.25" customHeight="1" x14ac:dyDescent="0.2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4.25" customHeight="1" x14ac:dyDescent="0.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4.25" customHeight="1" x14ac:dyDescent="0.2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4.25" customHeight="1" x14ac:dyDescent="0.2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4.25" customHeight="1" x14ac:dyDescent="0.2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4.25" customHeight="1" x14ac:dyDescent="0.2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4.25" customHeight="1" x14ac:dyDescent="0.2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4.25" customHeight="1" x14ac:dyDescent="0.2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4.25" customHeight="1" x14ac:dyDescent="0.2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4.25" customHeight="1" x14ac:dyDescent="0.2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4.25" customHeight="1" x14ac:dyDescent="0.2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4.25" customHeight="1" x14ac:dyDescent="0.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4.25" customHeight="1" x14ac:dyDescent="0.2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4.25" customHeight="1" x14ac:dyDescent="0.2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4.25" customHeight="1" x14ac:dyDescent="0.2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4.25" customHeight="1" x14ac:dyDescent="0.2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4.25" customHeight="1" x14ac:dyDescent="0.2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4.25" customHeight="1" x14ac:dyDescent="0.2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4.25" customHeight="1" x14ac:dyDescent="0.2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4.25" customHeight="1" x14ac:dyDescent="0.2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4.25" customHeight="1" x14ac:dyDescent="0.2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4.25" customHeight="1" x14ac:dyDescent="0.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4.25" customHeight="1" x14ac:dyDescent="0.2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4.25" customHeight="1" x14ac:dyDescent="0.2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4.25" customHeight="1" x14ac:dyDescent="0.2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4.25" customHeight="1" x14ac:dyDescent="0.2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4.25" customHeight="1" x14ac:dyDescent="0.2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4.25" customHeight="1" x14ac:dyDescent="0.2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4.25" customHeight="1" x14ac:dyDescent="0.2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4.25" customHeight="1" x14ac:dyDescent="0.2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4.25" customHeight="1" x14ac:dyDescent="0.2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4.25" customHeight="1" x14ac:dyDescent="0.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4.25" customHeight="1" x14ac:dyDescent="0.2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4.25" customHeight="1" x14ac:dyDescent="0.2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4.25" customHeight="1" x14ac:dyDescent="0.2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4.25" customHeight="1" x14ac:dyDescent="0.2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4.25" customHeight="1" x14ac:dyDescent="0.2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4.25" customHeight="1" x14ac:dyDescent="0.2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4.25" customHeight="1" x14ac:dyDescent="0.2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4.25" customHeight="1" x14ac:dyDescent="0.2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4.25" customHeight="1" x14ac:dyDescent="0.2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4.25" customHeight="1" x14ac:dyDescent="0.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4.25" customHeight="1" x14ac:dyDescent="0.2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4.25" customHeight="1" x14ac:dyDescent="0.2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4.25" customHeight="1" x14ac:dyDescent="0.2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4.25" customHeight="1" x14ac:dyDescent="0.2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4.25" customHeight="1" x14ac:dyDescent="0.2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4.25" customHeight="1" x14ac:dyDescent="0.2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4.25" customHeight="1" x14ac:dyDescent="0.2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4.25" customHeight="1" x14ac:dyDescent="0.2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4.25" customHeight="1" x14ac:dyDescent="0.2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4.25" customHeight="1" x14ac:dyDescent="0.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4.25" customHeight="1" x14ac:dyDescent="0.2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4.25" customHeight="1" x14ac:dyDescent="0.2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4.25" customHeight="1" x14ac:dyDescent="0.2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4.25" customHeight="1" x14ac:dyDescent="0.2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4.25" customHeight="1" x14ac:dyDescent="0.2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4.25" customHeight="1" x14ac:dyDescent="0.2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4.25" customHeight="1" x14ac:dyDescent="0.2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4.25" customHeight="1" x14ac:dyDescent="0.2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4.25" customHeight="1" x14ac:dyDescent="0.2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4.25" customHeight="1" x14ac:dyDescent="0.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4.25" customHeight="1" x14ac:dyDescent="0.2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4.25" customHeight="1" x14ac:dyDescent="0.2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4.25" customHeight="1" x14ac:dyDescent="0.2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4.25" customHeight="1" x14ac:dyDescent="0.2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4.25" customHeight="1" x14ac:dyDescent="0.2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4.25" customHeight="1" x14ac:dyDescent="0.2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4.25" customHeight="1" x14ac:dyDescent="0.2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4.25" customHeight="1" x14ac:dyDescent="0.2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4.25" customHeight="1" x14ac:dyDescent="0.2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4.25" customHeight="1" x14ac:dyDescent="0.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4.25" customHeight="1" x14ac:dyDescent="0.2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4.25" customHeight="1" x14ac:dyDescent="0.2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4.25" customHeight="1" x14ac:dyDescent="0.2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4.25" customHeight="1" x14ac:dyDescent="0.2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4.25" customHeight="1" x14ac:dyDescent="0.2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4.25" customHeight="1" x14ac:dyDescent="0.2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4.25" customHeight="1" x14ac:dyDescent="0.2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4.25" customHeight="1" x14ac:dyDescent="0.2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4.25" customHeight="1" x14ac:dyDescent="0.2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4.25" customHeight="1" x14ac:dyDescent="0.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4.25" customHeight="1" x14ac:dyDescent="0.2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4.25" customHeight="1" x14ac:dyDescent="0.2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4.25" customHeight="1" x14ac:dyDescent="0.2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4.25" customHeight="1" x14ac:dyDescent="0.2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4.25" customHeight="1" x14ac:dyDescent="0.2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4.25" customHeight="1" x14ac:dyDescent="0.2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4.25" customHeight="1" x14ac:dyDescent="0.2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4.25" customHeight="1" x14ac:dyDescent="0.2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4.25" customHeight="1" x14ac:dyDescent="0.2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4.25" customHeight="1" x14ac:dyDescent="0.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4.25" customHeight="1" x14ac:dyDescent="0.2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4.25" customHeight="1" x14ac:dyDescent="0.2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4.25" customHeight="1" x14ac:dyDescent="0.2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4.25" customHeight="1" x14ac:dyDescent="0.2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4.25" customHeight="1" x14ac:dyDescent="0.2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4.25" customHeight="1" x14ac:dyDescent="0.2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4.25" customHeight="1" x14ac:dyDescent="0.2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4.25" customHeight="1" x14ac:dyDescent="0.2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4.25" customHeight="1" x14ac:dyDescent="0.2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4.25" customHeight="1" x14ac:dyDescent="0.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4.25" customHeight="1" x14ac:dyDescent="0.2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4.25" customHeight="1" x14ac:dyDescent="0.2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4.25" customHeight="1" x14ac:dyDescent="0.2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4.25" customHeight="1" x14ac:dyDescent="0.2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4.25" customHeight="1" x14ac:dyDescent="0.2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4.25" customHeight="1" x14ac:dyDescent="0.2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4.25" customHeight="1" x14ac:dyDescent="0.2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4.25" customHeight="1" x14ac:dyDescent="0.2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4.25" customHeight="1" x14ac:dyDescent="0.2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4.25" customHeight="1" x14ac:dyDescent="0.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4.25" customHeight="1" x14ac:dyDescent="0.2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4.25" customHeight="1" x14ac:dyDescent="0.2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4.25" customHeight="1" x14ac:dyDescent="0.2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4.25" customHeight="1" x14ac:dyDescent="0.2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4.25" customHeight="1" x14ac:dyDescent="0.2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4.25" customHeight="1" x14ac:dyDescent="0.2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4.25" customHeight="1" x14ac:dyDescent="0.2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4.25" customHeight="1" x14ac:dyDescent="0.2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4.25" customHeight="1" x14ac:dyDescent="0.2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4.25" customHeight="1" x14ac:dyDescent="0.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4.25" customHeight="1" x14ac:dyDescent="0.2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4.25" customHeight="1" x14ac:dyDescent="0.2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4.25" customHeight="1" x14ac:dyDescent="0.2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4.25" customHeight="1" x14ac:dyDescent="0.2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4.25" customHeight="1" x14ac:dyDescent="0.2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4.25" customHeight="1" x14ac:dyDescent="0.2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4.25" customHeight="1" x14ac:dyDescent="0.2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4.25" customHeight="1" x14ac:dyDescent="0.2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4.25" customHeight="1" x14ac:dyDescent="0.2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4.25" customHeight="1" x14ac:dyDescent="0.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4.25" customHeight="1" x14ac:dyDescent="0.2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4.25" customHeight="1" x14ac:dyDescent="0.2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4.25" customHeight="1" x14ac:dyDescent="0.2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4.25" customHeight="1" x14ac:dyDescent="0.2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4.25" customHeight="1" x14ac:dyDescent="0.2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4.25" customHeight="1" x14ac:dyDescent="0.2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4.25" customHeight="1" x14ac:dyDescent="0.2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4.25" customHeight="1" x14ac:dyDescent="0.2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4.25" customHeight="1" x14ac:dyDescent="0.2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4.25" customHeight="1" x14ac:dyDescent="0.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4.25" customHeight="1" x14ac:dyDescent="0.2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4.25" customHeight="1" x14ac:dyDescent="0.2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4.25" customHeight="1" x14ac:dyDescent="0.2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4.25" customHeight="1" x14ac:dyDescent="0.2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4.25" customHeight="1" x14ac:dyDescent="0.2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4.25" customHeight="1" x14ac:dyDescent="0.2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4.25" customHeight="1" x14ac:dyDescent="0.2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4.25" customHeight="1" x14ac:dyDescent="0.2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4.25" customHeight="1" x14ac:dyDescent="0.2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4.25" customHeight="1" x14ac:dyDescent="0.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4.25" customHeight="1" x14ac:dyDescent="0.2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4.25" customHeight="1" x14ac:dyDescent="0.2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4.25" customHeight="1" x14ac:dyDescent="0.2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4.25" customHeight="1" x14ac:dyDescent="0.2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4.25" customHeight="1" x14ac:dyDescent="0.2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4.25" customHeight="1" x14ac:dyDescent="0.2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4.25" customHeight="1" x14ac:dyDescent="0.2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4.25" customHeight="1" x14ac:dyDescent="0.2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4.25" customHeight="1" x14ac:dyDescent="0.2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4.25" customHeight="1" x14ac:dyDescent="0.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4.25" customHeight="1" x14ac:dyDescent="0.2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4.25" customHeight="1" x14ac:dyDescent="0.2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4.25" customHeight="1" x14ac:dyDescent="0.2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4.25" customHeight="1" x14ac:dyDescent="0.2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4.25" customHeight="1" x14ac:dyDescent="0.2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4.25" customHeight="1" x14ac:dyDescent="0.2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4.25" customHeight="1" x14ac:dyDescent="0.2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4.25" customHeight="1" x14ac:dyDescent="0.2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4.25" customHeight="1" x14ac:dyDescent="0.2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4.25" customHeight="1" x14ac:dyDescent="0.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4.25" customHeight="1" x14ac:dyDescent="0.2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4.25" customHeight="1" x14ac:dyDescent="0.2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4.25" customHeight="1" x14ac:dyDescent="0.2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4.25" customHeight="1" x14ac:dyDescent="0.2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4.25" customHeight="1" x14ac:dyDescent="0.2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4.25" customHeight="1" x14ac:dyDescent="0.2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4.25" customHeight="1" x14ac:dyDescent="0.2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4.25" customHeight="1" x14ac:dyDescent="0.2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4.25" customHeight="1" x14ac:dyDescent="0.2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4.25" customHeight="1" x14ac:dyDescent="0.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4.25" customHeight="1" x14ac:dyDescent="0.2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4.25" customHeight="1" x14ac:dyDescent="0.2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4.25" customHeight="1" x14ac:dyDescent="0.2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4.25" customHeight="1" x14ac:dyDescent="0.2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4.25" customHeight="1" x14ac:dyDescent="0.2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4.25" customHeight="1" x14ac:dyDescent="0.2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4.25" customHeight="1" x14ac:dyDescent="0.2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4.25" customHeight="1" x14ac:dyDescent="0.2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4.25" customHeight="1" x14ac:dyDescent="0.2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4.25" customHeight="1" x14ac:dyDescent="0.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4.25" customHeight="1" x14ac:dyDescent="0.2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4.25" customHeight="1" x14ac:dyDescent="0.2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4.25" customHeight="1" x14ac:dyDescent="0.2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4.25" customHeight="1" x14ac:dyDescent="0.2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4.25" customHeight="1" x14ac:dyDescent="0.2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4.25" customHeight="1" x14ac:dyDescent="0.2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4.25" customHeight="1" x14ac:dyDescent="0.2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4.25" customHeight="1" x14ac:dyDescent="0.2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4.25" customHeight="1" x14ac:dyDescent="0.2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4.25" customHeight="1" x14ac:dyDescent="0.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4.25" customHeight="1" x14ac:dyDescent="0.2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4.25" customHeight="1" x14ac:dyDescent="0.2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4.25" customHeight="1" x14ac:dyDescent="0.2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4.25" customHeight="1" x14ac:dyDescent="0.2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4.25" customHeight="1" x14ac:dyDescent="0.2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4.25" customHeight="1" x14ac:dyDescent="0.2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4.25" customHeight="1" x14ac:dyDescent="0.2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4.25" customHeight="1" x14ac:dyDescent="0.2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4.25" customHeight="1" x14ac:dyDescent="0.2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4.25" customHeight="1" x14ac:dyDescent="0.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4.25" customHeight="1" x14ac:dyDescent="0.2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4.25" customHeight="1" x14ac:dyDescent="0.2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4.25" customHeight="1" x14ac:dyDescent="0.2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4.25" customHeight="1" x14ac:dyDescent="0.2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4.25" customHeight="1" x14ac:dyDescent="0.2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4.25" customHeight="1" x14ac:dyDescent="0.2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4.25" customHeight="1" x14ac:dyDescent="0.2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4.25" customHeight="1" x14ac:dyDescent="0.2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4.25" customHeight="1" x14ac:dyDescent="0.2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4.25" customHeight="1" x14ac:dyDescent="0.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4.25" customHeight="1" x14ac:dyDescent="0.2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4.25" customHeight="1" x14ac:dyDescent="0.2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4.25" customHeight="1" x14ac:dyDescent="0.2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4.25" customHeight="1" x14ac:dyDescent="0.2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4.25" customHeight="1" x14ac:dyDescent="0.2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4.25" customHeight="1" x14ac:dyDescent="0.2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4.25" customHeight="1" x14ac:dyDescent="0.2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4.25" customHeight="1" x14ac:dyDescent="0.2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4.25" customHeight="1" x14ac:dyDescent="0.2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4.25" customHeight="1" x14ac:dyDescent="0.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4.25" customHeight="1" x14ac:dyDescent="0.2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4.25" customHeight="1" x14ac:dyDescent="0.2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4.25" customHeight="1" x14ac:dyDescent="0.2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4.25" customHeight="1" x14ac:dyDescent="0.2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4.25" customHeight="1" x14ac:dyDescent="0.2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4.25" customHeight="1" x14ac:dyDescent="0.2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4.25" customHeight="1" x14ac:dyDescent="0.2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4.25" customHeight="1" x14ac:dyDescent="0.2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4.25" customHeight="1" x14ac:dyDescent="0.2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4.25" customHeight="1" x14ac:dyDescent="0.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4.25" customHeight="1" x14ac:dyDescent="0.2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4.25" customHeight="1" x14ac:dyDescent="0.2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4.25" customHeight="1" x14ac:dyDescent="0.2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4.25" customHeight="1" x14ac:dyDescent="0.2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4.25" customHeight="1" x14ac:dyDescent="0.2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4.25" customHeight="1" x14ac:dyDescent="0.2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4.25" customHeight="1" x14ac:dyDescent="0.2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4.25" customHeight="1" x14ac:dyDescent="0.2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4.25" customHeight="1" x14ac:dyDescent="0.2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4.25" customHeight="1" x14ac:dyDescent="0.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4.25" customHeight="1" x14ac:dyDescent="0.2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4.25" customHeight="1" x14ac:dyDescent="0.2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4.25" customHeight="1" x14ac:dyDescent="0.2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4.25" customHeight="1" x14ac:dyDescent="0.2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4.25" customHeight="1" x14ac:dyDescent="0.2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4.25" customHeight="1" x14ac:dyDescent="0.2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4.25" customHeight="1" x14ac:dyDescent="0.2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4.25" customHeight="1" x14ac:dyDescent="0.2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4.25" customHeight="1" x14ac:dyDescent="0.2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4.25" customHeight="1" x14ac:dyDescent="0.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4.25" customHeight="1" x14ac:dyDescent="0.2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4.25" customHeight="1" x14ac:dyDescent="0.2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4.25" customHeight="1" x14ac:dyDescent="0.2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4.25" customHeight="1" x14ac:dyDescent="0.2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4.25" customHeight="1" x14ac:dyDescent="0.2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4.25" customHeight="1" x14ac:dyDescent="0.2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4.25" customHeight="1" x14ac:dyDescent="0.2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4.25" customHeight="1" x14ac:dyDescent="0.2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4.25" customHeight="1" x14ac:dyDescent="0.2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4.25" customHeight="1" x14ac:dyDescent="0.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4.25" customHeight="1" x14ac:dyDescent="0.2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4.25" customHeight="1" x14ac:dyDescent="0.2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4.25" customHeight="1" x14ac:dyDescent="0.2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4.25" customHeight="1" x14ac:dyDescent="0.2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4.25" customHeight="1" x14ac:dyDescent="0.2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4.25" customHeight="1" x14ac:dyDescent="0.2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4.25" customHeight="1" x14ac:dyDescent="0.2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4.25" customHeight="1" x14ac:dyDescent="0.2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4.25" customHeight="1" x14ac:dyDescent="0.2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4.25" customHeight="1" x14ac:dyDescent="0.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4.25" customHeight="1" x14ac:dyDescent="0.2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4.25" customHeight="1" x14ac:dyDescent="0.2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4.25" customHeight="1" x14ac:dyDescent="0.2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4.25" customHeight="1" x14ac:dyDescent="0.2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4.25" customHeight="1" x14ac:dyDescent="0.2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4.25" customHeight="1" x14ac:dyDescent="0.2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4.25" customHeight="1" x14ac:dyDescent="0.2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4.25" customHeight="1" x14ac:dyDescent="0.2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4.25" customHeight="1" x14ac:dyDescent="0.2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4.25" customHeight="1" x14ac:dyDescent="0.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4.25" customHeight="1" x14ac:dyDescent="0.2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4.25" customHeight="1" x14ac:dyDescent="0.2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4.25" customHeight="1" x14ac:dyDescent="0.2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4.25" customHeight="1" x14ac:dyDescent="0.2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4.25" customHeight="1" x14ac:dyDescent="0.2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4.25" customHeight="1" x14ac:dyDescent="0.2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4.25" customHeight="1" x14ac:dyDescent="0.2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4.25" customHeight="1" x14ac:dyDescent="0.2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4.25" customHeight="1" x14ac:dyDescent="0.2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4.25" customHeight="1" x14ac:dyDescent="0.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4.25" customHeight="1" x14ac:dyDescent="0.2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4.25" customHeight="1" x14ac:dyDescent="0.2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4.25" customHeight="1" x14ac:dyDescent="0.2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4.25" customHeight="1" x14ac:dyDescent="0.2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4.25" customHeight="1" x14ac:dyDescent="0.2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4.25" customHeight="1" x14ac:dyDescent="0.2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4.25" customHeight="1" x14ac:dyDescent="0.2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4.25" customHeight="1" x14ac:dyDescent="0.2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4.25" customHeight="1" x14ac:dyDescent="0.2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4.25" customHeight="1" x14ac:dyDescent="0.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4.25" customHeight="1" x14ac:dyDescent="0.2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4.25" customHeight="1" x14ac:dyDescent="0.2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4.25" customHeight="1" x14ac:dyDescent="0.2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4.25" customHeight="1" x14ac:dyDescent="0.2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4.25" customHeight="1" x14ac:dyDescent="0.2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4.25" customHeight="1" x14ac:dyDescent="0.2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4.25" customHeight="1" x14ac:dyDescent="0.2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4.25" customHeight="1" x14ac:dyDescent="0.2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4.25" customHeight="1" x14ac:dyDescent="0.2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4.25" customHeight="1" x14ac:dyDescent="0.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4.25" customHeight="1" x14ac:dyDescent="0.2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4.25" customHeight="1" x14ac:dyDescent="0.2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4.25" customHeight="1" x14ac:dyDescent="0.2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4.25" customHeight="1" x14ac:dyDescent="0.2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4.25" customHeight="1" x14ac:dyDescent="0.2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4.25" customHeight="1" x14ac:dyDescent="0.2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4.25" customHeight="1" x14ac:dyDescent="0.2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4.25" customHeight="1" x14ac:dyDescent="0.2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4.25" customHeight="1" x14ac:dyDescent="0.2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4.25" customHeight="1" x14ac:dyDescent="0.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4.25" customHeight="1" x14ac:dyDescent="0.2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4.25" customHeight="1" x14ac:dyDescent="0.2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4.25" customHeight="1" x14ac:dyDescent="0.2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4.25" customHeight="1" x14ac:dyDescent="0.2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4.25" customHeight="1" x14ac:dyDescent="0.2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4.25" customHeight="1" x14ac:dyDescent="0.2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4.25" customHeight="1" x14ac:dyDescent="0.2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4.25" customHeight="1" x14ac:dyDescent="0.2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4.25" customHeight="1" x14ac:dyDescent="0.2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4.25" customHeight="1" x14ac:dyDescent="0.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4.25" customHeight="1" x14ac:dyDescent="0.2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4.25" customHeight="1" x14ac:dyDescent="0.2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4.25" customHeight="1" x14ac:dyDescent="0.2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4.25" customHeight="1" x14ac:dyDescent="0.2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4.25" customHeight="1" x14ac:dyDescent="0.2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4.25" customHeight="1" x14ac:dyDescent="0.2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4.25" customHeight="1" x14ac:dyDescent="0.2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4.25" customHeight="1" x14ac:dyDescent="0.2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4.25" customHeight="1" x14ac:dyDescent="0.2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4.25" customHeight="1" x14ac:dyDescent="0.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4.25" customHeight="1" x14ac:dyDescent="0.2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4.25" customHeight="1" x14ac:dyDescent="0.2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4.25" customHeight="1" x14ac:dyDescent="0.2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4.25" customHeight="1" x14ac:dyDescent="0.2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4.25" customHeight="1" x14ac:dyDescent="0.2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4.25" customHeight="1" x14ac:dyDescent="0.2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4.25" customHeight="1" x14ac:dyDescent="0.2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4.25" customHeight="1" x14ac:dyDescent="0.2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ageMargins left="0.511811024" right="0.511811024" top="0.78740157499999996" bottom="0.78740157499999996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tabColor rgb="FFE4AAFE"/>
  </sheetPr>
  <dimension ref="A1:H1000"/>
  <sheetViews>
    <sheetView showGridLines="0" zoomScale="90" zoomScaleNormal="90" workbookViewId="0">
      <selection activeCell="B1" sqref="B1"/>
    </sheetView>
  </sheetViews>
  <sheetFormatPr baseColWidth="10" defaultColWidth="14.5" defaultRowHeight="15" customHeight="1" x14ac:dyDescent="0.2"/>
  <cols>
    <col min="1" max="1" width="26.1640625" customWidth="1"/>
    <col min="2" max="28" width="8.6640625" customWidth="1"/>
  </cols>
  <sheetData>
    <row r="1" spans="1:8" x14ac:dyDescent="0.2">
      <c r="A1" s="61" t="s">
        <v>347</v>
      </c>
      <c r="B1" s="61" t="s">
        <v>149</v>
      </c>
      <c r="C1" s="61" t="s">
        <v>150</v>
      </c>
      <c r="D1" s="61" t="s">
        <v>247</v>
      </c>
      <c r="E1" s="61" t="s">
        <v>310</v>
      </c>
      <c r="F1" s="61" t="s">
        <v>315</v>
      </c>
      <c r="G1" s="61" t="s">
        <v>348</v>
      </c>
      <c r="H1" s="61" t="s">
        <v>349</v>
      </c>
    </row>
    <row r="2" spans="1:8" hidden="1" x14ac:dyDescent="0.2">
      <c r="A2" s="103" t="s">
        <v>162</v>
      </c>
      <c r="B2" s="83">
        <v>1.24</v>
      </c>
      <c r="C2" s="83">
        <v>65</v>
      </c>
      <c r="D2" s="83">
        <v>140</v>
      </c>
      <c r="E2" s="83">
        <v>47</v>
      </c>
      <c r="F2" s="83">
        <v>0</v>
      </c>
      <c r="G2" s="83">
        <v>1950</v>
      </c>
      <c r="H2" s="83">
        <v>333</v>
      </c>
    </row>
    <row r="3" spans="1:8" hidden="1" x14ac:dyDescent="0.2">
      <c r="A3" s="103" t="s">
        <v>164</v>
      </c>
      <c r="B3" s="83">
        <v>1</v>
      </c>
      <c r="C3" s="83">
        <v>38</v>
      </c>
      <c r="D3" s="83">
        <v>138</v>
      </c>
      <c r="E3" s="83">
        <v>34</v>
      </c>
      <c r="F3" s="83">
        <v>0</v>
      </c>
      <c r="G3" s="83">
        <v>1250</v>
      </c>
      <c r="H3" s="83">
        <v>220</v>
      </c>
    </row>
    <row r="4" spans="1:8" hidden="1" x14ac:dyDescent="0.2">
      <c r="A4" s="103" t="s">
        <v>165</v>
      </c>
      <c r="B4" s="83">
        <v>1</v>
      </c>
      <c r="C4" s="83">
        <v>38</v>
      </c>
      <c r="D4" s="83">
        <v>130</v>
      </c>
      <c r="E4" s="83">
        <v>34</v>
      </c>
      <c r="F4" s="83">
        <v>13</v>
      </c>
      <c r="G4" s="83">
        <v>1550</v>
      </c>
      <c r="H4" s="83">
        <v>285</v>
      </c>
    </row>
    <row r="5" spans="1:8" hidden="1" x14ac:dyDescent="0.2">
      <c r="A5" s="103" t="s">
        <v>167</v>
      </c>
      <c r="B5" s="83">
        <v>1</v>
      </c>
      <c r="C5" s="83">
        <v>38</v>
      </c>
      <c r="D5" s="83">
        <v>121</v>
      </c>
      <c r="E5" s="83">
        <v>36</v>
      </c>
      <c r="F5" s="83">
        <v>20</v>
      </c>
      <c r="G5" s="83">
        <v>1330</v>
      </c>
      <c r="H5" s="83">
        <v>410</v>
      </c>
    </row>
    <row r="6" spans="1:8" hidden="1" x14ac:dyDescent="0.2">
      <c r="A6" s="103" t="s">
        <v>169</v>
      </c>
      <c r="B6" s="83">
        <v>1.2</v>
      </c>
      <c r="C6" s="83">
        <v>60</v>
      </c>
      <c r="D6" s="83">
        <v>140</v>
      </c>
      <c r="E6" s="83">
        <v>41</v>
      </c>
      <c r="F6" s="83">
        <v>20</v>
      </c>
      <c r="G6" s="83">
        <v>2230</v>
      </c>
      <c r="H6" s="83">
        <v>345</v>
      </c>
    </row>
    <row r="7" spans="1:8" hidden="1" x14ac:dyDescent="0.2">
      <c r="A7" s="103" t="s">
        <v>170</v>
      </c>
      <c r="B7" s="83">
        <v>1</v>
      </c>
      <c r="C7" s="83">
        <v>40</v>
      </c>
      <c r="D7" s="83">
        <v>120</v>
      </c>
      <c r="E7" s="83">
        <v>39</v>
      </c>
      <c r="F7" s="83">
        <v>0</v>
      </c>
      <c r="G7" s="83">
        <v>1500</v>
      </c>
      <c r="H7" s="83">
        <v>255</v>
      </c>
    </row>
    <row r="8" spans="1:8" hidden="1" x14ac:dyDescent="0.2">
      <c r="A8" s="103" t="s">
        <v>171</v>
      </c>
      <c r="B8" s="83">
        <v>1.2</v>
      </c>
      <c r="C8" s="83">
        <v>48</v>
      </c>
      <c r="D8" s="83">
        <v>170</v>
      </c>
      <c r="E8" s="83">
        <v>37</v>
      </c>
      <c r="F8" s="83">
        <v>0</v>
      </c>
      <c r="G8" s="83">
        <v>1700</v>
      </c>
      <c r="H8" s="83">
        <v>305</v>
      </c>
    </row>
    <row r="9" spans="1:8" hidden="1" x14ac:dyDescent="0.2">
      <c r="A9" s="103" t="s">
        <v>173</v>
      </c>
      <c r="B9" s="83">
        <v>1</v>
      </c>
      <c r="C9" s="83">
        <v>40</v>
      </c>
      <c r="D9" s="83">
        <v>120</v>
      </c>
      <c r="E9" s="83">
        <v>39</v>
      </c>
      <c r="F9" s="83">
        <v>15</v>
      </c>
      <c r="G9" s="83">
        <v>1500</v>
      </c>
      <c r="H9" s="83">
        <v>255</v>
      </c>
    </row>
    <row r="10" spans="1:8" hidden="1" x14ac:dyDescent="0.2">
      <c r="A10" s="103" t="s">
        <v>174</v>
      </c>
      <c r="B10" s="83">
        <v>1.2</v>
      </c>
      <c r="C10" s="83">
        <v>44</v>
      </c>
      <c r="D10" s="83">
        <v>170</v>
      </c>
      <c r="E10" s="83">
        <v>40</v>
      </c>
      <c r="F10" s="83">
        <v>18</v>
      </c>
      <c r="G10" s="83">
        <v>1330</v>
      </c>
      <c r="H10" s="83">
        <v>305</v>
      </c>
    </row>
    <row r="11" spans="1:8" hidden="1" x14ac:dyDescent="0.2">
      <c r="A11" s="103" t="s">
        <v>179</v>
      </c>
      <c r="B11" s="83">
        <v>1.23</v>
      </c>
      <c r="C11" s="83">
        <v>43</v>
      </c>
      <c r="D11" s="83">
        <v>160</v>
      </c>
      <c r="E11" s="83">
        <v>46</v>
      </c>
      <c r="F11" s="83">
        <v>15</v>
      </c>
      <c r="G11" s="83">
        <v>1700</v>
      </c>
      <c r="H11" s="83">
        <v>305</v>
      </c>
    </row>
    <row r="12" spans="1:8" hidden="1" x14ac:dyDescent="0.2">
      <c r="A12" s="103" t="s">
        <v>181</v>
      </c>
      <c r="B12" s="83">
        <v>1.21</v>
      </c>
      <c r="C12" s="83">
        <v>44</v>
      </c>
      <c r="D12" s="83">
        <v>170</v>
      </c>
      <c r="E12" s="83">
        <v>39</v>
      </c>
      <c r="F12" s="83">
        <v>0</v>
      </c>
      <c r="G12" s="83">
        <v>1900</v>
      </c>
      <c r="H12" s="83">
        <v>276</v>
      </c>
    </row>
    <row r="13" spans="1:8" hidden="1" x14ac:dyDescent="0.2">
      <c r="A13" s="103" t="s">
        <v>183</v>
      </c>
      <c r="B13" s="83">
        <v>1.24</v>
      </c>
      <c r="C13" s="83">
        <v>44</v>
      </c>
      <c r="D13" s="83">
        <v>170</v>
      </c>
      <c r="E13" s="83">
        <v>43</v>
      </c>
      <c r="F13" s="83">
        <v>17</v>
      </c>
      <c r="G13" s="83">
        <v>1950</v>
      </c>
      <c r="H13" s="83">
        <v>321</v>
      </c>
    </row>
    <row r="14" spans="1:8" hidden="1" x14ac:dyDescent="0.2">
      <c r="A14" s="103" t="s">
        <v>185</v>
      </c>
      <c r="B14" s="83">
        <v>1.2</v>
      </c>
      <c r="C14" s="83">
        <v>46</v>
      </c>
      <c r="D14" s="83">
        <v>160</v>
      </c>
      <c r="E14" s="83">
        <v>41</v>
      </c>
      <c r="F14" s="83">
        <v>0</v>
      </c>
      <c r="G14" s="83">
        <v>2040</v>
      </c>
      <c r="H14" s="83">
        <v>328</v>
      </c>
    </row>
    <row r="15" spans="1:8" hidden="1" x14ac:dyDescent="0.2">
      <c r="A15" s="103" t="s">
        <v>187</v>
      </c>
      <c r="B15" s="83">
        <v>1.2</v>
      </c>
      <c r="C15" s="83">
        <v>45</v>
      </c>
      <c r="D15" s="83">
        <v>170</v>
      </c>
      <c r="E15" s="83">
        <v>39</v>
      </c>
      <c r="F15" s="83">
        <v>20</v>
      </c>
      <c r="G15" s="83">
        <v>2340</v>
      </c>
      <c r="H15" s="83">
        <v>334</v>
      </c>
    </row>
    <row r="16" spans="1:8" hidden="1" x14ac:dyDescent="0.2">
      <c r="A16" s="103" t="s">
        <v>188</v>
      </c>
      <c r="B16" s="83">
        <v>1.2</v>
      </c>
      <c r="C16" s="83">
        <v>46</v>
      </c>
      <c r="D16" s="83">
        <v>170</v>
      </c>
      <c r="E16" s="83">
        <v>39</v>
      </c>
      <c r="F16" s="83">
        <v>0</v>
      </c>
      <c r="G16" s="83">
        <v>2320</v>
      </c>
      <c r="H16" s="83">
        <v>354</v>
      </c>
    </row>
    <row r="17" spans="1:8" x14ac:dyDescent="0.2">
      <c r="A17" s="103" t="s">
        <v>189</v>
      </c>
      <c r="B17" s="83">
        <v>1.5</v>
      </c>
      <c r="C17" s="83">
        <v>56</v>
      </c>
      <c r="D17" s="83">
        <v>180</v>
      </c>
      <c r="E17" s="83">
        <v>58</v>
      </c>
      <c r="F17" s="83">
        <v>15</v>
      </c>
      <c r="G17" s="83">
        <v>2070</v>
      </c>
      <c r="H17" s="83">
        <v>325</v>
      </c>
    </row>
    <row r="18" spans="1:8" x14ac:dyDescent="0.2">
      <c r="A18" s="103" t="s">
        <v>192</v>
      </c>
      <c r="B18" s="83">
        <v>1.5</v>
      </c>
      <c r="C18" s="83">
        <v>75</v>
      </c>
      <c r="D18" s="83">
        <v>170</v>
      </c>
      <c r="E18" s="83">
        <v>58</v>
      </c>
      <c r="F18" s="83">
        <v>0</v>
      </c>
      <c r="G18" s="83">
        <v>2340</v>
      </c>
      <c r="H18" s="83">
        <v>300</v>
      </c>
    </row>
    <row r="19" spans="1:8" x14ac:dyDescent="0.2">
      <c r="A19" s="103" t="s">
        <v>195</v>
      </c>
      <c r="B19" s="83">
        <v>1.5</v>
      </c>
      <c r="C19" s="83">
        <v>63</v>
      </c>
      <c r="D19" s="83">
        <v>210</v>
      </c>
      <c r="E19" s="83">
        <v>45</v>
      </c>
      <c r="F19" s="83">
        <v>8</v>
      </c>
      <c r="G19" s="83">
        <v>2400</v>
      </c>
      <c r="H19" s="83">
        <v>450</v>
      </c>
    </row>
    <row r="20" spans="1:8" x14ac:dyDescent="0.2">
      <c r="A20" s="103" t="s">
        <v>197</v>
      </c>
      <c r="B20" s="83">
        <v>1.5</v>
      </c>
      <c r="C20" s="83">
        <v>83</v>
      </c>
      <c r="D20" s="83">
        <v>120</v>
      </c>
      <c r="E20" s="83">
        <v>80</v>
      </c>
      <c r="F20" s="83">
        <v>0</v>
      </c>
      <c r="G20" s="83">
        <v>2100</v>
      </c>
      <c r="H20" s="83">
        <v>283</v>
      </c>
    </row>
    <row r="21" spans="1:8" ht="15.75" customHeight="1" x14ac:dyDescent="0.2">
      <c r="A21" s="103" t="s">
        <v>199</v>
      </c>
      <c r="B21" s="83">
        <v>1.5</v>
      </c>
      <c r="C21" s="83">
        <v>60</v>
      </c>
      <c r="D21" s="83">
        <v>180</v>
      </c>
      <c r="E21" s="83">
        <v>58</v>
      </c>
      <c r="F21" s="83">
        <v>0</v>
      </c>
      <c r="G21" s="83">
        <v>2010</v>
      </c>
      <c r="H21" s="83">
        <v>360</v>
      </c>
    </row>
    <row r="22" spans="1:8" ht="15.75" customHeight="1" x14ac:dyDescent="0.2">
      <c r="A22" s="103" t="s">
        <v>200</v>
      </c>
      <c r="B22" s="83">
        <v>1.5</v>
      </c>
      <c r="C22" s="83">
        <v>60</v>
      </c>
      <c r="D22" s="83">
        <v>180</v>
      </c>
      <c r="E22" s="83">
        <v>58</v>
      </c>
      <c r="F22" s="83">
        <v>15</v>
      </c>
      <c r="G22" s="83">
        <v>2010</v>
      </c>
      <c r="H22" s="83">
        <v>390</v>
      </c>
    </row>
    <row r="23" spans="1:8" ht="15.75" customHeight="1" x14ac:dyDescent="0.2">
      <c r="A23" s="103" t="s">
        <v>201</v>
      </c>
      <c r="B23" s="83">
        <v>1.5</v>
      </c>
      <c r="C23" s="83">
        <v>64</v>
      </c>
      <c r="D23" s="83">
        <v>210</v>
      </c>
      <c r="E23" s="83">
        <v>42</v>
      </c>
      <c r="F23" s="83">
        <v>0</v>
      </c>
      <c r="G23" s="83">
        <v>1700</v>
      </c>
      <c r="H23" s="83">
        <v>330</v>
      </c>
    </row>
    <row r="24" spans="1:8" ht="15.75" customHeight="1" x14ac:dyDescent="0.2">
      <c r="A24" s="103" t="s">
        <v>202</v>
      </c>
      <c r="B24" s="83">
        <v>1.5</v>
      </c>
      <c r="C24" s="83">
        <v>63</v>
      </c>
      <c r="D24" s="83">
        <v>210</v>
      </c>
      <c r="E24" s="83">
        <v>45</v>
      </c>
      <c r="F24" s="83">
        <v>8</v>
      </c>
      <c r="G24" s="83">
        <v>2400</v>
      </c>
      <c r="H24" s="83">
        <v>450</v>
      </c>
    </row>
    <row r="25" spans="1:8" ht="15.75" customHeight="1" x14ac:dyDescent="0.2">
      <c r="A25" s="103" t="s">
        <v>203</v>
      </c>
      <c r="B25" s="83">
        <v>1.5</v>
      </c>
      <c r="C25" s="83">
        <v>58</v>
      </c>
      <c r="D25" s="83">
        <v>200</v>
      </c>
      <c r="E25" s="83">
        <v>50</v>
      </c>
      <c r="F25" s="83">
        <v>0</v>
      </c>
      <c r="G25" s="83">
        <v>2250</v>
      </c>
      <c r="H25" s="83">
        <v>476</v>
      </c>
    </row>
    <row r="26" spans="1:8" ht="15.75" customHeight="1" x14ac:dyDescent="0.2">
      <c r="A26" s="103" t="s">
        <v>204</v>
      </c>
      <c r="B26" s="83">
        <v>1.5</v>
      </c>
      <c r="C26" s="83">
        <v>69</v>
      </c>
      <c r="D26" s="83">
        <v>190</v>
      </c>
      <c r="E26" s="83">
        <v>50</v>
      </c>
      <c r="F26" s="83">
        <v>0</v>
      </c>
      <c r="G26" s="83">
        <v>2570</v>
      </c>
      <c r="H26" s="83">
        <v>426</v>
      </c>
    </row>
    <row r="27" spans="1:8" ht="15.75" customHeight="1" x14ac:dyDescent="0.2">
      <c r="A27" s="103" t="s">
        <v>205</v>
      </c>
      <c r="B27" s="83">
        <v>1.5</v>
      </c>
      <c r="C27" s="83">
        <v>57</v>
      </c>
      <c r="D27" s="83">
        <v>210</v>
      </c>
      <c r="E27" s="83">
        <v>49</v>
      </c>
      <c r="F27" s="83">
        <v>0</v>
      </c>
      <c r="G27" s="83">
        <v>3000</v>
      </c>
      <c r="H27" s="83">
        <v>411</v>
      </c>
    </row>
    <row r="28" spans="1:8" ht="15.75" customHeight="1" x14ac:dyDescent="0.2">
      <c r="A28" s="103" t="s">
        <v>206</v>
      </c>
      <c r="B28" s="83">
        <v>2</v>
      </c>
      <c r="C28" s="83">
        <v>50</v>
      </c>
      <c r="D28" s="83">
        <v>87.5</v>
      </c>
      <c r="E28" s="83">
        <v>50</v>
      </c>
      <c r="F28" s="83">
        <v>0</v>
      </c>
      <c r="G28" s="83">
        <v>1700</v>
      </c>
      <c r="H28" s="83">
        <v>395</v>
      </c>
    </row>
    <row r="29" spans="1:8" ht="15.75" customHeight="1" x14ac:dyDescent="0.2">
      <c r="A29" s="103" t="s">
        <v>207</v>
      </c>
      <c r="B29" s="83">
        <v>2</v>
      </c>
      <c r="C29" s="83">
        <v>50</v>
      </c>
      <c r="D29" s="83">
        <v>83.5</v>
      </c>
      <c r="E29" s="83">
        <v>50</v>
      </c>
      <c r="F29" s="83">
        <v>15</v>
      </c>
      <c r="G29" s="83">
        <v>1700</v>
      </c>
      <c r="H29" s="83">
        <v>395</v>
      </c>
    </row>
    <row r="30" spans="1:8" ht="15.75" hidden="1" customHeight="1" x14ac:dyDescent="0.2">
      <c r="A30" s="103" t="s">
        <v>208</v>
      </c>
      <c r="B30" s="83">
        <v>1</v>
      </c>
      <c r="C30" s="83">
        <v>46.5</v>
      </c>
      <c r="D30" s="83">
        <v>92.5</v>
      </c>
      <c r="E30" s="83">
        <v>46</v>
      </c>
      <c r="F30" s="83">
        <v>15</v>
      </c>
      <c r="G30" s="83">
        <v>1430</v>
      </c>
      <c r="H30" s="83">
        <v>345</v>
      </c>
    </row>
    <row r="31" spans="1:8" ht="15.75" hidden="1" customHeight="1" x14ac:dyDescent="0.2">
      <c r="A31" s="103" t="s">
        <v>209</v>
      </c>
      <c r="B31" s="83">
        <v>1</v>
      </c>
      <c r="C31" s="83">
        <v>75</v>
      </c>
      <c r="D31" s="83">
        <v>131</v>
      </c>
      <c r="E31" s="83">
        <v>70</v>
      </c>
      <c r="F31" s="83">
        <v>23</v>
      </c>
      <c r="G31" s="83">
        <v>1800</v>
      </c>
      <c r="H31" s="83">
        <v>450</v>
      </c>
    </row>
    <row r="32" spans="1:8" ht="15.75" hidden="1" customHeight="1" x14ac:dyDescent="0.2">
      <c r="A32" s="103" t="s">
        <v>210</v>
      </c>
      <c r="B32" s="83">
        <v>1.1200000000000001</v>
      </c>
      <c r="C32" s="83">
        <v>49</v>
      </c>
      <c r="D32" s="83">
        <v>95</v>
      </c>
      <c r="E32" s="83">
        <v>60</v>
      </c>
      <c r="F32" s="83">
        <v>15</v>
      </c>
      <c r="G32" s="83">
        <v>2800</v>
      </c>
      <c r="H32" s="83">
        <v>337</v>
      </c>
    </row>
    <row r="33" spans="1:8" ht="15.75" hidden="1" customHeight="1" x14ac:dyDescent="0.2">
      <c r="A33" s="103" t="s">
        <v>211</v>
      </c>
      <c r="B33" s="83">
        <v>1.1399999999999999</v>
      </c>
      <c r="C33" s="83">
        <v>64</v>
      </c>
      <c r="D33" s="83">
        <v>120</v>
      </c>
      <c r="E33" s="83">
        <v>45</v>
      </c>
      <c r="F33" s="83">
        <v>12</v>
      </c>
      <c r="G33" s="83">
        <v>2250</v>
      </c>
      <c r="H33" s="83">
        <v>271</v>
      </c>
    </row>
    <row r="34" spans="1:8" ht="15.75" customHeight="1" x14ac:dyDescent="0.2">
      <c r="A34" s="103" t="s">
        <v>212</v>
      </c>
      <c r="B34" s="83">
        <v>1.5</v>
      </c>
      <c r="C34" s="83">
        <v>75</v>
      </c>
      <c r="D34" s="83">
        <v>130</v>
      </c>
      <c r="E34" s="83">
        <v>74</v>
      </c>
      <c r="F34" s="83">
        <v>15</v>
      </c>
      <c r="G34" s="83">
        <v>2500</v>
      </c>
      <c r="H34" s="83">
        <v>352</v>
      </c>
    </row>
    <row r="35" spans="1:8" ht="15.75" hidden="1" customHeight="1" x14ac:dyDescent="0.2">
      <c r="A35" s="103" t="s">
        <v>213</v>
      </c>
      <c r="B35" s="83">
        <v>1</v>
      </c>
      <c r="C35" s="83">
        <v>43</v>
      </c>
      <c r="D35" s="83">
        <v>110</v>
      </c>
      <c r="E35" s="83">
        <v>43</v>
      </c>
      <c r="F35" s="83">
        <v>15</v>
      </c>
      <c r="G35" s="83">
        <v>1590</v>
      </c>
      <c r="H35" s="83">
        <v>275</v>
      </c>
    </row>
    <row r="36" spans="1:8" ht="15.75" customHeight="1" x14ac:dyDescent="0.2">
      <c r="A36" s="103" t="s">
        <v>214</v>
      </c>
      <c r="B36" s="83">
        <v>2</v>
      </c>
      <c r="C36" s="83">
        <v>74</v>
      </c>
      <c r="D36" s="83">
        <v>200</v>
      </c>
      <c r="E36" s="83">
        <v>100</v>
      </c>
      <c r="F36" s="83">
        <v>0</v>
      </c>
      <c r="G36" s="83">
        <v>1500</v>
      </c>
      <c r="H36" s="83">
        <v>739</v>
      </c>
    </row>
    <row r="37" spans="1:8" ht="15.75" customHeight="1" x14ac:dyDescent="0.2">
      <c r="A37" s="103" t="s">
        <v>215</v>
      </c>
      <c r="B37" s="83">
        <v>1.5</v>
      </c>
      <c r="C37" s="83">
        <v>60</v>
      </c>
      <c r="D37" s="83">
        <v>180</v>
      </c>
      <c r="E37" s="83">
        <v>60</v>
      </c>
      <c r="F37" s="83">
        <v>20</v>
      </c>
      <c r="G37" s="83">
        <v>1630</v>
      </c>
      <c r="H37" s="83">
        <v>436</v>
      </c>
    </row>
    <row r="38" spans="1:8" ht="15.75" hidden="1" customHeight="1" x14ac:dyDescent="0.2">
      <c r="A38" s="103" t="s">
        <v>216</v>
      </c>
      <c r="B38" s="83">
        <v>1</v>
      </c>
      <c r="C38" s="83">
        <v>58</v>
      </c>
      <c r="D38" s="83">
        <v>130</v>
      </c>
      <c r="E38" s="83">
        <v>30</v>
      </c>
      <c r="F38" s="83">
        <v>15</v>
      </c>
      <c r="G38" s="83">
        <v>1650</v>
      </c>
      <c r="H38" s="83">
        <v>351</v>
      </c>
    </row>
    <row r="39" spans="1:8" ht="15.75" hidden="1" customHeight="1" x14ac:dyDescent="0.2">
      <c r="A39" s="103" t="s">
        <v>217</v>
      </c>
      <c r="B39" s="83">
        <v>1</v>
      </c>
      <c r="C39" s="83">
        <v>55</v>
      </c>
      <c r="D39" s="83">
        <v>120</v>
      </c>
      <c r="E39" s="83">
        <v>33</v>
      </c>
      <c r="F39" s="83">
        <v>0</v>
      </c>
      <c r="G39" s="83">
        <v>2070</v>
      </c>
      <c r="H39" s="83">
        <v>270</v>
      </c>
    </row>
    <row r="40" spans="1:8" ht="15.75" customHeight="1" x14ac:dyDescent="0.2">
      <c r="A40" s="103" t="s">
        <v>218</v>
      </c>
      <c r="B40" s="83">
        <v>1.3</v>
      </c>
      <c r="C40" s="83">
        <v>40</v>
      </c>
      <c r="D40" s="83">
        <v>174</v>
      </c>
      <c r="E40" s="83">
        <v>47</v>
      </c>
      <c r="F40" s="83">
        <v>20</v>
      </c>
      <c r="G40" s="83">
        <v>1200</v>
      </c>
      <c r="H40" s="83">
        <v>330</v>
      </c>
    </row>
    <row r="41" spans="1:8" ht="15.75" customHeight="1" x14ac:dyDescent="0.2">
      <c r="A41" s="103" t="s">
        <v>219</v>
      </c>
      <c r="B41" s="83">
        <v>1.5</v>
      </c>
      <c r="C41" s="83">
        <v>100</v>
      </c>
      <c r="D41" s="83">
        <v>118</v>
      </c>
      <c r="E41" s="83">
        <v>67</v>
      </c>
      <c r="F41" s="83">
        <v>24</v>
      </c>
      <c r="G41" s="83">
        <v>1280</v>
      </c>
      <c r="H41" s="83">
        <v>340</v>
      </c>
    </row>
    <row r="42" spans="1:8" ht="15.75" customHeight="1" x14ac:dyDescent="0.2">
      <c r="A42" s="103" t="s">
        <v>220</v>
      </c>
      <c r="B42" s="83">
        <v>1.5</v>
      </c>
      <c r="C42" s="83">
        <v>94</v>
      </c>
      <c r="D42" s="83">
        <v>140</v>
      </c>
      <c r="E42" s="83">
        <v>64</v>
      </c>
      <c r="F42" s="83">
        <v>0</v>
      </c>
      <c r="G42" s="83">
        <v>1900</v>
      </c>
      <c r="H42" s="83">
        <v>393</v>
      </c>
    </row>
    <row r="43" spans="1:8" ht="15.75" hidden="1" customHeight="1" x14ac:dyDescent="0.2">
      <c r="A43" s="103" t="s">
        <v>221</v>
      </c>
      <c r="B43" s="83">
        <v>1</v>
      </c>
      <c r="C43" s="83">
        <v>65</v>
      </c>
      <c r="D43" s="83">
        <v>140</v>
      </c>
      <c r="E43" s="83">
        <v>28</v>
      </c>
      <c r="F43" s="83">
        <v>0</v>
      </c>
      <c r="G43" s="83">
        <v>2100</v>
      </c>
      <c r="H43" s="83">
        <v>350</v>
      </c>
    </row>
    <row r="44" spans="1:8" ht="15.75" customHeight="1" x14ac:dyDescent="0.2">
      <c r="A44" s="103" t="s">
        <v>222</v>
      </c>
      <c r="B44" s="83">
        <v>1.31</v>
      </c>
      <c r="C44" s="83">
        <v>66</v>
      </c>
      <c r="D44" s="83">
        <v>150</v>
      </c>
      <c r="E44" s="83">
        <v>49</v>
      </c>
      <c r="F44" s="83">
        <v>0</v>
      </c>
      <c r="G44" s="83">
        <v>1500</v>
      </c>
      <c r="H44" s="83">
        <v>350</v>
      </c>
    </row>
    <row r="45" spans="1:8" ht="15.75" hidden="1" customHeight="1" x14ac:dyDescent="0.2">
      <c r="A45" s="103" t="s">
        <v>223</v>
      </c>
      <c r="B45" s="83">
        <v>1</v>
      </c>
      <c r="C45" s="83">
        <v>41</v>
      </c>
      <c r="D45" s="83">
        <v>130</v>
      </c>
      <c r="E45" s="83">
        <v>40</v>
      </c>
      <c r="F45" s="83">
        <v>0</v>
      </c>
      <c r="G45" s="83">
        <v>1100</v>
      </c>
      <c r="H45" s="83">
        <v>260</v>
      </c>
    </row>
    <row r="46" spans="1:8" ht="15.75" hidden="1" customHeight="1" x14ac:dyDescent="0.2">
      <c r="A46" s="103" t="s">
        <v>224</v>
      </c>
      <c r="B46" s="83">
        <v>1</v>
      </c>
      <c r="C46" s="83">
        <v>92</v>
      </c>
      <c r="D46" s="83">
        <v>72</v>
      </c>
      <c r="E46" s="83">
        <v>38</v>
      </c>
      <c r="F46" s="83">
        <v>5</v>
      </c>
      <c r="G46" s="83">
        <v>1500</v>
      </c>
      <c r="H46" s="83">
        <v>266</v>
      </c>
    </row>
    <row r="47" spans="1:8" ht="15.75" customHeight="1" x14ac:dyDescent="0.2">
      <c r="A47" s="103" t="s">
        <v>225</v>
      </c>
      <c r="B47" s="83">
        <v>1.5</v>
      </c>
      <c r="C47" s="83">
        <v>68</v>
      </c>
      <c r="D47" s="83">
        <v>180</v>
      </c>
      <c r="E47" s="83">
        <v>56</v>
      </c>
      <c r="F47" s="83">
        <v>0</v>
      </c>
      <c r="G47" s="83">
        <v>2150</v>
      </c>
      <c r="H47" s="83">
        <v>436</v>
      </c>
    </row>
    <row r="48" spans="1:8" ht="15.75" hidden="1" customHeight="1" x14ac:dyDescent="0.2">
      <c r="A48" s="103" t="s">
        <v>226</v>
      </c>
      <c r="B48" s="83">
        <v>1</v>
      </c>
      <c r="C48" s="83">
        <v>45</v>
      </c>
      <c r="D48" s="83">
        <v>90</v>
      </c>
      <c r="E48" s="83">
        <v>28</v>
      </c>
      <c r="F48" s="83">
        <v>0</v>
      </c>
      <c r="G48" s="83">
        <v>2000</v>
      </c>
      <c r="H48" s="83">
        <v>300</v>
      </c>
    </row>
    <row r="49" spans="1:8" ht="15.75" customHeight="1" x14ac:dyDescent="0.2">
      <c r="A49" s="103" t="s">
        <v>227</v>
      </c>
      <c r="B49" s="83">
        <v>1.33</v>
      </c>
      <c r="C49" s="83">
        <v>67</v>
      </c>
      <c r="D49" s="83">
        <v>183</v>
      </c>
      <c r="E49" s="83">
        <v>37</v>
      </c>
      <c r="F49" s="83">
        <v>0</v>
      </c>
      <c r="G49" s="83">
        <v>2600</v>
      </c>
      <c r="H49" s="83">
        <v>370</v>
      </c>
    </row>
    <row r="50" spans="1:8" ht="15.75" hidden="1" customHeight="1" x14ac:dyDescent="0.2">
      <c r="A50" s="103" t="s">
        <v>228</v>
      </c>
      <c r="B50" s="83">
        <v>1</v>
      </c>
      <c r="C50" s="83">
        <v>36</v>
      </c>
      <c r="D50" s="83">
        <v>126</v>
      </c>
      <c r="E50" s="83">
        <v>100</v>
      </c>
      <c r="F50" s="83">
        <v>0</v>
      </c>
      <c r="G50" s="83">
        <v>8360</v>
      </c>
      <c r="H50" s="83">
        <v>326</v>
      </c>
    </row>
    <row r="51" spans="1:8" ht="15.75" hidden="1" customHeight="1" x14ac:dyDescent="0.2">
      <c r="A51" s="103" t="s">
        <v>229</v>
      </c>
      <c r="B51" s="83">
        <v>1</v>
      </c>
      <c r="C51" s="83">
        <v>40</v>
      </c>
      <c r="D51" s="83">
        <v>180</v>
      </c>
      <c r="E51" s="83">
        <v>170</v>
      </c>
      <c r="F51" s="83">
        <v>0</v>
      </c>
      <c r="G51" s="83">
        <v>1500</v>
      </c>
      <c r="H51" s="83">
        <v>455</v>
      </c>
    </row>
    <row r="52" spans="1:8" ht="15.75" customHeight="1" x14ac:dyDescent="0.2">
      <c r="A52" s="103" t="s">
        <v>230</v>
      </c>
      <c r="B52" s="83">
        <v>1.5</v>
      </c>
      <c r="C52" s="83">
        <v>75</v>
      </c>
      <c r="D52" s="83">
        <v>165</v>
      </c>
      <c r="E52" s="83">
        <v>56</v>
      </c>
      <c r="F52" s="83">
        <v>15</v>
      </c>
      <c r="G52" s="83" t="s">
        <v>350</v>
      </c>
      <c r="H52" s="83">
        <v>325</v>
      </c>
    </row>
    <row r="53" spans="1:8" ht="15.75" customHeight="1" x14ac:dyDescent="0.2">
      <c r="A53" s="103" t="s">
        <v>351</v>
      </c>
      <c r="B53" s="83">
        <v>1.5</v>
      </c>
      <c r="C53" s="83">
        <v>75</v>
      </c>
      <c r="D53" s="83">
        <v>165</v>
      </c>
      <c r="E53" s="83">
        <v>56</v>
      </c>
      <c r="F53" s="83">
        <v>0</v>
      </c>
      <c r="G53" s="83" t="s">
        <v>350</v>
      </c>
      <c r="H53" s="83">
        <v>325</v>
      </c>
    </row>
    <row r="54" spans="1:8" ht="15.75" hidden="1" customHeight="1" x14ac:dyDescent="0.2">
      <c r="A54" s="103" t="s">
        <v>352</v>
      </c>
      <c r="B54" s="83">
        <v>1</v>
      </c>
      <c r="C54" s="83">
        <v>40</v>
      </c>
      <c r="D54" s="83">
        <v>120</v>
      </c>
      <c r="E54" s="83">
        <v>41</v>
      </c>
      <c r="F54" s="83">
        <v>17</v>
      </c>
      <c r="G54" s="83">
        <v>950</v>
      </c>
      <c r="H54" s="83">
        <v>340</v>
      </c>
    </row>
    <row r="55" spans="1:8" ht="15.75" hidden="1" customHeight="1" x14ac:dyDescent="0.2">
      <c r="A55" s="103" t="s">
        <v>353</v>
      </c>
      <c r="B55" s="83">
        <v>1.2</v>
      </c>
      <c r="C55" s="83">
        <v>44</v>
      </c>
      <c r="D55" s="83">
        <v>170</v>
      </c>
      <c r="E55" s="83">
        <v>40</v>
      </c>
      <c r="F55" s="83">
        <v>17</v>
      </c>
      <c r="G55" s="83">
        <v>720</v>
      </c>
      <c r="H55" s="83"/>
    </row>
    <row r="56" spans="1:8" ht="15.75" customHeight="1" x14ac:dyDescent="0.2"/>
    <row r="57" spans="1:8" ht="15.75" customHeight="1" x14ac:dyDescent="0.2"/>
    <row r="58" spans="1:8" ht="15.75" customHeight="1" x14ac:dyDescent="0.2"/>
    <row r="59" spans="1:8" ht="15.75" customHeight="1" x14ac:dyDescent="0.2"/>
    <row r="60" spans="1:8" ht="15.75" customHeight="1" x14ac:dyDescent="0.2"/>
    <row r="61" spans="1:8" ht="15.75" customHeight="1" x14ac:dyDescent="0.2"/>
    <row r="62" spans="1:8" ht="15.75" customHeight="1" x14ac:dyDescent="0.2"/>
    <row r="63" spans="1:8" ht="15.75" customHeight="1" x14ac:dyDescent="0.2"/>
    <row r="64" spans="1:8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H55" xr:uid="{00000000-0001-0000-0900-000000000000}">
    <filterColumn colId="1">
      <filters>
        <filter val="1,3"/>
        <filter val="1,31"/>
        <filter val="1,33"/>
        <filter val="1,5"/>
        <filter val="2"/>
      </filters>
    </filterColumn>
  </autoFilter>
  <pageMargins left="0.511811024" right="0.511811024" top="0.78740157499999996" bottom="0.78740157499999996" header="0" footer="0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EB4B4"/>
  </sheetPr>
  <dimension ref="A2:N1000"/>
  <sheetViews>
    <sheetView showGridLines="0" workbookViewId="0"/>
  </sheetViews>
  <sheetFormatPr baseColWidth="10" defaultColWidth="14.5" defaultRowHeight="15" customHeight="1" x14ac:dyDescent="0.2"/>
  <cols>
    <col min="1" max="1" width="16.33203125" customWidth="1"/>
    <col min="2" max="3" width="8.6640625" customWidth="1"/>
    <col min="4" max="4" width="16.33203125" customWidth="1"/>
    <col min="5" max="6" width="8.6640625" customWidth="1"/>
    <col min="7" max="7" width="16.33203125" customWidth="1"/>
    <col min="8" max="9" width="8.6640625" customWidth="1"/>
    <col min="10" max="10" width="16.33203125" customWidth="1"/>
    <col min="11" max="12" width="8.6640625" customWidth="1"/>
    <col min="13" max="13" width="16.33203125" customWidth="1"/>
    <col min="14" max="26" width="8.6640625" customWidth="1"/>
  </cols>
  <sheetData>
    <row r="2" spans="1:14" x14ac:dyDescent="0.2">
      <c r="G2" s="45" t="s">
        <v>354</v>
      </c>
      <c r="H2" s="6">
        <f>(B23+E23+H23+K23+N23)/5</f>
        <v>37.500000000000007</v>
      </c>
    </row>
    <row r="15" spans="1:14" x14ac:dyDescent="0.2">
      <c r="A15" s="3" t="s">
        <v>355</v>
      </c>
      <c r="D15" s="3" t="s">
        <v>356</v>
      </c>
      <c r="G15" s="3" t="s">
        <v>357</v>
      </c>
      <c r="J15" s="3" t="s">
        <v>358</v>
      </c>
      <c r="M15" s="3" t="s">
        <v>359</v>
      </c>
    </row>
    <row r="16" spans="1:14" x14ac:dyDescent="0.2">
      <c r="A16" s="158" t="s">
        <v>360</v>
      </c>
      <c r="B16" s="160"/>
      <c r="D16" s="158" t="s">
        <v>360</v>
      </c>
      <c r="E16" s="160"/>
      <c r="G16" s="158" t="s">
        <v>360</v>
      </c>
      <c r="H16" s="160"/>
      <c r="J16" s="158" t="s">
        <v>360</v>
      </c>
      <c r="K16" s="160"/>
      <c r="M16" s="158" t="s">
        <v>360</v>
      </c>
      <c r="N16" s="160"/>
    </row>
    <row r="17" spans="1:14" x14ac:dyDescent="0.2">
      <c r="A17" s="68" t="s">
        <v>361</v>
      </c>
      <c r="B17" s="2">
        <v>50</v>
      </c>
      <c r="D17" s="68" t="s">
        <v>361</v>
      </c>
      <c r="E17" s="2">
        <v>25</v>
      </c>
      <c r="G17" s="68" t="s">
        <v>361</v>
      </c>
      <c r="H17" s="2">
        <v>25</v>
      </c>
      <c r="J17" s="68" t="s">
        <v>361</v>
      </c>
      <c r="K17" s="2">
        <v>25</v>
      </c>
      <c r="M17" s="68" t="s">
        <v>361</v>
      </c>
      <c r="N17" s="2">
        <v>25</v>
      </c>
    </row>
    <row r="18" spans="1:14" x14ac:dyDescent="0.2">
      <c r="A18" s="68" t="s">
        <v>362</v>
      </c>
      <c r="B18" s="2">
        <v>100</v>
      </c>
      <c r="D18" s="68" t="s">
        <v>362</v>
      </c>
      <c r="E18" s="2">
        <v>25</v>
      </c>
      <c r="G18" s="68" t="s">
        <v>362</v>
      </c>
      <c r="H18" s="2">
        <v>25</v>
      </c>
      <c r="J18" s="68" t="s">
        <v>362</v>
      </c>
      <c r="K18" s="2">
        <v>25</v>
      </c>
      <c r="M18" s="68" t="s">
        <v>362</v>
      </c>
      <c r="N18" s="2">
        <v>25</v>
      </c>
    </row>
    <row r="19" spans="1:14" x14ac:dyDescent="0.2">
      <c r="A19" s="68" t="s">
        <v>363</v>
      </c>
      <c r="B19" s="2">
        <v>50</v>
      </c>
      <c r="D19" s="68" t="s">
        <v>363</v>
      </c>
      <c r="E19" s="2">
        <v>50</v>
      </c>
      <c r="G19" s="68" t="s">
        <v>363</v>
      </c>
      <c r="H19" s="2">
        <v>50</v>
      </c>
      <c r="J19" s="68" t="s">
        <v>363</v>
      </c>
      <c r="K19" s="2">
        <v>50</v>
      </c>
      <c r="M19" s="68" t="s">
        <v>363</v>
      </c>
      <c r="N19" s="2">
        <v>50</v>
      </c>
    </row>
    <row r="20" spans="1:14" x14ac:dyDescent="0.2">
      <c r="A20" s="68" t="s">
        <v>364</v>
      </c>
      <c r="B20" s="2">
        <v>0</v>
      </c>
      <c r="D20" s="68" t="s">
        <v>364</v>
      </c>
      <c r="E20" s="2">
        <v>25</v>
      </c>
      <c r="G20" s="68" t="s">
        <v>364</v>
      </c>
      <c r="H20" s="2">
        <v>25</v>
      </c>
      <c r="J20" s="68" t="s">
        <v>364</v>
      </c>
      <c r="K20" s="2">
        <v>25</v>
      </c>
      <c r="M20" s="68" t="s">
        <v>364</v>
      </c>
      <c r="N20" s="2">
        <v>25</v>
      </c>
    </row>
    <row r="21" spans="1:14" ht="15.75" customHeight="1" x14ac:dyDescent="0.2">
      <c r="A21" s="68" t="s">
        <v>365</v>
      </c>
      <c r="B21" s="2">
        <v>100</v>
      </c>
      <c r="D21" s="68" t="s">
        <v>365</v>
      </c>
      <c r="E21" s="2">
        <v>75</v>
      </c>
      <c r="G21" s="68" t="s">
        <v>365</v>
      </c>
      <c r="H21" s="2">
        <v>75</v>
      </c>
      <c r="J21" s="68" t="s">
        <v>365</v>
      </c>
      <c r="K21" s="2">
        <v>75</v>
      </c>
      <c r="M21" s="68" t="s">
        <v>365</v>
      </c>
      <c r="N21" s="2">
        <v>75</v>
      </c>
    </row>
    <row r="22" spans="1:14" ht="15.75" customHeight="1" x14ac:dyDescent="0.2">
      <c r="A22" s="68" t="s">
        <v>366</v>
      </c>
      <c r="B22" s="2">
        <v>25</v>
      </c>
      <c r="D22" s="68" t="s">
        <v>366</v>
      </c>
      <c r="E22" s="2">
        <v>0</v>
      </c>
      <c r="G22" s="68" t="s">
        <v>366</v>
      </c>
      <c r="H22" s="2">
        <v>0</v>
      </c>
      <c r="J22" s="68" t="s">
        <v>366</v>
      </c>
      <c r="K22" s="2">
        <v>0</v>
      </c>
      <c r="M22" s="68" t="s">
        <v>366</v>
      </c>
      <c r="N22" s="2">
        <v>0</v>
      </c>
    </row>
    <row r="23" spans="1:14" ht="15.75" customHeight="1" x14ac:dyDescent="0.2">
      <c r="A23" s="124" t="s">
        <v>367</v>
      </c>
      <c r="B23" s="115">
        <f>AVERAGE(B17:B22)</f>
        <v>54.166666666666664</v>
      </c>
      <c r="D23" s="124" t="s">
        <v>367</v>
      </c>
      <c r="E23" s="115">
        <f>AVERAGE(E17:E22)</f>
        <v>33.333333333333336</v>
      </c>
      <c r="G23" s="124" t="s">
        <v>367</v>
      </c>
      <c r="H23" s="115">
        <f>AVERAGE(H17:H22)</f>
        <v>33.333333333333336</v>
      </c>
      <c r="J23" s="124" t="s">
        <v>367</v>
      </c>
      <c r="K23" s="115">
        <f>AVERAGE(K17:K22)</f>
        <v>33.333333333333336</v>
      </c>
      <c r="M23" s="124" t="s">
        <v>367</v>
      </c>
      <c r="N23" s="115">
        <f>AVERAGE(N17:N22)</f>
        <v>33.333333333333336</v>
      </c>
    </row>
    <row r="24" spans="1:14" ht="15.75" customHeight="1" x14ac:dyDescent="0.2"/>
    <row r="25" spans="1:14" ht="15.75" customHeight="1" x14ac:dyDescent="0.2"/>
    <row r="26" spans="1:14" ht="15.75" customHeight="1" x14ac:dyDescent="0.2"/>
    <row r="27" spans="1:14" ht="15.75" customHeight="1" x14ac:dyDescent="0.2"/>
    <row r="28" spans="1:14" ht="15.75" customHeight="1" x14ac:dyDescent="0.2"/>
    <row r="29" spans="1:14" ht="15.75" customHeight="1" x14ac:dyDescent="0.2"/>
    <row r="30" spans="1:14" ht="15.75" customHeight="1" x14ac:dyDescent="0.2"/>
    <row r="31" spans="1:14" ht="15.75" customHeight="1" x14ac:dyDescent="0.2"/>
    <row r="32" spans="1:1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A16:B16"/>
    <mergeCell ref="D16:E16"/>
    <mergeCell ref="G16:H16"/>
    <mergeCell ref="J16:K16"/>
    <mergeCell ref="M16:N16"/>
  </mergeCells>
  <pageMargins left="0.511811024" right="0.511811024" top="0.78740157499999996" bottom="0.78740157499999996" header="0" footer="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E2EFD9"/>
  </sheetPr>
  <dimension ref="A1:E1000"/>
  <sheetViews>
    <sheetView showGridLines="0" workbookViewId="0"/>
  </sheetViews>
  <sheetFormatPr baseColWidth="10" defaultColWidth="14.5" defaultRowHeight="15" customHeight="1" x14ac:dyDescent="0.2"/>
  <cols>
    <col min="1" max="2" width="20.6640625" customWidth="1"/>
    <col min="3" max="3" width="24.83203125" customWidth="1"/>
    <col min="4" max="4" width="12.83203125" customWidth="1"/>
    <col min="5" max="5" width="11.33203125" customWidth="1"/>
    <col min="6" max="26" width="8.6640625" customWidth="1"/>
  </cols>
  <sheetData>
    <row r="1" spans="1:5" x14ac:dyDescent="0.2">
      <c r="A1" s="158" t="s">
        <v>368</v>
      </c>
      <c r="B1" s="159"/>
      <c r="C1" s="159"/>
      <c r="D1" s="159"/>
      <c r="E1" s="160"/>
    </row>
    <row r="2" spans="1:5" x14ac:dyDescent="0.2">
      <c r="A2" s="72" t="s">
        <v>369</v>
      </c>
      <c r="B2" s="72" t="s">
        <v>370</v>
      </c>
      <c r="C2" s="72" t="s">
        <v>371</v>
      </c>
      <c r="D2" s="72" t="s">
        <v>372</v>
      </c>
      <c r="E2" s="72" t="s">
        <v>373</v>
      </c>
    </row>
    <row r="3" spans="1:5" x14ac:dyDescent="0.2">
      <c r="A3" s="11" t="s">
        <v>374</v>
      </c>
      <c r="B3" s="11">
        <v>15023</v>
      </c>
      <c r="C3" s="11">
        <v>995</v>
      </c>
      <c r="D3" s="11">
        <v>1150</v>
      </c>
      <c r="E3" s="6">
        <f t="shared" ref="E3:E257" si="0">C3*100/D3</f>
        <v>86.521739130434781</v>
      </c>
    </row>
    <row r="4" spans="1:5" x14ac:dyDescent="0.2">
      <c r="C4" s="11">
        <v>1100</v>
      </c>
      <c r="D4" s="11">
        <v>1350</v>
      </c>
      <c r="E4" s="6">
        <f t="shared" si="0"/>
        <v>81.481481481481481</v>
      </c>
    </row>
    <row r="5" spans="1:5" x14ac:dyDescent="0.2">
      <c r="C5" s="125">
        <v>1250</v>
      </c>
      <c r="D5" s="125">
        <v>1500</v>
      </c>
      <c r="E5" s="6">
        <f t="shared" si="0"/>
        <v>83.333333333333329</v>
      </c>
    </row>
    <row r="6" spans="1:5" x14ac:dyDescent="0.2">
      <c r="C6" s="11">
        <v>990</v>
      </c>
      <c r="D6" s="11">
        <v>1110</v>
      </c>
      <c r="E6" s="6">
        <f t="shared" si="0"/>
        <v>89.189189189189193</v>
      </c>
    </row>
    <row r="7" spans="1:5" x14ac:dyDescent="0.2">
      <c r="E7" s="6" t="e">
        <f t="shared" si="0"/>
        <v>#DIV/0!</v>
      </c>
    </row>
    <row r="8" spans="1:5" x14ac:dyDescent="0.2">
      <c r="E8" s="6" t="e">
        <f t="shared" si="0"/>
        <v>#DIV/0!</v>
      </c>
    </row>
    <row r="9" spans="1:5" x14ac:dyDescent="0.2">
      <c r="E9" s="6" t="e">
        <f t="shared" si="0"/>
        <v>#DIV/0!</v>
      </c>
    </row>
    <row r="10" spans="1:5" x14ac:dyDescent="0.2">
      <c r="E10" s="6" t="e">
        <f t="shared" si="0"/>
        <v>#DIV/0!</v>
      </c>
    </row>
    <row r="11" spans="1:5" x14ac:dyDescent="0.2">
      <c r="E11" s="6" t="e">
        <f t="shared" si="0"/>
        <v>#DIV/0!</v>
      </c>
    </row>
    <row r="12" spans="1:5" x14ac:dyDescent="0.2">
      <c r="E12" s="6" t="e">
        <f t="shared" si="0"/>
        <v>#DIV/0!</v>
      </c>
    </row>
    <row r="13" spans="1:5" x14ac:dyDescent="0.2">
      <c r="E13" s="6" t="e">
        <f t="shared" si="0"/>
        <v>#DIV/0!</v>
      </c>
    </row>
    <row r="14" spans="1:5" x14ac:dyDescent="0.2">
      <c r="E14" s="6" t="e">
        <f t="shared" si="0"/>
        <v>#DIV/0!</v>
      </c>
    </row>
    <row r="15" spans="1:5" x14ac:dyDescent="0.2">
      <c r="E15" s="6" t="e">
        <f t="shared" si="0"/>
        <v>#DIV/0!</v>
      </c>
    </row>
    <row r="16" spans="1:5" x14ac:dyDescent="0.2">
      <c r="E16" s="6" t="e">
        <f t="shared" si="0"/>
        <v>#DIV/0!</v>
      </c>
    </row>
    <row r="17" spans="5:5" x14ac:dyDescent="0.2">
      <c r="E17" s="6" t="e">
        <f t="shared" si="0"/>
        <v>#DIV/0!</v>
      </c>
    </row>
    <row r="18" spans="5:5" x14ac:dyDescent="0.2">
      <c r="E18" s="6" t="e">
        <f t="shared" si="0"/>
        <v>#DIV/0!</v>
      </c>
    </row>
    <row r="19" spans="5:5" x14ac:dyDescent="0.2">
      <c r="E19" s="6" t="e">
        <f t="shared" si="0"/>
        <v>#DIV/0!</v>
      </c>
    </row>
    <row r="20" spans="5:5" x14ac:dyDescent="0.2">
      <c r="E20" s="6" t="e">
        <f t="shared" si="0"/>
        <v>#DIV/0!</v>
      </c>
    </row>
    <row r="21" spans="5:5" ht="15.75" customHeight="1" x14ac:dyDescent="0.2">
      <c r="E21" s="6" t="e">
        <f t="shared" si="0"/>
        <v>#DIV/0!</v>
      </c>
    </row>
    <row r="22" spans="5:5" ht="15.75" customHeight="1" x14ac:dyDescent="0.2">
      <c r="E22" s="6" t="e">
        <f t="shared" si="0"/>
        <v>#DIV/0!</v>
      </c>
    </row>
    <row r="23" spans="5:5" ht="15.75" customHeight="1" x14ac:dyDescent="0.2">
      <c r="E23" s="6" t="e">
        <f t="shared" si="0"/>
        <v>#DIV/0!</v>
      </c>
    </row>
    <row r="24" spans="5:5" ht="15.75" customHeight="1" x14ac:dyDescent="0.2">
      <c r="E24" s="6" t="e">
        <f t="shared" si="0"/>
        <v>#DIV/0!</v>
      </c>
    </row>
    <row r="25" spans="5:5" ht="15.75" customHeight="1" x14ac:dyDescent="0.2">
      <c r="E25" s="6" t="e">
        <f t="shared" si="0"/>
        <v>#DIV/0!</v>
      </c>
    </row>
    <row r="26" spans="5:5" ht="15.75" customHeight="1" x14ac:dyDescent="0.2">
      <c r="E26" s="6" t="e">
        <f t="shared" si="0"/>
        <v>#DIV/0!</v>
      </c>
    </row>
    <row r="27" spans="5:5" ht="15.75" customHeight="1" x14ac:dyDescent="0.2">
      <c r="E27" s="6" t="e">
        <f t="shared" si="0"/>
        <v>#DIV/0!</v>
      </c>
    </row>
    <row r="28" spans="5:5" ht="15.75" customHeight="1" x14ac:dyDescent="0.2">
      <c r="E28" s="6" t="e">
        <f t="shared" si="0"/>
        <v>#DIV/0!</v>
      </c>
    </row>
    <row r="29" spans="5:5" ht="15.75" customHeight="1" x14ac:dyDescent="0.2">
      <c r="E29" s="6" t="e">
        <f t="shared" si="0"/>
        <v>#DIV/0!</v>
      </c>
    </row>
    <row r="30" spans="5:5" ht="15.75" customHeight="1" x14ac:dyDescent="0.2">
      <c r="E30" s="6" t="e">
        <f t="shared" si="0"/>
        <v>#DIV/0!</v>
      </c>
    </row>
    <row r="31" spans="5:5" ht="15.75" customHeight="1" x14ac:dyDescent="0.2">
      <c r="E31" s="6" t="e">
        <f t="shared" si="0"/>
        <v>#DIV/0!</v>
      </c>
    </row>
    <row r="32" spans="5:5" ht="15.75" customHeight="1" x14ac:dyDescent="0.2">
      <c r="E32" s="6" t="e">
        <f t="shared" si="0"/>
        <v>#DIV/0!</v>
      </c>
    </row>
    <row r="33" spans="5:5" ht="15.75" customHeight="1" x14ac:dyDescent="0.2">
      <c r="E33" s="6" t="e">
        <f t="shared" si="0"/>
        <v>#DIV/0!</v>
      </c>
    </row>
    <row r="34" spans="5:5" ht="15.75" customHeight="1" x14ac:dyDescent="0.2">
      <c r="E34" s="6" t="e">
        <f t="shared" si="0"/>
        <v>#DIV/0!</v>
      </c>
    </row>
    <row r="35" spans="5:5" ht="15.75" customHeight="1" x14ac:dyDescent="0.2">
      <c r="E35" s="6" t="e">
        <f t="shared" si="0"/>
        <v>#DIV/0!</v>
      </c>
    </row>
    <row r="36" spans="5:5" ht="15.75" customHeight="1" x14ac:dyDescent="0.2">
      <c r="E36" s="6" t="e">
        <f t="shared" si="0"/>
        <v>#DIV/0!</v>
      </c>
    </row>
    <row r="37" spans="5:5" ht="15.75" customHeight="1" x14ac:dyDescent="0.2">
      <c r="E37" s="6" t="e">
        <f t="shared" si="0"/>
        <v>#DIV/0!</v>
      </c>
    </row>
    <row r="38" spans="5:5" ht="15.75" customHeight="1" x14ac:dyDescent="0.2">
      <c r="E38" s="6" t="e">
        <f t="shared" si="0"/>
        <v>#DIV/0!</v>
      </c>
    </row>
    <row r="39" spans="5:5" ht="15.75" customHeight="1" x14ac:dyDescent="0.2">
      <c r="E39" s="6" t="e">
        <f t="shared" si="0"/>
        <v>#DIV/0!</v>
      </c>
    </row>
    <row r="40" spans="5:5" ht="15.75" customHeight="1" x14ac:dyDescent="0.2">
      <c r="E40" s="6" t="e">
        <f t="shared" si="0"/>
        <v>#DIV/0!</v>
      </c>
    </row>
    <row r="41" spans="5:5" ht="15.75" customHeight="1" x14ac:dyDescent="0.2">
      <c r="E41" s="6" t="e">
        <f t="shared" si="0"/>
        <v>#DIV/0!</v>
      </c>
    </row>
    <row r="42" spans="5:5" ht="15.75" customHeight="1" x14ac:dyDescent="0.2">
      <c r="E42" s="6" t="e">
        <f t="shared" si="0"/>
        <v>#DIV/0!</v>
      </c>
    </row>
    <row r="43" spans="5:5" ht="15.75" customHeight="1" x14ac:dyDescent="0.2">
      <c r="E43" s="6" t="e">
        <f t="shared" si="0"/>
        <v>#DIV/0!</v>
      </c>
    </row>
    <row r="44" spans="5:5" ht="15.75" customHeight="1" x14ac:dyDescent="0.2">
      <c r="E44" s="6" t="e">
        <f t="shared" si="0"/>
        <v>#DIV/0!</v>
      </c>
    </row>
    <row r="45" spans="5:5" ht="15.75" customHeight="1" x14ac:dyDescent="0.2">
      <c r="E45" s="6" t="e">
        <f t="shared" si="0"/>
        <v>#DIV/0!</v>
      </c>
    </row>
    <row r="46" spans="5:5" ht="15.75" customHeight="1" x14ac:dyDescent="0.2">
      <c r="E46" s="6" t="e">
        <f t="shared" si="0"/>
        <v>#DIV/0!</v>
      </c>
    </row>
    <row r="47" spans="5:5" ht="15.75" customHeight="1" x14ac:dyDescent="0.2">
      <c r="E47" s="6" t="e">
        <f t="shared" si="0"/>
        <v>#DIV/0!</v>
      </c>
    </row>
    <row r="48" spans="5:5" ht="15.75" customHeight="1" x14ac:dyDescent="0.2">
      <c r="E48" s="6" t="e">
        <f t="shared" si="0"/>
        <v>#DIV/0!</v>
      </c>
    </row>
    <row r="49" spans="5:5" ht="15.75" customHeight="1" x14ac:dyDescent="0.2">
      <c r="E49" s="6" t="e">
        <f t="shared" si="0"/>
        <v>#DIV/0!</v>
      </c>
    </row>
    <row r="50" spans="5:5" ht="15.75" customHeight="1" x14ac:dyDescent="0.2">
      <c r="E50" s="6" t="e">
        <f t="shared" si="0"/>
        <v>#DIV/0!</v>
      </c>
    </row>
    <row r="51" spans="5:5" ht="15.75" customHeight="1" x14ac:dyDescent="0.2">
      <c r="E51" s="6" t="e">
        <f t="shared" si="0"/>
        <v>#DIV/0!</v>
      </c>
    </row>
    <row r="52" spans="5:5" ht="15.75" customHeight="1" x14ac:dyDescent="0.2">
      <c r="E52" s="6" t="e">
        <f t="shared" si="0"/>
        <v>#DIV/0!</v>
      </c>
    </row>
    <row r="53" spans="5:5" ht="15.75" customHeight="1" x14ac:dyDescent="0.2">
      <c r="E53" s="6" t="e">
        <f t="shared" si="0"/>
        <v>#DIV/0!</v>
      </c>
    </row>
    <row r="54" spans="5:5" ht="15.75" customHeight="1" x14ac:dyDescent="0.2">
      <c r="E54" s="6" t="e">
        <f t="shared" si="0"/>
        <v>#DIV/0!</v>
      </c>
    </row>
    <row r="55" spans="5:5" ht="15.75" customHeight="1" x14ac:dyDescent="0.2">
      <c r="E55" s="6" t="e">
        <f t="shared" si="0"/>
        <v>#DIV/0!</v>
      </c>
    </row>
    <row r="56" spans="5:5" ht="15.75" customHeight="1" x14ac:dyDescent="0.2">
      <c r="E56" s="6" t="e">
        <f t="shared" si="0"/>
        <v>#DIV/0!</v>
      </c>
    </row>
    <row r="57" spans="5:5" ht="15.75" customHeight="1" x14ac:dyDescent="0.2">
      <c r="E57" s="6" t="e">
        <f t="shared" si="0"/>
        <v>#DIV/0!</v>
      </c>
    </row>
    <row r="58" spans="5:5" ht="15.75" customHeight="1" x14ac:dyDescent="0.2">
      <c r="E58" s="6" t="e">
        <f t="shared" si="0"/>
        <v>#DIV/0!</v>
      </c>
    </row>
    <row r="59" spans="5:5" ht="15.75" customHeight="1" x14ac:dyDescent="0.2">
      <c r="E59" s="6" t="e">
        <f t="shared" si="0"/>
        <v>#DIV/0!</v>
      </c>
    </row>
    <row r="60" spans="5:5" ht="15.75" customHeight="1" x14ac:dyDescent="0.2">
      <c r="E60" s="6" t="e">
        <f t="shared" si="0"/>
        <v>#DIV/0!</v>
      </c>
    </row>
    <row r="61" spans="5:5" ht="15.75" customHeight="1" x14ac:dyDescent="0.2">
      <c r="E61" s="6" t="e">
        <f t="shared" si="0"/>
        <v>#DIV/0!</v>
      </c>
    </row>
    <row r="62" spans="5:5" ht="15.75" customHeight="1" x14ac:dyDescent="0.2">
      <c r="E62" s="6" t="e">
        <f t="shared" si="0"/>
        <v>#DIV/0!</v>
      </c>
    </row>
    <row r="63" spans="5:5" ht="15.75" customHeight="1" x14ac:dyDescent="0.2">
      <c r="E63" s="6" t="e">
        <f t="shared" si="0"/>
        <v>#DIV/0!</v>
      </c>
    </row>
    <row r="64" spans="5:5" ht="15.75" customHeight="1" x14ac:dyDescent="0.2">
      <c r="E64" s="6" t="e">
        <f t="shared" si="0"/>
        <v>#DIV/0!</v>
      </c>
    </row>
    <row r="65" spans="5:5" ht="15.75" customHeight="1" x14ac:dyDescent="0.2">
      <c r="E65" s="6" t="e">
        <f t="shared" si="0"/>
        <v>#DIV/0!</v>
      </c>
    </row>
    <row r="66" spans="5:5" ht="15.75" customHeight="1" x14ac:dyDescent="0.2">
      <c r="E66" s="6" t="e">
        <f t="shared" si="0"/>
        <v>#DIV/0!</v>
      </c>
    </row>
    <row r="67" spans="5:5" ht="15.75" customHeight="1" x14ac:dyDescent="0.2">
      <c r="E67" s="6" t="e">
        <f t="shared" si="0"/>
        <v>#DIV/0!</v>
      </c>
    </row>
    <row r="68" spans="5:5" ht="15.75" customHeight="1" x14ac:dyDescent="0.2">
      <c r="E68" s="6" t="e">
        <f t="shared" si="0"/>
        <v>#DIV/0!</v>
      </c>
    </row>
    <row r="69" spans="5:5" ht="15.75" customHeight="1" x14ac:dyDescent="0.2">
      <c r="E69" s="6" t="e">
        <f t="shared" si="0"/>
        <v>#DIV/0!</v>
      </c>
    </row>
    <row r="70" spans="5:5" ht="15.75" customHeight="1" x14ac:dyDescent="0.2">
      <c r="E70" s="6" t="e">
        <f t="shared" si="0"/>
        <v>#DIV/0!</v>
      </c>
    </row>
    <row r="71" spans="5:5" ht="15.75" customHeight="1" x14ac:dyDescent="0.2">
      <c r="E71" s="6" t="e">
        <f t="shared" si="0"/>
        <v>#DIV/0!</v>
      </c>
    </row>
    <row r="72" spans="5:5" ht="15.75" customHeight="1" x14ac:dyDescent="0.2">
      <c r="E72" s="6" t="e">
        <f t="shared" si="0"/>
        <v>#DIV/0!</v>
      </c>
    </row>
    <row r="73" spans="5:5" ht="15.75" customHeight="1" x14ac:dyDescent="0.2">
      <c r="E73" s="6" t="e">
        <f t="shared" si="0"/>
        <v>#DIV/0!</v>
      </c>
    </row>
    <row r="74" spans="5:5" ht="15.75" customHeight="1" x14ac:dyDescent="0.2">
      <c r="E74" s="6" t="e">
        <f t="shared" si="0"/>
        <v>#DIV/0!</v>
      </c>
    </row>
    <row r="75" spans="5:5" ht="15.75" customHeight="1" x14ac:dyDescent="0.2">
      <c r="E75" s="6" t="e">
        <f t="shared" si="0"/>
        <v>#DIV/0!</v>
      </c>
    </row>
    <row r="76" spans="5:5" ht="15.75" customHeight="1" x14ac:dyDescent="0.2">
      <c r="E76" s="6" t="e">
        <f t="shared" si="0"/>
        <v>#DIV/0!</v>
      </c>
    </row>
    <row r="77" spans="5:5" ht="15.75" customHeight="1" x14ac:dyDescent="0.2">
      <c r="E77" s="6" t="e">
        <f t="shared" si="0"/>
        <v>#DIV/0!</v>
      </c>
    </row>
    <row r="78" spans="5:5" ht="15.75" customHeight="1" x14ac:dyDescent="0.2">
      <c r="E78" s="6" t="e">
        <f t="shared" si="0"/>
        <v>#DIV/0!</v>
      </c>
    </row>
    <row r="79" spans="5:5" ht="15.75" customHeight="1" x14ac:dyDescent="0.2">
      <c r="E79" s="6" t="e">
        <f t="shared" si="0"/>
        <v>#DIV/0!</v>
      </c>
    </row>
    <row r="80" spans="5:5" ht="15.75" customHeight="1" x14ac:dyDescent="0.2">
      <c r="E80" s="6" t="e">
        <f t="shared" si="0"/>
        <v>#DIV/0!</v>
      </c>
    </row>
    <row r="81" spans="5:5" ht="15.75" customHeight="1" x14ac:dyDescent="0.2">
      <c r="E81" s="6" t="e">
        <f t="shared" si="0"/>
        <v>#DIV/0!</v>
      </c>
    </row>
    <row r="82" spans="5:5" ht="15.75" customHeight="1" x14ac:dyDescent="0.2">
      <c r="E82" s="6" t="e">
        <f t="shared" si="0"/>
        <v>#DIV/0!</v>
      </c>
    </row>
    <row r="83" spans="5:5" ht="15.75" customHeight="1" x14ac:dyDescent="0.2">
      <c r="E83" s="6" t="e">
        <f t="shared" si="0"/>
        <v>#DIV/0!</v>
      </c>
    </row>
    <row r="84" spans="5:5" ht="15.75" customHeight="1" x14ac:dyDescent="0.2">
      <c r="E84" s="6" t="e">
        <f t="shared" si="0"/>
        <v>#DIV/0!</v>
      </c>
    </row>
    <row r="85" spans="5:5" ht="15.75" customHeight="1" x14ac:dyDescent="0.2">
      <c r="E85" s="6" t="e">
        <f t="shared" si="0"/>
        <v>#DIV/0!</v>
      </c>
    </row>
    <row r="86" spans="5:5" ht="15.75" customHeight="1" x14ac:dyDescent="0.2">
      <c r="E86" s="6" t="e">
        <f t="shared" si="0"/>
        <v>#DIV/0!</v>
      </c>
    </row>
    <row r="87" spans="5:5" ht="15.75" customHeight="1" x14ac:dyDescent="0.2">
      <c r="E87" s="6" t="e">
        <f t="shared" si="0"/>
        <v>#DIV/0!</v>
      </c>
    </row>
    <row r="88" spans="5:5" ht="15.75" customHeight="1" x14ac:dyDescent="0.2">
      <c r="E88" s="6" t="e">
        <f t="shared" si="0"/>
        <v>#DIV/0!</v>
      </c>
    </row>
    <row r="89" spans="5:5" ht="15.75" customHeight="1" x14ac:dyDescent="0.2">
      <c r="E89" s="6" t="e">
        <f t="shared" si="0"/>
        <v>#DIV/0!</v>
      </c>
    </row>
    <row r="90" spans="5:5" ht="15.75" customHeight="1" x14ac:dyDescent="0.2">
      <c r="E90" s="6" t="e">
        <f t="shared" si="0"/>
        <v>#DIV/0!</v>
      </c>
    </row>
    <row r="91" spans="5:5" ht="15.75" customHeight="1" x14ac:dyDescent="0.2">
      <c r="E91" s="6" t="e">
        <f t="shared" si="0"/>
        <v>#DIV/0!</v>
      </c>
    </row>
    <row r="92" spans="5:5" ht="15.75" customHeight="1" x14ac:dyDescent="0.2">
      <c r="E92" s="6" t="e">
        <f t="shared" si="0"/>
        <v>#DIV/0!</v>
      </c>
    </row>
    <row r="93" spans="5:5" ht="15.75" customHeight="1" x14ac:dyDescent="0.2">
      <c r="E93" s="6" t="e">
        <f t="shared" si="0"/>
        <v>#DIV/0!</v>
      </c>
    </row>
    <row r="94" spans="5:5" ht="15.75" customHeight="1" x14ac:dyDescent="0.2">
      <c r="E94" s="6" t="e">
        <f t="shared" si="0"/>
        <v>#DIV/0!</v>
      </c>
    </row>
    <row r="95" spans="5:5" ht="15.75" customHeight="1" x14ac:dyDescent="0.2">
      <c r="E95" s="6" t="e">
        <f t="shared" si="0"/>
        <v>#DIV/0!</v>
      </c>
    </row>
    <row r="96" spans="5:5" ht="15.75" customHeight="1" x14ac:dyDescent="0.2">
      <c r="E96" s="6" t="e">
        <f t="shared" si="0"/>
        <v>#DIV/0!</v>
      </c>
    </row>
    <row r="97" spans="5:5" ht="15.75" customHeight="1" x14ac:dyDescent="0.2">
      <c r="E97" s="6" t="e">
        <f t="shared" si="0"/>
        <v>#DIV/0!</v>
      </c>
    </row>
    <row r="98" spans="5:5" ht="15.75" customHeight="1" x14ac:dyDescent="0.2">
      <c r="E98" s="6" t="e">
        <f t="shared" si="0"/>
        <v>#DIV/0!</v>
      </c>
    </row>
    <row r="99" spans="5:5" ht="15.75" customHeight="1" x14ac:dyDescent="0.2">
      <c r="E99" s="6" t="e">
        <f t="shared" si="0"/>
        <v>#DIV/0!</v>
      </c>
    </row>
    <row r="100" spans="5:5" ht="15.75" customHeight="1" x14ac:dyDescent="0.2">
      <c r="E100" s="6" t="e">
        <f t="shared" si="0"/>
        <v>#DIV/0!</v>
      </c>
    </row>
    <row r="101" spans="5:5" ht="15.75" customHeight="1" x14ac:dyDescent="0.2">
      <c r="E101" s="6" t="e">
        <f t="shared" si="0"/>
        <v>#DIV/0!</v>
      </c>
    </row>
    <row r="102" spans="5:5" ht="15.75" customHeight="1" x14ac:dyDescent="0.2">
      <c r="E102" s="6" t="e">
        <f t="shared" si="0"/>
        <v>#DIV/0!</v>
      </c>
    </row>
    <row r="103" spans="5:5" ht="15.75" customHeight="1" x14ac:dyDescent="0.2">
      <c r="E103" s="6" t="e">
        <f t="shared" si="0"/>
        <v>#DIV/0!</v>
      </c>
    </row>
    <row r="104" spans="5:5" ht="15.75" customHeight="1" x14ac:dyDescent="0.2">
      <c r="E104" s="6" t="e">
        <f t="shared" si="0"/>
        <v>#DIV/0!</v>
      </c>
    </row>
    <row r="105" spans="5:5" ht="15.75" customHeight="1" x14ac:dyDescent="0.2">
      <c r="E105" s="6" t="e">
        <f t="shared" si="0"/>
        <v>#DIV/0!</v>
      </c>
    </row>
    <row r="106" spans="5:5" ht="15.75" customHeight="1" x14ac:dyDescent="0.2">
      <c r="E106" s="6" t="e">
        <f t="shared" si="0"/>
        <v>#DIV/0!</v>
      </c>
    </row>
    <row r="107" spans="5:5" ht="15.75" customHeight="1" x14ac:dyDescent="0.2">
      <c r="E107" s="6" t="e">
        <f t="shared" si="0"/>
        <v>#DIV/0!</v>
      </c>
    </row>
    <row r="108" spans="5:5" ht="15.75" customHeight="1" x14ac:dyDescent="0.2">
      <c r="E108" s="6" t="e">
        <f t="shared" si="0"/>
        <v>#DIV/0!</v>
      </c>
    </row>
    <row r="109" spans="5:5" ht="15.75" customHeight="1" x14ac:dyDescent="0.2">
      <c r="E109" s="6" t="e">
        <f t="shared" si="0"/>
        <v>#DIV/0!</v>
      </c>
    </row>
    <row r="110" spans="5:5" ht="15.75" customHeight="1" x14ac:dyDescent="0.2">
      <c r="E110" s="6" t="e">
        <f t="shared" si="0"/>
        <v>#DIV/0!</v>
      </c>
    </row>
    <row r="111" spans="5:5" ht="15.75" customHeight="1" x14ac:dyDescent="0.2">
      <c r="E111" s="6" t="e">
        <f t="shared" si="0"/>
        <v>#DIV/0!</v>
      </c>
    </row>
    <row r="112" spans="5:5" ht="15.75" customHeight="1" x14ac:dyDescent="0.2">
      <c r="E112" s="6" t="e">
        <f t="shared" si="0"/>
        <v>#DIV/0!</v>
      </c>
    </row>
    <row r="113" spans="5:5" ht="15.75" customHeight="1" x14ac:dyDescent="0.2">
      <c r="E113" s="6" t="e">
        <f t="shared" si="0"/>
        <v>#DIV/0!</v>
      </c>
    </row>
    <row r="114" spans="5:5" ht="15.75" customHeight="1" x14ac:dyDescent="0.2">
      <c r="E114" s="6" t="e">
        <f t="shared" si="0"/>
        <v>#DIV/0!</v>
      </c>
    </row>
    <row r="115" spans="5:5" ht="15.75" customHeight="1" x14ac:dyDescent="0.2">
      <c r="E115" s="6" t="e">
        <f t="shared" si="0"/>
        <v>#DIV/0!</v>
      </c>
    </row>
    <row r="116" spans="5:5" ht="15.75" customHeight="1" x14ac:dyDescent="0.2">
      <c r="E116" s="6" t="e">
        <f t="shared" si="0"/>
        <v>#DIV/0!</v>
      </c>
    </row>
    <row r="117" spans="5:5" ht="15.75" customHeight="1" x14ac:dyDescent="0.2">
      <c r="E117" s="6" t="e">
        <f t="shared" si="0"/>
        <v>#DIV/0!</v>
      </c>
    </row>
    <row r="118" spans="5:5" ht="15.75" customHeight="1" x14ac:dyDescent="0.2">
      <c r="E118" s="6" t="e">
        <f t="shared" si="0"/>
        <v>#DIV/0!</v>
      </c>
    </row>
    <row r="119" spans="5:5" ht="15.75" customHeight="1" x14ac:dyDescent="0.2">
      <c r="E119" s="6" t="e">
        <f t="shared" si="0"/>
        <v>#DIV/0!</v>
      </c>
    </row>
    <row r="120" spans="5:5" ht="15.75" customHeight="1" x14ac:dyDescent="0.2">
      <c r="E120" s="6" t="e">
        <f t="shared" si="0"/>
        <v>#DIV/0!</v>
      </c>
    </row>
    <row r="121" spans="5:5" ht="15.75" customHeight="1" x14ac:dyDescent="0.2">
      <c r="E121" s="6" t="e">
        <f t="shared" si="0"/>
        <v>#DIV/0!</v>
      </c>
    </row>
    <row r="122" spans="5:5" ht="15.75" customHeight="1" x14ac:dyDescent="0.2">
      <c r="E122" s="6" t="e">
        <f t="shared" si="0"/>
        <v>#DIV/0!</v>
      </c>
    </row>
    <row r="123" spans="5:5" ht="15.75" customHeight="1" x14ac:dyDescent="0.2">
      <c r="E123" s="6" t="e">
        <f t="shared" si="0"/>
        <v>#DIV/0!</v>
      </c>
    </row>
    <row r="124" spans="5:5" ht="15.75" customHeight="1" x14ac:dyDescent="0.2">
      <c r="E124" s="6" t="e">
        <f t="shared" si="0"/>
        <v>#DIV/0!</v>
      </c>
    </row>
    <row r="125" spans="5:5" ht="15.75" customHeight="1" x14ac:dyDescent="0.2">
      <c r="E125" s="6" t="e">
        <f t="shared" si="0"/>
        <v>#DIV/0!</v>
      </c>
    </row>
    <row r="126" spans="5:5" ht="15.75" customHeight="1" x14ac:dyDescent="0.2">
      <c r="E126" s="6" t="e">
        <f t="shared" si="0"/>
        <v>#DIV/0!</v>
      </c>
    </row>
    <row r="127" spans="5:5" ht="15.75" customHeight="1" x14ac:dyDescent="0.2">
      <c r="E127" s="6" t="e">
        <f t="shared" si="0"/>
        <v>#DIV/0!</v>
      </c>
    </row>
    <row r="128" spans="5:5" ht="15.75" customHeight="1" x14ac:dyDescent="0.2">
      <c r="E128" s="6" t="e">
        <f t="shared" si="0"/>
        <v>#DIV/0!</v>
      </c>
    </row>
    <row r="129" spans="5:5" ht="15.75" customHeight="1" x14ac:dyDescent="0.2">
      <c r="E129" s="6" t="e">
        <f t="shared" si="0"/>
        <v>#DIV/0!</v>
      </c>
    </row>
    <row r="130" spans="5:5" ht="15.75" customHeight="1" x14ac:dyDescent="0.2">
      <c r="E130" s="6" t="e">
        <f t="shared" si="0"/>
        <v>#DIV/0!</v>
      </c>
    </row>
    <row r="131" spans="5:5" ht="15.75" customHeight="1" x14ac:dyDescent="0.2">
      <c r="E131" s="6" t="e">
        <f t="shared" si="0"/>
        <v>#DIV/0!</v>
      </c>
    </row>
    <row r="132" spans="5:5" ht="15.75" customHeight="1" x14ac:dyDescent="0.2">
      <c r="E132" s="6" t="e">
        <f t="shared" si="0"/>
        <v>#DIV/0!</v>
      </c>
    </row>
    <row r="133" spans="5:5" ht="15.75" customHeight="1" x14ac:dyDescent="0.2">
      <c r="E133" s="6" t="e">
        <f t="shared" si="0"/>
        <v>#DIV/0!</v>
      </c>
    </row>
    <row r="134" spans="5:5" ht="15.75" customHeight="1" x14ac:dyDescent="0.2">
      <c r="E134" s="6" t="e">
        <f t="shared" si="0"/>
        <v>#DIV/0!</v>
      </c>
    </row>
    <row r="135" spans="5:5" ht="15.75" customHeight="1" x14ac:dyDescent="0.2">
      <c r="E135" s="6" t="e">
        <f t="shared" si="0"/>
        <v>#DIV/0!</v>
      </c>
    </row>
    <row r="136" spans="5:5" ht="15.75" customHeight="1" x14ac:dyDescent="0.2">
      <c r="E136" s="6" t="e">
        <f t="shared" si="0"/>
        <v>#DIV/0!</v>
      </c>
    </row>
    <row r="137" spans="5:5" ht="15.75" customHeight="1" x14ac:dyDescent="0.2">
      <c r="E137" s="6" t="e">
        <f t="shared" si="0"/>
        <v>#DIV/0!</v>
      </c>
    </row>
    <row r="138" spans="5:5" ht="15.75" customHeight="1" x14ac:dyDescent="0.2">
      <c r="E138" s="6" t="e">
        <f t="shared" si="0"/>
        <v>#DIV/0!</v>
      </c>
    </row>
    <row r="139" spans="5:5" ht="15.75" customHeight="1" x14ac:dyDescent="0.2">
      <c r="E139" s="6" t="e">
        <f t="shared" si="0"/>
        <v>#DIV/0!</v>
      </c>
    </row>
    <row r="140" spans="5:5" ht="15.75" customHeight="1" x14ac:dyDescent="0.2">
      <c r="E140" s="6" t="e">
        <f t="shared" si="0"/>
        <v>#DIV/0!</v>
      </c>
    </row>
    <row r="141" spans="5:5" ht="15.75" customHeight="1" x14ac:dyDescent="0.2">
      <c r="E141" s="6" t="e">
        <f t="shared" si="0"/>
        <v>#DIV/0!</v>
      </c>
    </row>
    <row r="142" spans="5:5" ht="15.75" customHeight="1" x14ac:dyDescent="0.2">
      <c r="E142" s="6" t="e">
        <f t="shared" si="0"/>
        <v>#DIV/0!</v>
      </c>
    </row>
    <row r="143" spans="5:5" ht="15.75" customHeight="1" x14ac:dyDescent="0.2">
      <c r="E143" s="6" t="e">
        <f t="shared" si="0"/>
        <v>#DIV/0!</v>
      </c>
    </row>
    <row r="144" spans="5:5" ht="15.75" customHeight="1" x14ac:dyDescent="0.2">
      <c r="E144" s="6" t="e">
        <f t="shared" si="0"/>
        <v>#DIV/0!</v>
      </c>
    </row>
    <row r="145" spans="5:5" ht="15.75" customHeight="1" x14ac:dyDescent="0.2">
      <c r="E145" s="6" t="e">
        <f t="shared" si="0"/>
        <v>#DIV/0!</v>
      </c>
    </row>
    <row r="146" spans="5:5" ht="15.75" customHeight="1" x14ac:dyDescent="0.2">
      <c r="E146" s="6" t="e">
        <f t="shared" si="0"/>
        <v>#DIV/0!</v>
      </c>
    </row>
    <row r="147" spans="5:5" ht="15.75" customHeight="1" x14ac:dyDescent="0.2">
      <c r="E147" s="6" t="e">
        <f t="shared" si="0"/>
        <v>#DIV/0!</v>
      </c>
    </row>
    <row r="148" spans="5:5" ht="15.75" customHeight="1" x14ac:dyDescent="0.2">
      <c r="E148" s="6" t="e">
        <f t="shared" si="0"/>
        <v>#DIV/0!</v>
      </c>
    </row>
    <row r="149" spans="5:5" ht="15.75" customHeight="1" x14ac:dyDescent="0.2">
      <c r="E149" s="6" t="e">
        <f t="shared" si="0"/>
        <v>#DIV/0!</v>
      </c>
    </row>
    <row r="150" spans="5:5" ht="15.75" customHeight="1" x14ac:dyDescent="0.2">
      <c r="E150" s="6" t="e">
        <f t="shared" si="0"/>
        <v>#DIV/0!</v>
      </c>
    </row>
    <row r="151" spans="5:5" ht="15.75" customHeight="1" x14ac:dyDescent="0.2">
      <c r="E151" s="6" t="e">
        <f t="shared" si="0"/>
        <v>#DIV/0!</v>
      </c>
    </row>
    <row r="152" spans="5:5" ht="15.75" customHeight="1" x14ac:dyDescent="0.2">
      <c r="E152" s="6" t="e">
        <f t="shared" si="0"/>
        <v>#DIV/0!</v>
      </c>
    </row>
    <row r="153" spans="5:5" ht="15.75" customHeight="1" x14ac:dyDescent="0.2">
      <c r="E153" s="6" t="e">
        <f t="shared" si="0"/>
        <v>#DIV/0!</v>
      </c>
    </row>
    <row r="154" spans="5:5" ht="15.75" customHeight="1" x14ac:dyDescent="0.2">
      <c r="E154" s="6" t="e">
        <f t="shared" si="0"/>
        <v>#DIV/0!</v>
      </c>
    </row>
    <row r="155" spans="5:5" ht="15.75" customHeight="1" x14ac:dyDescent="0.2">
      <c r="E155" s="6" t="e">
        <f t="shared" si="0"/>
        <v>#DIV/0!</v>
      </c>
    </row>
    <row r="156" spans="5:5" ht="15.75" customHeight="1" x14ac:dyDescent="0.2">
      <c r="E156" s="6" t="e">
        <f t="shared" si="0"/>
        <v>#DIV/0!</v>
      </c>
    </row>
    <row r="157" spans="5:5" ht="15.75" customHeight="1" x14ac:dyDescent="0.2">
      <c r="E157" s="6" t="e">
        <f t="shared" si="0"/>
        <v>#DIV/0!</v>
      </c>
    </row>
    <row r="158" spans="5:5" ht="15.75" customHeight="1" x14ac:dyDescent="0.2">
      <c r="E158" s="6" t="e">
        <f t="shared" si="0"/>
        <v>#DIV/0!</v>
      </c>
    </row>
    <row r="159" spans="5:5" ht="15.75" customHeight="1" x14ac:dyDescent="0.2">
      <c r="E159" s="6" t="e">
        <f t="shared" si="0"/>
        <v>#DIV/0!</v>
      </c>
    </row>
    <row r="160" spans="5:5" ht="15.75" customHeight="1" x14ac:dyDescent="0.2">
      <c r="E160" s="6" t="e">
        <f t="shared" si="0"/>
        <v>#DIV/0!</v>
      </c>
    </row>
    <row r="161" spans="5:5" ht="15.75" customHeight="1" x14ac:dyDescent="0.2">
      <c r="E161" s="6" t="e">
        <f t="shared" si="0"/>
        <v>#DIV/0!</v>
      </c>
    </row>
    <row r="162" spans="5:5" ht="15.75" customHeight="1" x14ac:dyDescent="0.2">
      <c r="E162" s="6" t="e">
        <f t="shared" si="0"/>
        <v>#DIV/0!</v>
      </c>
    </row>
    <row r="163" spans="5:5" ht="15.75" customHeight="1" x14ac:dyDescent="0.2">
      <c r="E163" s="6" t="e">
        <f t="shared" si="0"/>
        <v>#DIV/0!</v>
      </c>
    </row>
    <row r="164" spans="5:5" ht="15.75" customHeight="1" x14ac:dyDescent="0.2">
      <c r="E164" s="6" t="e">
        <f t="shared" si="0"/>
        <v>#DIV/0!</v>
      </c>
    </row>
    <row r="165" spans="5:5" ht="15.75" customHeight="1" x14ac:dyDescent="0.2">
      <c r="E165" s="6" t="e">
        <f t="shared" si="0"/>
        <v>#DIV/0!</v>
      </c>
    </row>
    <row r="166" spans="5:5" ht="15.75" customHeight="1" x14ac:dyDescent="0.2">
      <c r="E166" s="6" t="e">
        <f t="shared" si="0"/>
        <v>#DIV/0!</v>
      </c>
    </row>
    <row r="167" spans="5:5" ht="15.75" customHeight="1" x14ac:dyDescent="0.2">
      <c r="E167" s="6" t="e">
        <f t="shared" si="0"/>
        <v>#DIV/0!</v>
      </c>
    </row>
    <row r="168" spans="5:5" ht="15.75" customHeight="1" x14ac:dyDescent="0.2">
      <c r="E168" s="6" t="e">
        <f t="shared" si="0"/>
        <v>#DIV/0!</v>
      </c>
    </row>
    <row r="169" spans="5:5" ht="15.75" customHeight="1" x14ac:dyDescent="0.2">
      <c r="E169" s="6" t="e">
        <f t="shared" si="0"/>
        <v>#DIV/0!</v>
      </c>
    </row>
    <row r="170" spans="5:5" ht="15.75" customHeight="1" x14ac:dyDescent="0.2">
      <c r="E170" s="6" t="e">
        <f t="shared" si="0"/>
        <v>#DIV/0!</v>
      </c>
    </row>
    <row r="171" spans="5:5" ht="15.75" customHeight="1" x14ac:dyDescent="0.2">
      <c r="E171" s="6" t="e">
        <f t="shared" si="0"/>
        <v>#DIV/0!</v>
      </c>
    </row>
    <row r="172" spans="5:5" ht="15.75" customHeight="1" x14ac:dyDescent="0.2">
      <c r="E172" s="6" t="e">
        <f t="shared" si="0"/>
        <v>#DIV/0!</v>
      </c>
    </row>
    <row r="173" spans="5:5" ht="15.75" customHeight="1" x14ac:dyDescent="0.2">
      <c r="E173" s="6" t="e">
        <f t="shared" si="0"/>
        <v>#DIV/0!</v>
      </c>
    </row>
    <row r="174" spans="5:5" ht="15.75" customHeight="1" x14ac:dyDescent="0.2">
      <c r="E174" s="6" t="e">
        <f t="shared" si="0"/>
        <v>#DIV/0!</v>
      </c>
    </row>
    <row r="175" spans="5:5" ht="15.75" customHeight="1" x14ac:dyDescent="0.2">
      <c r="E175" s="6" t="e">
        <f t="shared" si="0"/>
        <v>#DIV/0!</v>
      </c>
    </row>
    <row r="176" spans="5:5" ht="15.75" customHeight="1" x14ac:dyDescent="0.2">
      <c r="E176" s="6" t="e">
        <f t="shared" si="0"/>
        <v>#DIV/0!</v>
      </c>
    </row>
    <row r="177" spans="5:5" ht="15.75" customHeight="1" x14ac:dyDescent="0.2">
      <c r="E177" s="6" t="e">
        <f t="shared" si="0"/>
        <v>#DIV/0!</v>
      </c>
    </row>
    <row r="178" spans="5:5" ht="15.75" customHeight="1" x14ac:dyDescent="0.2">
      <c r="E178" s="6" t="e">
        <f t="shared" si="0"/>
        <v>#DIV/0!</v>
      </c>
    </row>
    <row r="179" spans="5:5" ht="15.75" customHeight="1" x14ac:dyDescent="0.2">
      <c r="E179" s="6" t="e">
        <f t="shared" si="0"/>
        <v>#DIV/0!</v>
      </c>
    </row>
    <row r="180" spans="5:5" ht="15.75" customHeight="1" x14ac:dyDescent="0.2">
      <c r="E180" s="6" t="e">
        <f t="shared" si="0"/>
        <v>#DIV/0!</v>
      </c>
    </row>
    <row r="181" spans="5:5" ht="15.75" customHeight="1" x14ac:dyDescent="0.2">
      <c r="E181" s="6" t="e">
        <f t="shared" si="0"/>
        <v>#DIV/0!</v>
      </c>
    </row>
    <row r="182" spans="5:5" ht="15.75" customHeight="1" x14ac:dyDescent="0.2">
      <c r="E182" s="6" t="e">
        <f t="shared" si="0"/>
        <v>#DIV/0!</v>
      </c>
    </row>
    <row r="183" spans="5:5" ht="15.75" customHeight="1" x14ac:dyDescent="0.2">
      <c r="E183" s="6" t="e">
        <f t="shared" si="0"/>
        <v>#DIV/0!</v>
      </c>
    </row>
    <row r="184" spans="5:5" ht="15.75" customHeight="1" x14ac:dyDescent="0.2">
      <c r="E184" s="6" t="e">
        <f t="shared" si="0"/>
        <v>#DIV/0!</v>
      </c>
    </row>
    <row r="185" spans="5:5" ht="15.75" customHeight="1" x14ac:dyDescent="0.2">
      <c r="E185" s="6" t="e">
        <f t="shared" si="0"/>
        <v>#DIV/0!</v>
      </c>
    </row>
    <row r="186" spans="5:5" ht="15.75" customHeight="1" x14ac:dyDescent="0.2">
      <c r="E186" s="6" t="e">
        <f t="shared" si="0"/>
        <v>#DIV/0!</v>
      </c>
    </row>
    <row r="187" spans="5:5" ht="15.75" customHeight="1" x14ac:dyDescent="0.2">
      <c r="E187" s="6" t="e">
        <f t="shared" si="0"/>
        <v>#DIV/0!</v>
      </c>
    </row>
    <row r="188" spans="5:5" ht="15.75" customHeight="1" x14ac:dyDescent="0.2">
      <c r="E188" s="6" t="e">
        <f t="shared" si="0"/>
        <v>#DIV/0!</v>
      </c>
    </row>
    <row r="189" spans="5:5" ht="15.75" customHeight="1" x14ac:dyDescent="0.2">
      <c r="E189" s="6" t="e">
        <f t="shared" si="0"/>
        <v>#DIV/0!</v>
      </c>
    </row>
    <row r="190" spans="5:5" ht="15.75" customHeight="1" x14ac:dyDescent="0.2">
      <c r="E190" s="6" t="e">
        <f t="shared" si="0"/>
        <v>#DIV/0!</v>
      </c>
    </row>
    <row r="191" spans="5:5" ht="15.75" customHeight="1" x14ac:dyDescent="0.2">
      <c r="E191" s="6" t="e">
        <f t="shared" si="0"/>
        <v>#DIV/0!</v>
      </c>
    </row>
    <row r="192" spans="5:5" ht="15.75" customHeight="1" x14ac:dyDescent="0.2">
      <c r="E192" s="6" t="e">
        <f t="shared" si="0"/>
        <v>#DIV/0!</v>
      </c>
    </row>
    <row r="193" spans="5:5" ht="15.75" customHeight="1" x14ac:dyDescent="0.2">
      <c r="E193" s="6" t="e">
        <f t="shared" si="0"/>
        <v>#DIV/0!</v>
      </c>
    </row>
    <row r="194" spans="5:5" ht="15.75" customHeight="1" x14ac:dyDescent="0.2">
      <c r="E194" s="6" t="e">
        <f t="shared" si="0"/>
        <v>#DIV/0!</v>
      </c>
    </row>
    <row r="195" spans="5:5" ht="15.75" customHeight="1" x14ac:dyDescent="0.2">
      <c r="E195" s="6" t="e">
        <f t="shared" si="0"/>
        <v>#DIV/0!</v>
      </c>
    </row>
    <row r="196" spans="5:5" ht="15.75" customHeight="1" x14ac:dyDescent="0.2">
      <c r="E196" s="6" t="e">
        <f t="shared" si="0"/>
        <v>#DIV/0!</v>
      </c>
    </row>
    <row r="197" spans="5:5" ht="15.75" customHeight="1" x14ac:dyDescent="0.2">
      <c r="E197" s="6" t="e">
        <f t="shared" si="0"/>
        <v>#DIV/0!</v>
      </c>
    </row>
    <row r="198" spans="5:5" ht="15.75" customHeight="1" x14ac:dyDescent="0.2">
      <c r="E198" s="6" t="e">
        <f t="shared" si="0"/>
        <v>#DIV/0!</v>
      </c>
    </row>
    <row r="199" spans="5:5" ht="15.75" customHeight="1" x14ac:dyDescent="0.2">
      <c r="E199" s="6" t="e">
        <f t="shared" si="0"/>
        <v>#DIV/0!</v>
      </c>
    </row>
    <row r="200" spans="5:5" ht="15.75" customHeight="1" x14ac:dyDescent="0.2">
      <c r="E200" s="6" t="e">
        <f t="shared" si="0"/>
        <v>#DIV/0!</v>
      </c>
    </row>
    <row r="201" spans="5:5" ht="15.75" customHeight="1" x14ac:dyDescent="0.2">
      <c r="E201" s="6" t="e">
        <f t="shared" si="0"/>
        <v>#DIV/0!</v>
      </c>
    </row>
    <row r="202" spans="5:5" ht="15.75" customHeight="1" x14ac:dyDescent="0.2">
      <c r="E202" s="6" t="e">
        <f t="shared" si="0"/>
        <v>#DIV/0!</v>
      </c>
    </row>
    <row r="203" spans="5:5" ht="15.75" customHeight="1" x14ac:dyDescent="0.2">
      <c r="E203" s="6" t="e">
        <f t="shared" si="0"/>
        <v>#DIV/0!</v>
      </c>
    </row>
    <row r="204" spans="5:5" ht="15.75" customHeight="1" x14ac:dyDescent="0.2">
      <c r="E204" s="6" t="e">
        <f t="shared" si="0"/>
        <v>#DIV/0!</v>
      </c>
    </row>
    <row r="205" spans="5:5" ht="15.75" customHeight="1" x14ac:dyDescent="0.2">
      <c r="E205" s="6" t="e">
        <f t="shared" si="0"/>
        <v>#DIV/0!</v>
      </c>
    </row>
    <row r="206" spans="5:5" ht="15.75" customHeight="1" x14ac:dyDescent="0.2">
      <c r="E206" s="6" t="e">
        <f t="shared" si="0"/>
        <v>#DIV/0!</v>
      </c>
    </row>
    <row r="207" spans="5:5" ht="15.75" customHeight="1" x14ac:dyDescent="0.2">
      <c r="E207" s="6" t="e">
        <f t="shared" si="0"/>
        <v>#DIV/0!</v>
      </c>
    </row>
    <row r="208" spans="5:5" ht="15.75" customHeight="1" x14ac:dyDescent="0.2">
      <c r="E208" s="6" t="e">
        <f t="shared" si="0"/>
        <v>#DIV/0!</v>
      </c>
    </row>
    <row r="209" spans="5:5" ht="15.75" customHeight="1" x14ac:dyDescent="0.2">
      <c r="E209" s="6" t="e">
        <f t="shared" si="0"/>
        <v>#DIV/0!</v>
      </c>
    </row>
    <row r="210" spans="5:5" ht="15.75" customHeight="1" x14ac:dyDescent="0.2">
      <c r="E210" s="6" t="e">
        <f t="shared" si="0"/>
        <v>#DIV/0!</v>
      </c>
    </row>
    <row r="211" spans="5:5" ht="15.75" customHeight="1" x14ac:dyDescent="0.2">
      <c r="E211" s="6" t="e">
        <f t="shared" si="0"/>
        <v>#DIV/0!</v>
      </c>
    </row>
    <row r="212" spans="5:5" ht="15.75" customHeight="1" x14ac:dyDescent="0.2">
      <c r="E212" s="6" t="e">
        <f t="shared" si="0"/>
        <v>#DIV/0!</v>
      </c>
    </row>
    <row r="213" spans="5:5" ht="15.75" customHeight="1" x14ac:dyDescent="0.2">
      <c r="E213" s="6" t="e">
        <f t="shared" si="0"/>
        <v>#DIV/0!</v>
      </c>
    </row>
    <row r="214" spans="5:5" ht="15.75" customHeight="1" x14ac:dyDescent="0.2">
      <c r="E214" s="6" t="e">
        <f t="shared" si="0"/>
        <v>#DIV/0!</v>
      </c>
    </row>
    <row r="215" spans="5:5" ht="15.75" customHeight="1" x14ac:dyDescent="0.2">
      <c r="E215" s="6" t="e">
        <f t="shared" si="0"/>
        <v>#DIV/0!</v>
      </c>
    </row>
    <row r="216" spans="5:5" ht="15.75" customHeight="1" x14ac:dyDescent="0.2">
      <c r="E216" s="6" t="e">
        <f t="shared" si="0"/>
        <v>#DIV/0!</v>
      </c>
    </row>
    <row r="217" spans="5:5" ht="15.75" customHeight="1" x14ac:dyDescent="0.2">
      <c r="E217" s="6" t="e">
        <f t="shared" si="0"/>
        <v>#DIV/0!</v>
      </c>
    </row>
    <row r="218" spans="5:5" ht="15.75" customHeight="1" x14ac:dyDescent="0.2">
      <c r="E218" s="6" t="e">
        <f t="shared" si="0"/>
        <v>#DIV/0!</v>
      </c>
    </row>
    <row r="219" spans="5:5" ht="15.75" customHeight="1" x14ac:dyDescent="0.2">
      <c r="E219" s="6" t="e">
        <f t="shared" si="0"/>
        <v>#DIV/0!</v>
      </c>
    </row>
    <row r="220" spans="5:5" ht="15.75" customHeight="1" x14ac:dyDescent="0.2">
      <c r="E220" s="6" t="e">
        <f t="shared" si="0"/>
        <v>#DIV/0!</v>
      </c>
    </row>
    <row r="221" spans="5:5" ht="15.75" customHeight="1" x14ac:dyDescent="0.2">
      <c r="E221" s="6" t="e">
        <f t="shared" si="0"/>
        <v>#DIV/0!</v>
      </c>
    </row>
    <row r="222" spans="5:5" ht="15.75" customHeight="1" x14ac:dyDescent="0.2">
      <c r="E222" s="6" t="e">
        <f t="shared" si="0"/>
        <v>#DIV/0!</v>
      </c>
    </row>
    <row r="223" spans="5:5" ht="15.75" customHeight="1" x14ac:dyDescent="0.2">
      <c r="E223" s="6" t="e">
        <f t="shared" si="0"/>
        <v>#DIV/0!</v>
      </c>
    </row>
    <row r="224" spans="5:5" ht="15.75" customHeight="1" x14ac:dyDescent="0.2">
      <c r="E224" s="6" t="e">
        <f t="shared" si="0"/>
        <v>#DIV/0!</v>
      </c>
    </row>
    <row r="225" spans="5:5" ht="15.75" customHeight="1" x14ac:dyDescent="0.2">
      <c r="E225" s="6" t="e">
        <f t="shared" si="0"/>
        <v>#DIV/0!</v>
      </c>
    </row>
    <row r="226" spans="5:5" ht="15.75" customHeight="1" x14ac:dyDescent="0.2">
      <c r="E226" s="6" t="e">
        <f t="shared" si="0"/>
        <v>#DIV/0!</v>
      </c>
    </row>
    <row r="227" spans="5:5" ht="15.75" customHeight="1" x14ac:dyDescent="0.2">
      <c r="E227" s="6" t="e">
        <f t="shared" si="0"/>
        <v>#DIV/0!</v>
      </c>
    </row>
    <row r="228" spans="5:5" ht="15.75" customHeight="1" x14ac:dyDescent="0.2">
      <c r="E228" s="6" t="e">
        <f t="shared" si="0"/>
        <v>#DIV/0!</v>
      </c>
    </row>
    <row r="229" spans="5:5" ht="15.75" customHeight="1" x14ac:dyDescent="0.2">
      <c r="E229" s="6" t="e">
        <f t="shared" si="0"/>
        <v>#DIV/0!</v>
      </c>
    </row>
    <row r="230" spans="5:5" ht="15.75" customHeight="1" x14ac:dyDescent="0.2">
      <c r="E230" s="6" t="e">
        <f t="shared" si="0"/>
        <v>#DIV/0!</v>
      </c>
    </row>
    <row r="231" spans="5:5" ht="15.75" customHeight="1" x14ac:dyDescent="0.2">
      <c r="E231" s="6" t="e">
        <f t="shared" si="0"/>
        <v>#DIV/0!</v>
      </c>
    </row>
    <row r="232" spans="5:5" ht="15.75" customHeight="1" x14ac:dyDescent="0.2">
      <c r="E232" s="6" t="e">
        <f t="shared" si="0"/>
        <v>#DIV/0!</v>
      </c>
    </row>
    <row r="233" spans="5:5" ht="15.75" customHeight="1" x14ac:dyDescent="0.2">
      <c r="E233" s="6" t="e">
        <f t="shared" si="0"/>
        <v>#DIV/0!</v>
      </c>
    </row>
    <row r="234" spans="5:5" ht="15.75" customHeight="1" x14ac:dyDescent="0.2">
      <c r="E234" s="6" t="e">
        <f t="shared" si="0"/>
        <v>#DIV/0!</v>
      </c>
    </row>
    <row r="235" spans="5:5" ht="15.75" customHeight="1" x14ac:dyDescent="0.2">
      <c r="E235" s="6" t="e">
        <f t="shared" si="0"/>
        <v>#DIV/0!</v>
      </c>
    </row>
    <row r="236" spans="5:5" ht="15.75" customHeight="1" x14ac:dyDescent="0.2">
      <c r="E236" s="6" t="e">
        <f t="shared" si="0"/>
        <v>#DIV/0!</v>
      </c>
    </row>
    <row r="237" spans="5:5" ht="15.75" customHeight="1" x14ac:dyDescent="0.2">
      <c r="E237" s="6" t="e">
        <f t="shared" si="0"/>
        <v>#DIV/0!</v>
      </c>
    </row>
    <row r="238" spans="5:5" ht="15.75" customHeight="1" x14ac:dyDescent="0.2">
      <c r="E238" s="6" t="e">
        <f t="shared" si="0"/>
        <v>#DIV/0!</v>
      </c>
    </row>
    <row r="239" spans="5:5" ht="15.75" customHeight="1" x14ac:dyDescent="0.2">
      <c r="E239" s="6" t="e">
        <f t="shared" si="0"/>
        <v>#DIV/0!</v>
      </c>
    </row>
    <row r="240" spans="5:5" ht="15.75" customHeight="1" x14ac:dyDescent="0.2">
      <c r="E240" s="6" t="e">
        <f t="shared" si="0"/>
        <v>#DIV/0!</v>
      </c>
    </row>
    <row r="241" spans="5:5" ht="15.75" customHeight="1" x14ac:dyDescent="0.2">
      <c r="E241" s="6" t="e">
        <f t="shared" si="0"/>
        <v>#DIV/0!</v>
      </c>
    </row>
    <row r="242" spans="5:5" ht="15.75" customHeight="1" x14ac:dyDescent="0.2">
      <c r="E242" s="6" t="e">
        <f t="shared" si="0"/>
        <v>#DIV/0!</v>
      </c>
    </row>
    <row r="243" spans="5:5" ht="15.75" customHeight="1" x14ac:dyDescent="0.2">
      <c r="E243" s="6" t="e">
        <f t="shared" si="0"/>
        <v>#DIV/0!</v>
      </c>
    </row>
    <row r="244" spans="5:5" ht="15.75" customHeight="1" x14ac:dyDescent="0.2">
      <c r="E244" s="6" t="e">
        <f t="shared" si="0"/>
        <v>#DIV/0!</v>
      </c>
    </row>
    <row r="245" spans="5:5" ht="15.75" customHeight="1" x14ac:dyDescent="0.2">
      <c r="E245" s="6" t="e">
        <f t="shared" si="0"/>
        <v>#DIV/0!</v>
      </c>
    </row>
    <row r="246" spans="5:5" ht="15.75" customHeight="1" x14ac:dyDescent="0.2">
      <c r="E246" s="6" t="e">
        <f t="shared" si="0"/>
        <v>#DIV/0!</v>
      </c>
    </row>
    <row r="247" spans="5:5" ht="15.75" customHeight="1" x14ac:dyDescent="0.2">
      <c r="E247" s="6" t="e">
        <f t="shared" si="0"/>
        <v>#DIV/0!</v>
      </c>
    </row>
    <row r="248" spans="5:5" ht="15.75" customHeight="1" x14ac:dyDescent="0.2">
      <c r="E248" s="6" t="e">
        <f t="shared" si="0"/>
        <v>#DIV/0!</v>
      </c>
    </row>
    <row r="249" spans="5:5" ht="15.75" customHeight="1" x14ac:dyDescent="0.2">
      <c r="E249" s="6" t="e">
        <f t="shared" si="0"/>
        <v>#DIV/0!</v>
      </c>
    </row>
    <row r="250" spans="5:5" ht="15.75" customHeight="1" x14ac:dyDescent="0.2">
      <c r="E250" s="6" t="e">
        <f t="shared" si="0"/>
        <v>#DIV/0!</v>
      </c>
    </row>
    <row r="251" spans="5:5" ht="15.75" customHeight="1" x14ac:dyDescent="0.2">
      <c r="E251" s="6" t="e">
        <f t="shared" si="0"/>
        <v>#DIV/0!</v>
      </c>
    </row>
    <row r="252" spans="5:5" ht="15.75" customHeight="1" x14ac:dyDescent="0.2">
      <c r="E252" s="6" t="e">
        <f t="shared" si="0"/>
        <v>#DIV/0!</v>
      </c>
    </row>
    <row r="253" spans="5:5" ht="15.75" customHeight="1" x14ac:dyDescent="0.2">
      <c r="E253" s="6" t="e">
        <f t="shared" si="0"/>
        <v>#DIV/0!</v>
      </c>
    </row>
    <row r="254" spans="5:5" ht="15.75" customHeight="1" x14ac:dyDescent="0.2">
      <c r="E254" s="6" t="e">
        <f t="shared" si="0"/>
        <v>#DIV/0!</v>
      </c>
    </row>
    <row r="255" spans="5:5" ht="15.75" customHeight="1" x14ac:dyDescent="0.2">
      <c r="E255" s="6" t="e">
        <f t="shared" si="0"/>
        <v>#DIV/0!</v>
      </c>
    </row>
    <row r="256" spans="5:5" ht="15.75" customHeight="1" x14ac:dyDescent="0.2">
      <c r="E256" s="6" t="e">
        <f t="shared" si="0"/>
        <v>#DIV/0!</v>
      </c>
    </row>
    <row r="257" spans="5:5" ht="15.75" customHeight="1" x14ac:dyDescent="0.2">
      <c r="E257" s="6" t="e">
        <f t="shared" si="0"/>
        <v>#DIV/0!</v>
      </c>
    </row>
    <row r="258" spans="5:5" ht="15.75" customHeight="1" x14ac:dyDescent="0.2">
      <c r="E258" s="6" t="e">
        <f t="shared" ref="E258:E452" si="1">C258*100/D258</f>
        <v>#DIV/0!</v>
      </c>
    </row>
    <row r="259" spans="5:5" ht="15.75" customHeight="1" x14ac:dyDescent="0.2">
      <c r="E259" s="6" t="e">
        <f t="shared" si="1"/>
        <v>#DIV/0!</v>
      </c>
    </row>
    <row r="260" spans="5:5" ht="15.75" customHeight="1" x14ac:dyDescent="0.2">
      <c r="E260" s="6" t="e">
        <f t="shared" si="1"/>
        <v>#DIV/0!</v>
      </c>
    </row>
    <row r="261" spans="5:5" ht="15.75" customHeight="1" x14ac:dyDescent="0.2">
      <c r="E261" s="6" t="e">
        <f t="shared" si="1"/>
        <v>#DIV/0!</v>
      </c>
    </row>
    <row r="262" spans="5:5" ht="15.75" customHeight="1" x14ac:dyDescent="0.2">
      <c r="E262" s="6" t="e">
        <f t="shared" si="1"/>
        <v>#DIV/0!</v>
      </c>
    </row>
    <row r="263" spans="5:5" ht="15.75" customHeight="1" x14ac:dyDescent="0.2">
      <c r="E263" s="6" t="e">
        <f t="shared" si="1"/>
        <v>#DIV/0!</v>
      </c>
    </row>
    <row r="264" spans="5:5" ht="15.75" customHeight="1" x14ac:dyDescent="0.2">
      <c r="E264" s="6" t="e">
        <f t="shared" si="1"/>
        <v>#DIV/0!</v>
      </c>
    </row>
    <row r="265" spans="5:5" ht="15.75" customHeight="1" x14ac:dyDescent="0.2">
      <c r="E265" s="6" t="e">
        <f t="shared" si="1"/>
        <v>#DIV/0!</v>
      </c>
    </row>
    <row r="266" spans="5:5" ht="15.75" customHeight="1" x14ac:dyDescent="0.2">
      <c r="E266" s="6" t="e">
        <f t="shared" si="1"/>
        <v>#DIV/0!</v>
      </c>
    </row>
    <row r="267" spans="5:5" ht="15.75" customHeight="1" x14ac:dyDescent="0.2">
      <c r="E267" s="6" t="e">
        <f t="shared" si="1"/>
        <v>#DIV/0!</v>
      </c>
    </row>
    <row r="268" spans="5:5" ht="15.75" customHeight="1" x14ac:dyDescent="0.2">
      <c r="E268" s="6" t="e">
        <f t="shared" si="1"/>
        <v>#DIV/0!</v>
      </c>
    </row>
    <row r="269" spans="5:5" ht="15.75" customHeight="1" x14ac:dyDescent="0.2">
      <c r="E269" s="6" t="e">
        <f t="shared" si="1"/>
        <v>#DIV/0!</v>
      </c>
    </row>
    <row r="270" spans="5:5" ht="15.75" customHeight="1" x14ac:dyDescent="0.2">
      <c r="E270" s="6" t="e">
        <f t="shared" si="1"/>
        <v>#DIV/0!</v>
      </c>
    </row>
    <row r="271" spans="5:5" ht="15.75" customHeight="1" x14ac:dyDescent="0.2">
      <c r="E271" s="6" t="e">
        <f t="shared" si="1"/>
        <v>#DIV/0!</v>
      </c>
    </row>
    <row r="272" spans="5:5" ht="15.75" customHeight="1" x14ac:dyDescent="0.2">
      <c r="E272" s="6" t="e">
        <f t="shared" si="1"/>
        <v>#DIV/0!</v>
      </c>
    </row>
    <row r="273" spans="5:5" ht="15.75" customHeight="1" x14ac:dyDescent="0.2">
      <c r="E273" s="6" t="e">
        <f t="shared" si="1"/>
        <v>#DIV/0!</v>
      </c>
    </row>
    <row r="274" spans="5:5" ht="15.75" customHeight="1" x14ac:dyDescent="0.2">
      <c r="E274" s="6" t="e">
        <f t="shared" si="1"/>
        <v>#DIV/0!</v>
      </c>
    </row>
    <row r="275" spans="5:5" ht="15.75" customHeight="1" x14ac:dyDescent="0.2">
      <c r="E275" s="6" t="e">
        <f t="shared" si="1"/>
        <v>#DIV/0!</v>
      </c>
    </row>
    <row r="276" spans="5:5" ht="15.75" customHeight="1" x14ac:dyDescent="0.2">
      <c r="E276" s="6" t="e">
        <f t="shared" si="1"/>
        <v>#DIV/0!</v>
      </c>
    </row>
    <row r="277" spans="5:5" ht="15.75" customHeight="1" x14ac:dyDescent="0.2">
      <c r="E277" s="6" t="e">
        <f t="shared" si="1"/>
        <v>#DIV/0!</v>
      </c>
    </row>
    <row r="278" spans="5:5" ht="15.75" customHeight="1" x14ac:dyDescent="0.2">
      <c r="E278" s="6" t="e">
        <f t="shared" si="1"/>
        <v>#DIV/0!</v>
      </c>
    </row>
    <row r="279" spans="5:5" ht="15.75" customHeight="1" x14ac:dyDescent="0.2">
      <c r="E279" s="6" t="e">
        <f t="shared" si="1"/>
        <v>#DIV/0!</v>
      </c>
    </row>
    <row r="280" spans="5:5" ht="15.75" customHeight="1" x14ac:dyDescent="0.2">
      <c r="E280" s="6" t="e">
        <f t="shared" si="1"/>
        <v>#DIV/0!</v>
      </c>
    </row>
    <row r="281" spans="5:5" ht="15.75" customHeight="1" x14ac:dyDescent="0.2">
      <c r="E281" s="6" t="e">
        <f t="shared" si="1"/>
        <v>#DIV/0!</v>
      </c>
    </row>
    <row r="282" spans="5:5" ht="15.75" customHeight="1" x14ac:dyDescent="0.2">
      <c r="E282" s="6" t="e">
        <f t="shared" si="1"/>
        <v>#DIV/0!</v>
      </c>
    </row>
    <row r="283" spans="5:5" ht="15.75" customHeight="1" x14ac:dyDescent="0.2">
      <c r="E283" s="6" t="e">
        <f t="shared" si="1"/>
        <v>#DIV/0!</v>
      </c>
    </row>
    <row r="284" spans="5:5" ht="15.75" customHeight="1" x14ac:dyDescent="0.2">
      <c r="E284" s="6" t="e">
        <f t="shared" si="1"/>
        <v>#DIV/0!</v>
      </c>
    </row>
    <row r="285" spans="5:5" ht="15.75" customHeight="1" x14ac:dyDescent="0.2">
      <c r="E285" s="6" t="e">
        <f t="shared" si="1"/>
        <v>#DIV/0!</v>
      </c>
    </row>
    <row r="286" spans="5:5" ht="15.75" customHeight="1" x14ac:dyDescent="0.2">
      <c r="E286" s="6" t="e">
        <f t="shared" si="1"/>
        <v>#DIV/0!</v>
      </c>
    </row>
    <row r="287" spans="5:5" ht="15.75" customHeight="1" x14ac:dyDescent="0.2">
      <c r="E287" s="6" t="e">
        <f t="shared" si="1"/>
        <v>#DIV/0!</v>
      </c>
    </row>
    <row r="288" spans="5:5" ht="15.75" customHeight="1" x14ac:dyDescent="0.2">
      <c r="E288" s="6" t="e">
        <f t="shared" si="1"/>
        <v>#DIV/0!</v>
      </c>
    </row>
    <row r="289" spans="5:5" ht="15.75" customHeight="1" x14ac:dyDescent="0.2">
      <c r="E289" s="6" t="e">
        <f t="shared" si="1"/>
        <v>#DIV/0!</v>
      </c>
    </row>
    <row r="290" spans="5:5" ht="15.75" customHeight="1" x14ac:dyDescent="0.2">
      <c r="E290" s="6" t="e">
        <f t="shared" si="1"/>
        <v>#DIV/0!</v>
      </c>
    </row>
    <row r="291" spans="5:5" ht="15.75" customHeight="1" x14ac:dyDescent="0.2">
      <c r="E291" s="6" t="e">
        <f t="shared" si="1"/>
        <v>#DIV/0!</v>
      </c>
    </row>
    <row r="292" spans="5:5" ht="15.75" customHeight="1" x14ac:dyDescent="0.2">
      <c r="E292" s="6" t="e">
        <f t="shared" si="1"/>
        <v>#DIV/0!</v>
      </c>
    </row>
    <row r="293" spans="5:5" ht="15.75" customHeight="1" x14ac:dyDescent="0.2">
      <c r="E293" s="6" t="e">
        <f t="shared" si="1"/>
        <v>#DIV/0!</v>
      </c>
    </row>
    <row r="294" spans="5:5" ht="15.75" customHeight="1" x14ac:dyDescent="0.2">
      <c r="E294" s="6" t="e">
        <f t="shared" si="1"/>
        <v>#DIV/0!</v>
      </c>
    </row>
    <row r="295" spans="5:5" ht="15.75" customHeight="1" x14ac:dyDescent="0.2">
      <c r="E295" s="6" t="e">
        <f t="shared" si="1"/>
        <v>#DIV/0!</v>
      </c>
    </row>
    <row r="296" spans="5:5" ht="15.75" customHeight="1" x14ac:dyDescent="0.2">
      <c r="E296" s="6" t="e">
        <f t="shared" si="1"/>
        <v>#DIV/0!</v>
      </c>
    </row>
    <row r="297" spans="5:5" ht="15.75" customHeight="1" x14ac:dyDescent="0.2">
      <c r="E297" s="6" t="e">
        <f t="shared" si="1"/>
        <v>#DIV/0!</v>
      </c>
    </row>
    <row r="298" spans="5:5" ht="15.75" customHeight="1" x14ac:dyDescent="0.2">
      <c r="E298" s="6" t="e">
        <f t="shared" si="1"/>
        <v>#DIV/0!</v>
      </c>
    </row>
    <row r="299" spans="5:5" ht="15.75" customHeight="1" x14ac:dyDescent="0.2">
      <c r="E299" s="6" t="e">
        <f t="shared" si="1"/>
        <v>#DIV/0!</v>
      </c>
    </row>
    <row r="300" spans="5:5" ht="15.75" customHeight="1" x14ac:dyDescent="0.2">
      <c r="E300" s="6" t="e">
        <f t="shared" si="1"/>
        <v>#DIV/0!</v>
      </c>
    </row>
    <row r="301" spans="5:5" ht="15.75" customHeight="1" x14ac:dyDescent="0.2">
      <c r="E301" s="6" t="e">
        <f t="shared" si="1"/>
        <v>#DIV/0!</v>
      </c>
    </row>
    <row r="302" spans="5:5" ht="15.75" customHeight="1" x14ac:dyDescent="0.2">
      <c r="E302" s="6" t="e">
        <f t="shared" si="1"/>
        <v>#DIV/0!</v>
      </c>
    </row>
    <row r="303" spans="5:5" ht="15.75" customHeight="1" x14ac:dyDescent="0.2">
      <c r="E303" s="6" t="e">
        <f t="shared" si="1"/>
        <v>#DIV/0!</v>
      </c>
    </row>
    <row r="304" spans="5:5" ht="15.75" customHeight="1" x14ac:dyDescent="0.2">
      <c r="E304" s="6" t="e">
        <f t="shared" si="1"/>
        <v>#DIV/0!</v>
      </c>
    </row>
    <row r="305" spans="5:5" ht="15.75" customHeight="1" x14ac:dyDescent="0.2">
      <c r="E305" s="6" t="e">
        <f t="shared" si="1"/>
        <v>#DIV/0!</v>
      </c>
    </row>
    <row r="306" spans="5:5" ht="15.75" customHeight="1" x14ac:dyDescent="0.2">
      <c r="E306" s="6" t="e">
        <f t="shared" si="1"/>
        <v>#DIV/0!</v>
      </c>
    </row>
    <row r="307" spans="5:5" ht="15.75" customHeight="1" x14ac:dyDescent="0.2">
      <c r="E307" s="6" t="e">
        <f t="shared" si="1"/>
        <v>#DIV/0!</v>
      </c>
    </row>
    <row r="308" spans="5:5" ht="15.75" customHeight="1" x14ac:dyDescent="0.2">
      <c r="E308" s="6" t="e">
        <f t="shared" si="1"/>
        <v>#DIV/0!</v>
      </c>
    </row>
    <row r="309" spans="5:5" ht="15.75" customHeight="1" x14ac:dyDescent="0.2">
      <c r="E309" s="6" t="e">
        <f t="shared" si="1"/>
        <v>#DIV/0!</v>
      </c>
    </row>
    <row r="310" spans="5:5" ht="15.75" customHeight="1" x14ac:dyDescent="0.2">
      <c r="E310" s="6" t="e">
        <f t="shared" si="1"/>
        <v>#DIV/0!</v>
      </c>
    </row>
    <row r="311" spans="5:5" ht="15.75" customHeight="1" x14ac:dyDescent="0.2">
      <c r="E311" s="6" t="e">
        <f t="shared" si="1"/>
        <v>#DIV/0!</v>
      </c>
    </row>
    <row r="312" spans="5:5" ht="15.75" customHeight="1" x14ac:dyDescent="0.2">
      <c r="E312" s="6" t="e">
        <f t="shared" si="1"/>
        <v>#DIV/0!</v>
      </c>
    </row>
    <row r="313" spans="5:5" ht="15.75" customHeight="1" x14ac:dyDescent="0.2">
      <c r="E313" s="6" t="e">
        <f t="shared" si="1"/>
        <v>#DIV/0!</v>
      </c>
    </row>
    <row r="314" spans="5:5" ht="15.75" customHeight="1" x14ac:dyDescent="0.2">
      <c r="E314" s="6" t="e">
        <f t="shared" si="1"/>
        <v>#DIV/0!</v>
      </c>
    </row>
    <row r="315" spans="5:5" ht="15.75" customHeight="1" x14ac:dyDescent="0.2">
      <c r="E315" s="6" t="e">
        <f t="shared" si="1"/>
        <v>#DIV/0!</v>
      </c>
    </row>
    <row r="316" spans="5:5" ht="15.75" customHeight="1" x14ac:dyDescent="0.2">
      <c r="E316" s="6" t="e">
        <f t="shared" si="1"/>
        <v>#DIV/0!</v>
      </c>
    </row>
    <row r="317" spans="5:5" ht="15.75" customHeight="1" x14ac:dyDescent="0.2">
      <c r="E317" s="6" t="e">
        <f t="shared" si="1"/>
        <v>#DIV/0!</v>
      </c>
    </row>
    <row r="318" spans="5:5" ht="15.75" customHeight="1" x14ac:dyDescent="0.2">
      <c r="E318" s="6" t="e">
        <f t="shared" si="1"/>
        <v>#DIV/0!</v>
      </c>
    </row>
    <row r="319" spans="5:5" ht="15.75" customHeight="1" x14ac:dyDescent="0.2">
      <c r="E319" s="6" t="e">
        <f t="shared" si="1"/>
        <v>#DIV/0!</v>
      </c>
    </row>
    <row r="320" spans="5:5" ht="15.75" customHeight="1" x14ac:dyDescent="0.2">
      <c r="E320" s="6" t="e">
        <f t="shared" si="1"/>
        <v>#DIV/0!</v>
      </c>
    </row>
    <row r="321" spans="5:5" ht="15.75" customHeight="1" x14ac:dyDescent="0.2">
      <c r="E321" s="6" t="e">
        <f t="shared" si="1"/>
        <v>#DIV/0!</v>
      </c>
    </row>
    <row r="322" spans="5:5" ht="15.75" customHeight="1" x14ac:dyDescent="0.2">
      <c r="E322" s="6" t="e">
        <f t="shared" si="1"/>
        <v>#DIV/0!</v>
      </c>
    </row>
    <row r="323" spans="5:5" ht="15.75" customHeight="1" x14ac:dyDescent="0.2">
      <c r="E323" s="6" t="e">
        <f t="shared" si="1"/>
        <v>#DIV/0!</v>
      </c>
    </row>
    <row r="324" spans="5:5" ht="15.75" customHeight="1" x14ac:dyDescent="0.2">
      <c r="E324" s="6" t="e">
        <f t="shared" si="1"/>
        <v>#DIV/0!</v>
      </c>
    </row>
    <row r="325" spans="5:5" ht="15.75" customHeight="1" x14ac:dyDescent="0.2">
      <c r="E325" s="6" t="e">
        <f t="shared" si="1"/>
        <v>#DIV/0!</v>
      </c>
    </row>
    <row r="326" spans="5:5" ht="15.75" customHeight="1" x14ac:dyDescent="0.2">
      <c r="E326" s="6" t="e">
        <f t="shared" si="1"/>
        <v>#DIV/0!</v>
      </c>
    </row>
    <row r="327" spans="5:5" ht="15.75" customHeight="1" x14ac:dyDescent="0.2">
      <c r="E327" s="6" t="e">
        <f t="shared" si="1"/>
        <v>#DIV/0!</v>
      </c>
    </row>
    <row r="328" spans="5:5" ht="15.75" customHeight="1" x14ac:dyDescent="0.2">
      <c r="E328" s="6" t="e">
        <f t="shared" si="1"/>
        <v>#DIV/0!</v>
      </c>
    </row>
    <row r="329" spans="5:5" ht="15.75" customHeight="1" x14ac:dyDescent="0.2">
      <c r="E329" s="6" t="e">
        <f t="shared" si="1"/>
        <v>#DIV/0!</v>
      </c>
    </row>
    <row r="330" spans="5:5" ht="15.75" customHeight="1" x14ac:dyDescent="0.2">
      <c r="E330" s="6" t="e">
        <f t="shared" si="1"/>
        <v>#DIV/0!</v>
      </c>
    </row>
    <row r="331" spans="5:5" ht="15.75" customHeight="1" x14ac:dyDescent="0.2">
      <c r="E331" s="6" t="e">
        <f t="shared" si="1"/>
        <v>#DIV/0!</v>
      </c>
    </row>
    <row r="332" spans="5:5" ht="15.75" customHeight="1" x14ac:dyDescent="0.2">
      <c r="E332" s="6" t="e">
        <f t="shared" si="1"/>
        <v>#DIV/0!</v>
      </c>
    </row>
    <row r="333" spans="5:5" ht="15.75" customHeight="1" x14ac:dyDescent="0.2">
      <c r="E333" s="6" t="e">
        <f t="shared" si="1"/>
        <v>#DIV/0!</v>
      </c>
    </row>
    <row r="334" spans="5:5" ht="15.75" customHeight="1" x14ac:dyDescent="0.2">
      <c r="E334" s="6" t="e">
        <f t="shared" si="1"/>
        <v>#DIV/0!</v>
      </c>
    </row>
    <row r="335" spans="5:5" ht="15.75" customHeight="1" x14ac:dyDescent="0.2">
      <c r="E335" s="6" t="e">
        <f t="shared" si="1"/>
        <v>#DIV/0!</v>
      </c>
    </row>
    <row r="336" spans="5:5" ht="15.75" customHeight="1" x14ac:dyDescent="0.2">
      <c r="E336" s="6" t="e">
        <f t="shared" si="1"/>
        <v>#DIV/0!</v>
      </c>
    </row>
    <row r="337" spans="5:5" ht="15.75" customHeight="1" x14ac:dyDescent="0.2">
      <c r="E337" s="6" t="e">
        <f t="shared" si="1"/>
        <v>#DIV/0!</v>
      </c>
    </row>
    <row r="338" spans="5:5" ht="15.75" customHeight="1" x14ac:dyDescent="0.2">
      <c r="E338" s="6" t="e">
        <f t="shared" si="1"/>
        <v>#DIV/0!</v>
      </c>
    </row>
    <row r="339" spans="5:5" ht="15.75" customHeight="1" x14ac:dyDescent="0.2">
      <c r="E339" s="6" t="e">
        <f t="shared" si="1"/>
        <v>#DIV/0!</v>
      </c>
    </row>
    <row r="340" spans="5:5" ht="15.75" customHeight="1" x14ac:dyDescent="0.2">
      <c r="E340" s="6" t="e">
        <f t="shared" si="1"/>
        <v>#DIV/0!</v>
      </c>
    </row>
    <row r="341" spans="5:5" ht="15.75" customHeight="1" x14ac:dyDescent="0.2">
      <c r="E341" s="6" t="e">
        <f t="shared" si="1"/>
        <v>#DIV/0!</v>
      </c>
    </row>
    <row r="342" spans="5:5" ht="15.75" customHeight="1" x14ac:dyDescent="0.2">
      <c r="E342" s="6" t="e">
        <f t="shared" si="1"/>
        <v>#DIV/0!</v>
      </c>
    </row>
    <row r="343" spans="5:5" ht="15.75" customHeight="1" x14ac:dyDescent="0.2">
      <c r="E343" s="6" t="e">
        <f t="shared" si="1"/>
        <v>#DIV/0!</v>
      </c>
    </row>
    <row r="344" spans="5:5" ht="15.75" customHeight="1" x14ac:dyDescent="0.2">
      <c r="E344" s="6" t="e">
        <f t="shared" si="1"/>
        <v>#DIV/0!</v>
      </c>
    </row>
    <row r="345" spans="5:5" ht="15.75" customHeight="1" x14ac:dyDescent="0.2">
      <c r="E345" s="6" t="e">
        <f t="shared" si="1"/>
        <v>#DIV/0!</v>
      </c>
    </row>
    <row r="346" spans="5:5" ht="15.75" customHeight="1" x14ac:dyDescent="0.2">
      <c r="E346" s="6" t="e">
        <f t="shared" si="1"/>
        <v>#DIV/0!</v>
      </c>
    </row>
    <row r="347" spans="5:5" ht="15.75" customHeight="1" x14ac:dyDescent="0.2">
      <c r="E347" s="6" t="e">
        <f t="shared" si="1"/>
        <v>#DIV/0!</v>
      </c>
    </row>
    <row r="348" spans="5:5" ht="15.75" customHeight="1" x14ac:dyDescent="0.2">
      <c r="E348" s="6" t="e">
        <f t="shared" si="1"/>
        <v>#DIV/0!</v>
      </c>
    </row>
    <row r="349" spans="5:5" ht="15.75" customHeight="1" x14ac:dyDescent="0.2">
      <c r="E349" s="6" t="e">
        <f t="shared" si="1"/>
        <v>#DIV/0!</v>
      </c>
    </row>
    <row r="350" spans="5:5" ht="15.75" customHeight="1" x14ac:dyDescent="0.2">
      <c r="E350" s="6" t="e">
        <f t="shared" si="1"/>
        <v>#DIV/0!</v>
      </c>
    </row>
    <row r="351" spans="5:5" ht="15.75" customHeight="1" x14ac:dyDescent="0.2">
      <c r="E351" s="6" t="e">
        <f t="shared" si="1"/>
        <v>#DIV/0!</v>
      </c>
    </row>
    <row r="352" spans="5:5" ht="15.75" customHeight="1" x14ac:dyDescent="0.2">
      <c r="E352" s="6" t="e">
        <f t="shared" si="1"/>
        <v>#DIV/0!</v>
      </c>
    </row>
    <row r="353" spans="5:5" ht="15.75" customHeight="1" x14ac:dyDescent="0.2">
      <c r="E353" s="6" t="e">
        <f t="shared" si="1"/>
        <v>#DIV/0!</v>
      </c>
    </row>
    <row r="354" spans="5:5" ht="15.75" customHeight="1" x14ac:dyDescent="0.2">
      <c r="E354" s="6" t="e">
        <f t="shared" si="1"/>
        <v>#DIV/0!</v>
      </c>
    </row>
    <row r="355" spans="5:5" ht="15.75" customHeight="1" x14ac:dyDescent="0.2">
      <c r="E355" s="6" t="e">
        <f t="shared" si="1"/>
        <v>#DIV/0!</v>
      </c>
    </row>
    <row r="356" spans="5:5" ht="15.75" customHeight="1" x14ac:dyDescent="0.2">
      <c r="E356" s="6" t="e">
        <f t="shared" si="1"/>
        <v>#DIV/0!</v>
      </c>
    </row>
    <row r="357" spans="5:5" ht="15.75" customHeight="1" x14ac:dyDescent="0.2">
      <c r="E357" s="6" t="e">
        <f t="shared" si="1"/>
        <v>#DIV/0!</v>
      </c>
    </row>
    <row r="358" spans="5:5" ht="15.75" customHeight="1" x14ac:dyDescent="0.2">
      <c r="E358" s="6" t="e">
        <f t="shared" si="1"/>
        <v>#DIV/0!</v>
      </c>
    </row>
    <row r="359" spans="5:5" ht="15.75" customHeight="1" x14ac:dyDescent="0.2">
      <c r="E359" s="6" t="e">
        <f t="shared" si="1"/>
        <v>#DIV/0!</v>
      </c>
    </row>
    <row r="360" spans="5:5" ht="15.75" customHeight="1" x14ac:dyDescent="0.2">
      <c r="E360" s="6" t="e">
        <f t="shared" si="1"/>
        <v>#DIV/0!</v>
      </c>
    </row>
    <row r="361" spans="5:5" ht="15.75" customHeight="1" x14ac:dyDescent="0.2">
      <c r="E361" s="6" t="e">
        <f t="shared" si="1"/>
        <v>#DIV/0!</v>
      </c>
    </row>
    <row r="362" spans="5:5" ht="15.75" customHeight="1" x14ac:dyDescent="0.2">
      <c r="E362" s="6" t="e">
        <f t="shared" si="1"/>
        <v>#DIV/0!</v>
      </c>
    </row>
    <row r="363" spans="5:5" ht="15.75" customHeight="1" x14ac:dyDescent="0.2">
      <c r="E363" s="6" t="e">
        <f t="shared" si="1"/>
        <v>#DIV/0!</v>
      </c>
    </row>
    <row r="364" spans="5:5" ht="15.75" customHeight="1" x14ac:dyDescent="0.2">
      <c r="E364" s="6" t="e">
        <f t="shared" si="1"/>
        <v>#DIV/0!</v>
      </c>
    </row>
    <row r="365" spans="5:5" ht="15.75" customHeight="1" x14ac:dyDescent="0.2">
      <c r="E365" s="6" t="e">
        <f t="shared" si="1"/>
        <v>#DIV/0!</v>
      </c>
    </row>
    <row r="366" spans="5:5" ht="15.75" customHeight="1" x14ac:dyDescent="0.2">
      <c r="E366" s="6" t="e">
        <f t="shared" si="1"/>
        <v>#DIV/0!</v>
      </c>
    </row>
    <row r="367" spans="5:5" ht="15.75" customHeight="1" x14ac:dyDescent="0.2">
      <c r="E367" s="6" t="e">
        <f t="shared" si="1"/>
        <v>#DIV/0!</v>
      </c>
    </row>
    <row r="368" spans="5:5" ht="15.75" customHeight="1" x14ac:dyDescent="0.2">
      <c r="E368" s="6" t="e">
        <f t="shared" si="1"/>
        <v>#DIV/0!</v>
      </c>
    </row>
    <row r="369" spans="5:5" ht="15.75" customHeight="1" x14ac:dyDescent="0.2">
      <c r="E369" s="6" t="e">
        <f t="shared" si="1"/>
        <v>#DIV/0!</v>
      </c>
    </row>
    <row r="370" spans="5:5" ht="15.75" customHeight="1" x14ac:dyDescent="0.2">
      <c r="E370" s="6" t="e">
        <f t="shared" si="1"/>
        <v>#DIV/0!</v>
      </c>
    </row>
    <row r="371" spans="5:5" ht="15.75" customHeight="1" x14ac:dyDescent="0.2">
      <c r="E371" s="6" t="e">
        <f t="shared" si="1"/>
        <v>#DIV/0!</v>
      </c>
    </row>
    <row r="372" spans="5:5" ht="15.75" customHeight="1" x14ac:dyDescent="0.2">
      <c r="E372" s="6" t="e">
        <f t="shared" si="1"/>
        <v>#DIV/0!</v>
      </c>
    </row>
    <row r="373" spans="5:5" ht="15.75" customHeight="1" x14ac:dyDescent="0.2">
      <c r="E373" s="6" t="e">
        <f t="shared" si="1"/>
        <v>#DIV/0!</v>
      </c>
    </row>
    <row r="374" spans="5:5" ht="15.75" customHeight="1" x14ac:dyDescent="0.2">
      <c r="E374" s="6" t="e">
        <f t="shared" si="1"/>
        <v>#DIV/0!</v>
      </c>
    </row>
    <row r="375" spans="5:5" ht="15.75" customHeight="1" x14ac:dyDescent="0.2">
      <c r="E375" s="6" t="e">
        <f t="shared" si="1"/>
        <v>#DIV/0!</v>
      </c>
    </row>
    <row r="376" spans="5:5" ht="15.75" customHeight="1" x14ac:dyDescent="0.2">
      <c r="E376" s="6" t="e">
        <f t="shared" si="1"/>
        <v>#DIV/0!</v>
      </c>
    </row>
    <row r="377" spans="5:5" ht="15.75" customHeight="1" x14ac:dyDescent="0.2">
      <c r="E377" s="6" t="e">
        <f t="shared" si="1"/>
        <v>#DIV/0!</v>
      </c>
    </row>
    <row r="378" spans="5:5" ht="15.75" customHeight="1" x14ac:dyDescent="0.2">
      <c r="E378" s="6" t="e">
        <f t="shared" si="1"/>
        <v>#DIV/0!</v>
      </c>
    </row>
    <row r="379" spans="5:5" ht="15.75" customHeight="1" x14ac:dyDescent="0.2">
      <c r="E379" s="6" t="e">
        <f t="shared" si="1"/>
        <v>#DIV/0!</v>
      </c>
    </row>
    <row r="380" spans="5:5" ht="15.75" customHeight="1" x14ac:dyDescent="0.2">
      <c r="E380" s="6" t="e">
        <f t="shared" si="1"/>
        <v>#DIV/0!</v>
      </c>
    </row>
    <row r="381" spans="5:5" ht="15.75" customHeight="1" x14ac:dyDescent="0.2">
      <c r="E381" s="6" t="e">
        <f t="shared" si="1"/>
        <v>#DIV/0!</v>
      </c>
    </row>
    <row r="382" spans="5:5" ht="15.75" customHeight="1" x14ac:dyDescent="0.2">
      <c r="E382" s="6" t="e">
        <f t="shared" si="1"/>
        <v>#DIV/0!</v>
      </c>
    </row>
    <row r="383" spans="5:5" ht="15.75" customHeight="1" x14ac:dyDescent="0.2">
      <c r="E383" s="6" t="e">
        <f t="shared" si="1"/>
        <v>#DIV/0!</v>
      </c>
    </row>
    <row r="384" spans="5:5" ht="15.75" customHeight="1" x14ac:dyDescent="0.2">
      <c r="E384" s="6" t="e">
        <f t="shared" si="1"/>
        <v>#DIV/0!</v>
      </c>
    </row>
    <row r="385" spans="5:5" ht="15.75" customHeight="1" x14ac:dyDescent="0.2">
      <c r="E385" s="6" t="e">
        <f t="shared" si="1"/>
        <v>#DIV/0!</v>
      </c>
    </row>
    <row r="386" spans="5:5" ht="15.75" customHeight="1" x14ac:dyDescent="0.2">
      <c r="E386" s="6" t="e">
        <f t="shared" si="1"/>
        <v>#DIV/0!</v>
      </c>
    </row>
    <row r="387" spans="5:5" ht="15.75" customHeight="1" x14ac:dyDescent="0.2">
      <c r="E387" s="6" t="e">
        <f t="shared" si="1"/>
        <v>#DIV/0!</v>
      </c>
    </row>
    <row r="388" spans="5:5" ht="15.75" customHeight="1" x14ac:dyDescent="0.2">
      <c r="E388" s="6" t="e">
        <f t="shared" si="1"/>
        <v>#DIV/0!</v>
      </c>
    </row>
    <row r="389" spans="5:5" ht="15.75" customHeight="1" x14ac:dyDescent="0.2">
      <c r="E389" s="6" t="e">
        <f t="shared" si="1"/>
        <v>#DIV/0!</v>
      </c>
    </row>
    <row r="390" spans="5:5" ht="15.75" customHeight="1" x14ac:dyDescent="0.2">
      <c r="E390" s="6" t="e">
        <f t="shared" si="1"/>
        <v>#DIV/0!</v>
      </c>
    </row>
    <row r="391" spans="5:5" ht="15.75" customHeight="1" x14ac:dyDescent="0.2">
      <c r="E391" s="6" t="e">
        <f t="shared" si="1"/>
        <v>#DIV/0!</v>
      </c>
    </row>
    <row r="392" spans="5:5" ht="15.75" customHeight="1" x14ac:dyDescent="0.2">
      <c r="E392" s="6" t="e">
        <f t="shared" si="1"/>
        <v>#DIV/0!</v>
      </c>
    </row>
    <row r="393" spans="5:5" ht="15.75" customHeight="1" x14ac:dyDescent="0.2">
      <c r="E393" s="6" t="e">
        <f t="shared" si="1"/>
        <v>#DIV/0!</v>
      </c>
    </row>
    <row r="394" spans="5:5" ht="15.75" customHeight="1" x14ac:dyDescent="0.2">
      <c r="E394" s="6" t="e">
        <f t="shared" si="1"/>
        <v>#DIV/0!</v>
      </c>
    </row>
    <row r="395" spans="5:5" ht="15.75" customHeight="1" x14ac:dyDescent="0.2">
      <c r="E395" s="6" t="e">
        <f t="shared" si="1"/>
        <v>#DIV/0!</v>
      </c>
    </row>
    <row r="396" spans="5:5" ht="15.75" customHeight="1" x14ac:dyDescent="0.2">
      <c r="E396" s="6" t="e">
        <f t="shared" si="1"/>
        <v>#DIV/0!</v>
      </c>
    </row>
    <row r="397" spans="5:5" ht="15.75" customHeight="1" x14ac:dyDescent="0.2">
      <c r="E397" s="6" t="e">
        <f t="shared" si="1"/>
        <v>#DIV/0!</v>
      </c>
    </row>
    <row r="398" spans="5:5" ht="15.75" customHeight="1" x14ac:dyDescent="0.2">
      <c r="E398" s="6" t="e">
        <f t="shared" si="1"/>
        <v>#DIV/0!</v>
      </c>
    </row>
    <row r="399" spans="5:5" ht="15.75" customHeight="1" x14ac:dyDescent="0.2">
      <c r="E399" s="6" t="e">
        <f t="shared" si="1"/>
        <v>#DIV/0!</v>
      </c>
    </row>
    <row r="400" spans="5:5" ht="15.75" customHeight="1" x14ac:dyDescent="0.2">
      <c r="E400" s="6" t="e">
        <f t="shared" si="1"/>
        <v>#DIV/0!</v>
      </c>
    </row>
    <row r="401" spans="5:5" ht="15.75" customHeight="1" x14ac:dyDescent="0.2">
      <c r="E401" s="6" t="e">
        <f t="shared" si="1"/>
        <v>#DIV/0!</v>
      </c>
    </row>
    <row r="402" spans="5:5" ht="15.75" customHeight="1" x14ac:dyDescent="0.2">
      <c r="E402" s="6" t="e">
        <f t="shared" si="1"/>
        <v>#DIV/0!</v>
      </c>
    </row>
    <row r="403" spans="5:5" ht="15.75" customHeight="1" x14ac:dyDescent="0.2">
      <c r="E403" s="6" t="e">
        <f t="shared" si="1"/>
        <v>#DIV/0!</v>
      </c>
    </row>
    <row r="404" spans="5:5" ht="15.75" customHeight="1" x14ac:dyDescent="0.2">
      <c r="E404" s="6" t="e">
        <f t="shared" si="1"/>
        <v>#DIV/0!</v>
      </c>
    </row>
    <row r="405" spans="5:5" ht="15.75" customHeight="1" x14ac:dyDescent="0.2">
      <c r="E405" s="6" t="e">
        <f t="shared" si="1"/>
        <v>#DIV/0!</v>
      </c>
    </row>
    <row r="406" spans="5:5" ht="15.75" customHeight="1" x14ac:dyDescent="0.2">
      <c r="E406" s="6" t="e">
        <f t="shared" si="1"/>
        <v>#DIV/0!</v>
      </c>
    </row>
    <row r="407" spans="5:5" ht="15.75" customHeight="1" x14ac:dyDescent="0.2">
      <c r="E407" s="6" t="e">
        <f t="shared" si="1"/>
        <v>#DIV/0!</v>
      </c>
    </row>
    <row r="408" spans="5:5" ht="15.75" customHeight="1" x14ac:dyDescent="0.2">
      <c r="E408" s="6" t="e">
        <f t="shared" si="1"/>
        <v>#DIV/0!</v>
      </c>
    </row>
    <row r="409" spans="5:5" ht="15.75" customHeight="1" x14ac:dyDescent="0.2">
      <c r="E409" s="6" t="e">
        <f t="shared" si="1"/>
        <v>#DIV/0!</v>
      </c>
    </row>
    <row r="410" spans="5:5" ht="15.75" customHeight="1" x14ac:dyDescent="0.2">
      <c r="E410" s="6" t="e">
        <f t="shared" si="1"/>
        <v>#DIV/0!</v>
      </c>
    </row>
    <row r="411" spans="5:5" ht="15.75" customHeight="1" x14ac:dyDescent="0.2">
      <c r="E411" s="6" t="e">
        <f t="shared" si="1"/>
        <v>#DIV/0!</v>
      </c>
    </row>
    <row r="412" spans="5:5" ht="15.75" customHeight="1" x14ac:dyDescent="0.2">
      <c r="E412" s="6" t="e">
        <f t="shared" si="1"/>
        <v>#DIV/0!</v>
      </c>
    </row>
    <row r="413" spans="5:5" ht="15.75" customHeight="1" x14ac:dyDescent="0.2">
      <c r="E413" s="6" t="e">
        <f t="shared" si="1"/>
        <v>#DIV/0!</v>
      </c>
    </row>
    <row r="414" spans="5:5" ht="15.75" customHeight="1" x14ac:dyDescent="0.2">
      <c r="E414" s="6" t="e">
        <f t="shared" si="1"/>
        <v>#DIV/0!</v>
      </c>
    </row>
    <row r="415" spans="5:5" ht="15.75" customHeight="1" x14ac:dyDescent="0.2">
      <c r="E415" s="6" t="e">
        <f t="shared" si="1"/>
        <v>#DIV/0!</v>
      </c>
    </row>
    <row r="416" spans="5:5" ht="15.75" customHeight="1" x14ac:dyDescent="0.2">
      <c r="E416" s="6" t="e">
        <f t="shared" si="1"/>
        <v>#DIV/0!</v>
      </c>
    </row>
    <row r="417" spans="5:5" ht="15.75" customHeight="1" x14ac:dyDescent="0.2">
      <c r="E417" s="6" t="e">
        <f t="shared" si="1"/>
        <v>#DIV/0!</v>
      </c>
    </row>
    <row r="418" spans="5:5" ht="15.75" customHeight="1" x14ac:dyDescent="0.2">
      <c r="E418" s="6" t="e">
        <f t="shared" si="1"/>
        <v>#DIV/0!</v>
      </c>
    </row>
    <row r="419" spans="5:5" ht="15.75" customHeight="1" x14ac:dyDescent="0.2">
      <c r="E419" s="6" t="e">
        <f t="shared" si="1"/>
        <v>#DIV/0!</v>
      </c>
    </row>
    <row r="420" spans="5:5" ht="15.75" customHeight="1" x14ac:dyDescent="0.2">
      <c r="E420" s="6" t="e">
        <f t="shared" si="1"/>
        <v>#DIV/0!</v>
      </c>
    </row>
    <row r="421" spans="5:5" ht="15.75" customHeight="1" x14ac:dyDescent="0.2">
      <c r="E421" s="6" t="e">
        <f t="shared" si="1"/>
        <v>#DIV/0!</v>
      </c>
    </row>
    <row r="422" spans="5:5" ht="15.75" customHeight="1" x14ac:dyDescent="0.2">
      <c r="E422" s="6" t="e">
        <f t="shared" si="1"/>
        <v>#DIV/0!</v>
      </c>
    </row>
    <row r="423" spans="5:5" ht="15.75" customHeight="1" x14ac:dyDescent="0.2">
      <c r="E423" s="6" t="e">
        <f t="shared" si="1"/>
        <v>#DIV/0!</v>
      </c>
    </row>
    <row r="424" spans="5:5" ht="15.75" customHeight="1" x14ac:dyDescent="0.2">
      <c r="E424" s="6" t="e">
        <f t="shared" si="1"/>
        <v>#DIV/0!</v>
      </c>
    </row>
    <row r="425" spans="5:5" ht="15.75" customHeight="1" x14ac:dyDescent="0.2">
      <c r="E425" s="6" t="e">
        <f t="shared" si="1"/>
        <v>#DIV/0!</v>
      </c>
    </row>
    <row r="426" spans="5:5" ht="15.75" customHeight="1" x14ac:dyDescent="0.2">
      <c r="E426" s="6" t="e">
        <f t="shared" si="1"/>
        <v>#DIV/0!</v>
      </c>
    </row>
    <row r="427" spans="5:5" ht="15.75" customHeight="1" x14ac:dyDescent="0.2">
      <c r="E427" s="6" t="e">
        <f t="shared" si="1"/>
        <v>#DIV/0!</v>
      </c>
    </row>
    <row r="428" spans="5:5" ht="15.75" customHeight="1" x14ac:dyDescent="0.2">
      <c r="E428" s="6" t="e">
        <f t="shared" si="1"/>
        <v>#DIV/0!</v>
      </c>
    </row>
    <row r="429" spans="5:5" ht="15.75" customHeight="1" x14ac:dyDescent="0.2">
      <c r="E429" s="6" t="e">
        <f t="shared" si="1"/>
        <v>#DIV/0!</v>
      </c>
    </row>
    <row r="430" spans="5:5" ht="15.75" customHeight="1" x14ac:dyDescent="0.2">
      <c r="E430" s="6" t="e">
        <f t="shared" si="1"/>
        <v>#DIV/0!</v>
      </c>
    </row>
    <row r="431" spans="5:5" ht="15.75" customHeight="1" x14ac:dyDescent="0.2">
      <c r="E431" s="6" t="e">
        <f t="shared" si="1"/>
        <v>#DIV/0!</v>
      </c>
    </row>
    <row r="432" spans="5:5" ht="15.75" customHeight="1" x14ac:dyDescent="0.2">
      <c r="E432" s="6" t="e">
        <f t="shared" si="1"/>
        <v>#DIV/0!</v>
      </c>
    </row>
    <row r="433" spans="5:5" ht="15.75" customHeight="1" x14ac:dyDescent="0.2">
      <c r="E433" s="6" t="e">
        <f t="shared" si="1"/>
        <v>#DIV/0!</v>
      </c>
    </row>
    <row r="434" spans="5:5" ht="15.75" customHeight="1" x14ac:dyDescent="0.2">
      <c r="E434" s="6" t="e">
        <f t="shared" si="1"/>
        <v>#DIV/0!</v>
      </c>
    </row>
    <row r="435" spans="5:5" ht="15.75" customHeight="1" x14ac:dyDescent="0.2">
      <c r="E435" s="6" t="e">
        <f t="shared" si="1"/>
        <v>#DIV/0!</v>
      </c>
    </row>
    <row r="436" spans="5:5" ht="15.75" customHeight="1" x14ac:dyDescent="0.2">
      <c r="E436" s="6" t="e">
        <f t="shared" si="1"/>
        <v>#DIV/0!</v>
      </c>
    </row>
    <row r="437" spans="5:5" ht="15.75" customHeight="1" x14ac:dyDescent="0.2">
      <c r="E437" s="6" t="e">
        <f t="shared" si="1"/>
        <v>#DIV/0!</v>
      </c>
    </row>
    <row r="438" spans="5:5" ht="15.75" customHeight="1" x14ac:dyDescent="0.2">
      <c r="E438" s="6" t="e">
        <f t="shared" si="1"/>
        <v>#DIV/0!</v>
      </c>
    </row>
    <row r="439" spans="5:5" ht="15.75" customHeight="1" x14ac:dyDescent="0.2">
      <c r="E439" s="6" t="e">
        <f t="shared" si="1"/>
        <v>#DIV/0!</v>
      </c>
    </row>
    <row r="440" spans="5:5" ht="15.75" customHeight="1" x14ac:dyDescent="0.2">
      <c r="E440" s="6" t="e">
        <f t="shared" si="1"/>
        <v>#DIV/0!</v>
      </c>
    </row>
    <row r="441" spans="5:5" ht="15.75" customHeight="1" x14ac:dyDescent="0.2">
      <c r="E441" s="6" t="e">
        <f t="shared" si="1"/>
        <v>#DIV/0!</v>
      </c>
    </row>
    <row r="442" spans="5:5" ht="15.75" customHeight="1" x14ac:dyDescent="0.2">
      <c r="E442" s="6" t="e">
        <f t="shared" si="1"/>
        <v>#DIV/0!</v>
      </c>
    </row>
    <row r="443" spans="5:5" ht="15.75" customHeight="1" x14ac:dyDescent="0.2">
      <c r="E443" s="6" t="e">
        <f t="shared" si="1"/>
        <v>#DIV/0!</v>
      </c>
    </row>
    <row r="444" spans="5:5" ht="15.75" customHeight="1" x14ac:dyDescent="0.2">
      <c r="E444" s="6" t="e">
        <f t="shared" si="1"/>
        <v>#DIV/0!</v>
      </c>
    </row>
    <row r="445" spans="5:5" ht="15.75" customHeight="1" x14ac:dyDescent="0.2">
      <c r="E445" s="6" t="e">
        <f t="shared" si="1"/>
        <v>#DIV/0!</v>
      </c>
    </row>
    <row r="446" spans="5:5" ht="15.75" customHeight="1" x14ac:dyDescent="0.2">
      <c r="E446" s="6" t="e">
        <f t="shared" si="1"/>
        <v>#DIV/0!</v>
      </c>
    </row>
    <row r="447" spans="5:5" ht="15.75" customHeight="1" x14ac:dyDescent="0.2">
      <c r="E447" s="6" t="e">
        <f t="shared" si="1"/>
        <v>#DIV/0!</v>
      </c>
    </row>
    <row r="448" spans="5:5" ht="15.75" customHeight="1" x14ac:dyDescent="0.2">
      <c r="E448" s="6" t="e">
        <f t="shared" si="1"/>
        <v>#DIV/0!</v>
      </c>
    </row>
    <row r="449" spans="5:5" ht="15.75" customHeight="1" x14ac:dyDescent="0.2">
      <c r="E449" s="6" t="e">
        <f t="shared" si="1"/>
        <v>#DIV/0!</v>
      </c>
    </row>
    <row r="450" spans="5:5" ht="15.75" customHeight="1" x14ac:dyDescent="0.2">
      <c r="E450" s="6" t="e">
        <f t="shared" si="1"/>
        <v>#DIV/0!</v>
      </c>
    </row>
    <row r="451" spans="5:5" ht="15.75" customHeight="1" x14ac:dyDescent="0.2">
      <c r="E451" s="6" t="e">
        <f t="shared" si="1"/>
        <v>#DIV/0!</v>
      </c>
    </row>
    <row r="452" spans="5:5" ht="15.75" customHeight="1" x14ac:dyDescent="0.2">
      <c r="E452" s="6" t="e">
        <f t="shared" si="1"/>
        <v>#DIV/0!</v>
      </c>
    </row>
    <row r="453" spans="5:5" ht="15.75" customHeight="1" x14ac:dyDescent="0.2"/>
    <row r="454" spans="5:5" ht="15.75" customHeight="1" x14ac:dyDescent="0.2"/>
    <row r="455" spans="5:5" ht="15.75" customHeight="1" x14ac:dyDescent="0.2"/>
    <row r="456" spans="5:5" ht="15.75" customHeight="1" x14ac:dyDescent="0.2"/>
    <row r="457" spans="5:5" ht="15.75" customHeight="1" x14ac:dyDescent="0.2"/>
    <row r="458" spans="5:5" ht="15.75" customHeight="1" x14ac:dyDescent="0.2"/>
    <row r="459" spans="5:5" ht="15.75" customHeight="1" x14ac:dyDescent="0.2"/>
    <row r="460" spans="5:5" ht="15.75" customHeight="1" x14ac:dyDescent="0.2"/>
    <row r="461" spans="5:5" ht="15.75" customHeight="1" x14ac:dyDescent="0.2"/>
    <row r="462" spans="5:5" ht="15.75" customHeight="1" x14ac:dyDescent="0.2"/>
    <row r="463" spans="5:5" ht="15.75" customHeight="1" x14ac:dyDescent="0.2"/>
    <row r="464" spans="5:5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E1"/>
  </mergeCells>
  <conditionalFormatting sqref="E5:E452">
    <cfRule type="expression" dxfId="0" priority="1">
      <formula>ISERROR(E5)</formula>
    </cfRule>
  </conditionalFormatting>
  <pageMargins left="0.511811024" right="0.511811024" top="0.78740157499999996" bottom="0.78740157499999996" header="0" footer="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EB4B4"/>
  </sheetPr>
  <dimension ref="A1:P1000"/>
  <sheetViews>
    <sheetView showGridLines="0" workbookViewId="0"/>
  </sheetViews>
  <sheetFormatPr baseColWidth="10" defaultColWidth="14.5" defaultRowHeight="15" customHeight="1" x14ac:dyDescent="0.2"/>
  <cols>
    <col min="1" max="26" width="8.6640625" customWidth="1"/>
  </cols>
  <sheetData>
    <row r="1" spans="1:16" x14ac:dyDescent="0.2">
      <c r="G1" s="171" t="s">
        <v>375</v>
      </c>
      <c r="H1" s="162"/>
      <c r="I1" s="162"/>
      <c r="J1" s="157"/>
    </row>
    <row r="3" spans="1:16" x14ac:dyDescent="0.2">
      <c r="A3" s="170" t="s">
        <v>369</v>
      </c>
      <c r="B3" s="159"/>
      <c r="C3" s="159"/>
      <c r="D3" s="159"/>
      <c r="E3" s="159"/>
      <c r="F3" s="159"/>
      <c r="G3" s="160"/>
      <c r="J3" s="170" t="s">
        <v>369</v>
      </c>
      <c r="K3" s="159"/>
      <c r="L3" s="159"/>
      <c r="M3" s="159"/>
      <c r="N3" s="159"/>
      <c r="O3" s="159"/>
      <c r="P3" s="160"/>
    </row>
    <row r="4" spans="1:16" x14ac:dyDescent="0.2">
      <c r="A4" s="126"/>
      <c r="B4" s="127" t="s">
        <v>376</v>
      </c>
      <c r="C4" s="127" t="s">
        <v>376</v>
      </c>
      <c r="D4" s="127" t="s">
        <v>376</v>
      </c>
      <c r="E4" s="127" t="s">
        <v>376</v>
      </c>
      <c r="F4" s="127" t="s">
        <v>376</v>
      </c>
      <c r="G4" s="128" t="s">
        <v>376</v>
      </c>
      <c r="J4" s="126"/>
      <c r="K4" s="127" t="s">
        <v>376</v>
      </c>
      <c r="L4" s="127" t="s">
        <v>376</v>
      </c>
      <c r="M4" s="127" t="s">
        <v>376</v>
      </c>
      <c r="N4" s="127" t="s">
        <v>376</v>
      </c>
      <c r="O4" s="127" t="s">
        <v>376</v>
      </c>
      <c r="P4" s="128" t="s">
        <v>376</v>
      </c>
    </row>
    <row r="5" spans="1:16" x14ac:dyDescent="0.2">
      <c r="A5" s="129" t="s">
        <v>1</v>
      </c>
      <c r="B5" s="2"/>
      <c r="C5" s="2"/>
      <c r="D5" s="2"/>
      <c r="E5" s="2"/>
      <c r="F5" s="2"/>
      <c r="G5" s="130"/>
      <c r="J5" s="129" t="s">
        <v>1</v>
      </c>
      <c r="K5" s="2"/>
      <c r="L5" s="2"/>
      <c r="M5" s="2"/>
      <c r="N5" s="2"/>
      <c r="O5" s="2"/>
      <c r="P5" s="130"/>
    </row>
    <row r="6" spans="1:16" x14ac:dyDescent="0.2">
      <c r="A6" s="129" t="s">
        <v>6</v>
      </c>
      <c r="B6" s="2"/>
      <c r="C6" s="2"/>
      <c r="D6" s="2"/>
      <c r="E6" s="2"/>
      <c r="F6" s="2"/>
      <c r="G6" s="130"/>
      <c r="J6" s="129" t="s">
        <v>6</v>
      </c>
      <c r="K6" s="2"/>
      <c r="L6" s="2"/>
      <c r="M6" s="2"/>
      <c r="N6" s="2"/>
      <c r="O6" s="2"/>
      <c r="P6" s="130"/>
    </row>
    <row r="7" spans="1:16" x14ac:dyDescent="0.2">
      <c r="A7" s="129" t="s">
        <v>244</v>
      </c>
      <c r="B7" s="2"/>
      <c r="C7" s="2"/>
      <c r="D7" s="2"/>
      <c r="E7" s="2"/>
      <c r="F7" s="2"/>
      <c r="G7" s="130"/>
      <c r="J7" s="129" t="s">
        <v>244</v>
      </c>
      <c r="K7" s="2"/>
      <c r="L7" s="2"/>
      <c r="M7" s="2"/>
      <c r="N7" s="2"/>
      <c r="O7" s="2"/>
      <c r="P7" s="130"/>
    </row>
    <row r="8" spans="1:16" x14ac:dyDescent="0.2">
      <c r="A8" s="129" t="s">
        <v>377</v>
      </c>
      <c r="B8" s="2"/>
      <c r="C8" s="2"/>
      <c r="D8" s="2"/>
      <c r="E8" s="2"/>
      <c r="F8" s="2"/>
      <c r="G8" s="130"/>
      <c r="J8" s="129" t="s">
        <v>377</v>
      </c>
      <c r="K8" s="2"/>
      <c r="L8" s="2"/>
      <c r="M8" s="2"/>
      <c r="N8" s="2"/>
      <c r="O8" s="2"/>
      <c r="P8" s="130"/>
    </row>
    <row r="9" spans="1:16" x14ac:dyDescent="0.2">
      <c r="A9" s="131" t="s">
        <v>3</v>
      </c>
      <c r="B9" s="132"/>
      <c r="C9" s="132"/>
      <c r="D9" s="132"/>
      <c r="E9" s="132"/>
      <c r="F9" s="132"/>
      <c r="G9" s="133"/>
      <c r="J9" s="131" t="s">
        <v>3</v>
      </c>
      <c r="K9" s="132"/>
      <c r="L9" s="132"/>
      <c r="M9" s="132"/>
      <c r="N9" s="132"/>
      <c r="O9" s="132"/>
      <c r="P9" s="133"/>
    </row>
    <row r="13" spans="1:16" x14ac:dyDescent="0.2">
      <c r="A13" s="170" t="s">
        <v>369</v>
      </c>
      <c r="B13" s="159"/>
      <c r="C13" s="159"/>
      <c r="D13" s="159"/>
      <c r="E13" s="159"/>
      <c r="F13" s="159"/>
      <c r="G13" s="160"/>
      <c r="J13" s="170" t="s">
        <v>369</v>
      </c>
      <c r="K13" s="159"/>
      <c r="L13" s="159"/>
      <c r="M13" s="159"/>
      <c r="N13" s="159"/>
      <c r="O13" s="159"/>
      <c r="P13" s="160"/>
    </row>
    <row r="14" spans="1:16" x14ac:dyDescent="0.2">
      <c r="A14" s="126"/>
      <c r="B14" s="127" t="s">
        <v>376</v>
      </c>
      <c r="C14" s="127" t="s">
        <v>376</v>
      </c>
      <c r="D14" s="127" t="s">
        <v>376</v>
      </c>
      <c r="E14" s="127" t="s">
        <v>376</v>
      </c>
      <c r="F14" s="127" t="s">
        <v>376</v>
      </c>
      <c r="G14" s="128" t="s">
        <v>376</v>
      </c>
      <c r="J14" s="126"/>
      <c r="K14" s="127" t="s">
        <v>376</v>
      </c>
      <c r="L14" s="127" t="s">
        <v>376</v>
      </c>
      <c r="M14" s="127" t="s">
        <v>376</v>
      </c>
      <c r="N14" s="127" t="s">
        <v>376</v>
      </c>
      <c r="O14" s="127" t="s">
        <v>376</v>
      </c>
      <c r="P14" s="128" t="s">
        <v>376</v>
      </c>
    </row>
    <row r="15" spans="1:16" x14ac:dyDescent="0.2">
      <c r="A15" s="129" t="s">
        <v>1</v>
      </c>
      <c r="B15" s="2"/>
      <c r="C15" s="2"/>
      <c r="D15" s="2"/>
      <c r="E15" s="2"/>
      <c r="F15" s="2"/>
      <c r="G15" s="130"/>
      <c r="J15" s="129" t="s">
        <v>1</v>
      </c>
      <c r="K15" s="2"/>
      <c r="L15" s="2"/>
      <c r="M15" s="2"/>
      <c r="N15" s="2"/>
      <c r="O15" s="2"/>
      <c r="P15" s="130"/>
    </row>
    <row r="16" spans="1:16" x14ac:dyDescent="0.2">
      <c r="A16" s="129" t="s">
        <v>6</v>
      </c>
      <c r="B16" s="2"/>
      <c r="C16" s="2"/>
      <c r="D16" s="2"/>
      <c r="E16" s="2"/>
      <c r="F16" s="2"/>
      <c r="G16" s="130"/>
      <c r="J16" s="129" t="s">
        <v>6</v>
      </c>
      <c r="K16" s="2"/>
      <c r="L16" s="2"/>
      <c r="M16" s="2"/>
      <c r="N16" s="2"/>
      <c r="O16" s="2"/>
      <c r="P16" s="130"/>
    </row>
    <row r="17" spans="1:16" x14ac:dyDescent="0.2">
      <c r="A17" s="129" t="s">
        <v>244</v>
      </c>
      <c r="B17" s="2"/>
      <c r="C17" s="2"/>
      <c r="D17" s="2"/>
      <c r="E17" s="2"/>
      <c r="F17" s="2"/>
      <c r="G17" s="130"/>
      <c r="J17" s="129" t="s">
        <v>244</v>
      </c>
      <c r="K17" s="2"/>
      <c r="L17" s="2"/>
      <c r="M17" s="2"/>
      <c r="N17" s="2"/>
      <c r="O17" s="2"/>
      <c r="P17" s="130"/>
    </row>
    <row r="18" spans="1:16" x14ac:dyDescent="0.2">
      <c r="A18" s="129" t="s">
        <v>377</v>
      </c>
      <c r="B18" s="2"/>
      <c r="C18" s="2"/>
      <c r="D18" s="2"/>
      <c r="E18" s="2"/>
      <c r="F18" s="2"/>
      <c r="G18" s="130"/>
      <c r="J18" s="129" t="s">
        <v>377</v>
      </c>
      <c r="K18" s="2"/>
      <c r="L18" s="2"/>
      <c r="M18" s="2"/>
      <c r="N18" s="2"/>
      <c r="O18" s="2"/>
      <c r="P18" s="130"/>
    </row>
    <row r="19" spans="1:16" x14ac:dyDescent="0.2">
      <c r="A19" s="131" t="s">
        <v>3</v>
      </c>
      <c r="B19" s="132"/>
      <c r="C19" s="132"/>
      <c r="D19" s="132"/>
      <c r="E19" s="132"/>
      <c r="F19" s="132"/>
      <c r="G19" s="133"/>
      <c r="J19" s="131" t="s">
        <v>3</v>
      </c>
      <c r="K19" s="132"/>
      <c r="L19" s="132"/>
      <c r="M19" s="132"/>
      <c r="N19" s="132"/>
      <c r="O19" s="132"/>
      <c r="P19" s="133"/>
    </row>
    <row r="21" spans="1:16" ht="15.75" customHeight="1" x14ac:dyDescent="0.2">
      <c r="A21" s="170" t="s">
        <v>369</v>
      </c>
      <c r="B21" s="159"/>
      <c r="C21" s="159"/>
      <c r="D21" s="159"/>
      <c r="E21" s="159"/>
      <c r="F21" s="159"/>
      <c r="G21" s="160"/>
      <c r="J21" s="170" t="s">
        <v>369</v>
      </c>
      <c r="K21" s="159"/>
      <c r="L21" s="159"/>
      <c r="M21" s="159"/>
      <c r="N21" s="159"/>
      <c r="O21" s="159"/>
      <c r="P21" s="160"/>
    </row>
    <row r="22" spans="1:16" ht="15.75" customHeight="1" x14ac:dyDescent="0.2">
      <c r="A22" s="126"/>
      <c r="B22" s="127" t="s">
        <v>376</v>
      </c>
      <c r="C22" s="127" t="s">
        <v>376</v>
      </c>
      <c r="D22" s="127" t="s">
        <v>376</v>
      </c>
      <c r="E22" s="127" t="s">
        <v>376</v>
      </c>
      <c r="F22" s="127" t="s">
        <v>376</v>
      </c>
      <c r="G22" s="128" t="s">
        <v>376</v>
      </c>
      <c r="J22" s="126"/>
      <c r="K22" s="127" t="s">
        <v>376</v>
      </c>
      <c r="L22" s="127" t="s">
        <v>376</v>
      </c>
      <c r="M22" s="127" t="s">
        <v>376</v>
      </c>
      <c r="N22" s="127" t="s">
        <v>376</v>
      </c>
      <c r="O22" s="127" t="s">
        <v>376</v>
      </c>
      <c r="P22" s="128" t="s">
        <v>376</v>
      </c>
    </row>
    <row r="23" spans="1:16" ht="15.75" customHeight="1" x14ac:dyDescent="0.2">
      <c r="A23" s="129" t="s">
        <v>1</v>
      </c>
      <c r="B23" s="2"/>
      <c r="C23" s="2"/>
      <c r="D23" s="2"/>
      <c r="E23" s="2"/>
      <c r="F23" s="2"/>
      <c r="G23" s="130"/>
      <c r="J23" s="129" t="s">
        <v>1</v>
      </c>
      <c r="K23" s="2"/>
      <c r="L23" s="2"/>
      <c r="M23" s="2"/>
      <c r="N23" s="2"/>
      <c r="O23" s="2"/>
      <c r="P23" s="130"/>
    </row>
    <row r="24" spans="1:16" ht="15.75" customHeight="1" x14ac:dyDescent="0.2">
      <c r="A24" s="129" t="s">
        <v>6</v>
      </c>
      <c r="B24" s="2"/>
      <c r="C24" s="2"/>
      <c r="D24" s="2"/>
      <c r="E24" s="2"/>
      <c r="F24" s="2"/>
      <c r="G24" s="130"/>
      <c r="J24" s="129" t="s">
        <v>6</v>
      </c>
      <c r="K24" s="2"/>
      <c r="L24" s="2"/>
      <c r="M24" s="2"/>
      <c r="N24" s="2"/>
      <c r="O24" s="2"/>
      <c r="P24" s="130"/>
    </row>
    <row r="25" spans="1:16" ht="15.75" customHeight="1" x14ac:dyDescent="0.2">
      <c r="A25" s="129" t="s">
        <v>244</v>
      </c>
      <c r="B25" s="2"/>
      <c r="C25" s="2"/>
      <c r="D25" s="2"/>
      <c r="E25" s="2"/>
      <c r="F25" s="2"/>
      <c r="G25" s="130"/>
      <c r="J25" s="129" t="s">
        <v>244</v>
      </c>
      <c r="K25" s="2"/>
      <c r="L25" s="2"/>
      <c r="M25" s="2"/>
      <c r="N25" s="2"/>
      <c r="O25" s="2"/>
      <c r="P25" s="130"/>
    </row>
    <row r="26" spans="1:16" ht="15.75" customHeight="1" x14ac:dyDescent="0.2">
      <c r="A26" s="129" t="s">
        <v>377</v>
      </c>
      <c r="B26" s="2"/>
      <c r="C26" s="2"/>
      <c r="D26" s="2"/>
      <c r="E26" s="2"/>
      <c r="F26" s="2"/>
      <c r="G26" s="130"/>
      <c r="J26" s="129" t="s">
        <v>377</v>
      </c>
      <c r="K26" s="2"/>
      <c r="L26" s="2"/>
      <c r="M26" s="2"/>
      <c r="N26" s="2"/>
      <c r="O26" s="2"/>
      <c r="P26" s="130"/>
    </row>
    <row r="27" spans="1:16" ht="15.75" customHeight="1" x14ac:dyDescent="0.2">
      <c r="A27" s="131" t="s">
        <v>3</v>
      </c>
      <c r="B27" s="132"/>
      <c r="C27" s="132"/>
      <c r="D27" s="132"/>
      <c r="E27" s="132"/>
      <c r="F27" s="132"/>
      <c r="G27" s="133"/>
      <c r="J27" s="131" t="s">
        <v>3</v>
      </c>
      <c r="K27" s="132"/>
      <c r="L27" s="132"/>
      <c r="M27" s="132"/>
      <c r="N27" s="132"/>
      <c r="O27" s="132"/>
      <c r="P27" s="133"/>
    </row>
    <row r="28" spans="1:16" ht="15.75" customHeight="1" x14ac:dyDescent="0.2"/>
    <row r="29" spans="1:16" ht="15.75" customHeight="1" x14ac:dyDescent="0.2">
      <c r="A29" s="170" t="s">
        <v>369</v>
      </c>
      <c r="B29" s="159"/>
      <c r="C29" s="159"/>
      <c r="D29" s="159"/>
      <c r="E29" s="159"/>
      <c r="F29" s="159"/>
      <c r="G29" s="160"/>
      <c r="J29" s="170" t="s">
        <v>369</v>
      </c>
      <c r="K29" s="159"/>
      <c r="L29" s="159"/>
      <c r="M29" s="159"/>
      <c r="N29" s="159"/>
      <c r="O29" s="159"/>
      <c r="P29" s="160"/>
    </row>
    <row r="30" spans="1:16" ht="15.75" customHeight="1" x14ac:dyDescent="0.2">
      <c r="A30" s="126"/>
      <c r="B30" s="127" t="s">
        <v>376</v>
      </c>
      <c r="C30" s="127" t="s">
        <v>376</v>
      </c>
      <c r="D30" s="127" t="s">
        <v>376</v>
      </c>
      <c r="E30" s="127" t="s">
        <v>376</v>
      </c>
      <c r="F30" s="127" t="s">
        <v>376</v>
      </c>
      <c r="G30" s="128" t="s">
        <v>376</v>
      </c>
      <c r="J30" s="126"/>
      <c r="K30" s="127" t="s">
        <v>376</v>
      </c>
      <c r="L30" s="127" t="s">
        <v>376</v>
      </c>
      <c r="M30" s="127" t="s">
        <v>376</v>
      </c>
      <c r="N30" s="127" t="s">
        <v>376</v>
      </c>
      <c r="O30" s="127" t="s">
        <v>376</v>
      </c>
      <c r="P30" s="128" t="s">
        <v>376</v>
      </c>
    </row>
    <row r="31" spans="1:16" ht="15.75" customHeight="1" x14ac:dyDescent="0.2">
      <c r="A31" s="129" t="s">
        <v>1</v>
      </c>
      <c r="B31" s="2"/>
      <c r="C31" s="2"/>
      <c r="D31" s="2"/>
      <c r="E31" s="2"/>
      <c r="F31" s="2"/>
      <c r="G31" s="130"/>
      <c r="J31" s="129" t="s">
        <v>1</v>
      </c>
      <c r="K31" s="2"/>
      <c r="L31" s="2"/>
      <c r="M31" s="2"/>
      <c r="N31" s="2"/>
      <c r="O31" s="2"/>
      <c r="P31" s="130"/>
    </row>
    <row r="32" spans="1:16" ht="15.75" customHeight="1" x14ac:dyDescent="0.2">
      <c r="A32" s="129" t="s">
        <v>6</v>
      </c>
      <c r="B32" s="2"/>
      <c r="C32" s="2"/>
      <c r="D32" s="2"/>
      <c r="E32" s="2"/>
      <c r="F32" s="2"/>
      <c r="G32" s="130"/>
      <c r="J32" s="129" t="s">
        <v>6</v>
      </c>
      <c r="K32" s="2"/>
      <c r="L32" s="2"/>
      <c r="M32" s="2"/>
      <c r="N32" s="2"/>
      <c r="O32" s="2"/>
      <c r="P32" s="130"/>
    </row>
    <row r="33" spans="1:16" ht="15.75" customHeight="1" x14ac:dyDescent="0.2">
      <c r="A33" s="129" t="s">
        <v>244</v>
      </c>
      <c r="B33" s="2"/>
      <c r="C33" s="2"/>
      <c r="D33" s="2"/>
      <c r="E33" s="2"/>
      <c r="F33" s="2"/>
      <c r="G33" s="130"/>
      <c r="J33" s="129" t="s">
        <v>244</v>
      </c>
      <c r="K33" s="2"/>
      <c r="L33" s="2"/>
      <c r="M33" s="2"/>
      <c r="N33" s="2"/>
      <c r="O33" s="2"/>
      <c r="P33" s="130"/>
    </row>
    <row r="34" spans="1:16" ht="15.75" customHeight="1" x14ac:dyDescent="0.2">
      <c r="A34" s="129" t="s">
        <v>377</v>
      </c>
      <c r="B34" s="2"/>
      <c r="C34" s="2"/>
      <c r="D34" s="2"/>
      <c r="E34" s="2"/>
      <c r="F34" s="2"/>
      <c r="G34" s="130"/>
      <c r="J34" s="129" t="s">
        <v>377</v>
      </c>
      <c r="K34" s="2"/>
      <c r="L34" s="2"/>
      <c r="M34" s="2"/>
      <c r="N34" s="2"/>
      <c r="O34" s="2"/>
      <c r="P34" s="130"/>
    </row>
    <row r="35" spans="1:16" ht="15.75" customHeight="1" x14ac:dyDescent="0.2">
      <c r="A35" s="131" t="s">
        <v>3</v>
      </c>
      <c r="B35" s="132"/>
      <c r="C35" s="132"/>
      <c r="D35" s="132"/>
      <c r="E35" s="132"/>
      <c r="F35" s="132"/>
      <c r="G35" s="133"/>
      <c r="J35" s="131" t="s">
        <v>3</v>
      </c>
      <c r="K35" s="132"/>
      <c r="L35" s="132"/>
      <c r="M35" s="132"/>
      <c r="N35" s="132"/>
      <c r="O35" s="132"/>
      <c r="P35" s="133"/>
    </row>
    <row r="36" spans="1:16" ht="15.75" customHeight="1" x14ac:dyDescent="0.2"/>
    <row r="37" spans="1:16" ht="15.75" customHeight="1" x14ac:dyDescent="0.2"/>
    <row r="38" spans="1:16" ht="15.75" customHeight="1" x14ac:dyDescent="0.2"/>
    <row r="39" spans="1:16" ht="15.75" customHeight="1" x14ac:dyDescent="0.2"/>
    <row r="40" spans="1:16" ht="15.75" customHeight="1" x14ac:dyDescent="0.2"/>
    <row r="41" spans="1:16" ht="15.75" customHeight="1" x14ac:dyDescent="0.2"/>
    <row r="42" spans="1:16" ht="15.75" customHeight="1" x14ac:dyDescent="0.2"/>
    <row r="43" spans="1:16" ht="15.75" customHeight="1" x14ac:dyDescent="0.2"/>
    <row r="44" spans="1:16" ht="15.75" customHeight="1" x14ac:dyDescent="0.2"/>
    <row r="45" spans="1:16" ht="15.75" customHeight="1" x14ac:dyDescent="0.2"/>
    <row r="46" spans="1:16" ht="15.75" customHeight="1" x14ac:dyDescent="0.2"/>
    <row r="47" spans="1:16" ht="15.75" customHeight="1" x14ac:dyDescent="0.2"/>
    <row r="48" spans="1:1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A29:G29"/>
    <mergeCell ref="J29:P29"/>
    <mergeCell ref="G1:J1"/>
    <mergeCell ref="A3:G3"/>
    <mergeCell ref="J3:P3"/>
    <mergeCell ref="A13:G13"/>
    <mergeCell ref="J13:P13"/>
    <mergeCell ref="A21:G21"/>
    <mergeCell ref="J21:P21"/>
  </mergeCells>
  <pageMargins left="0.511811024" right="0.511811024" top="0.78740157499999996" bottom="0.78740157499999996" header="0" footer="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R1000"/>
  <sheetViews>
    <sheetView workbookViewId="0"/>
  </sheetViews>
  <sheetFormatPr baseColWidth="10" defaultColWidth="14.5" defaultRowHeight="15" customHeight="1" x14ac:dyDescent="0.2"/>
  <cols>
    <col min="1" max="1" width="10.1640625" customWidth="1"/>
    <col min="2" max="3" width="8.6640625" customWidth="1"/>
    <col min="4" max="4" width="13.83203125" customWidth="1"/>
    <col min="5" max="6" width="8.6640625" customWidth="1"/>
    <col min="7" max="7" width="13.83203125" customWidth="1"/>
    <col min="8" max="9" width="8.6640625" customWidth="1"/>
    <col min="10" max="10" width="13.83203125" customWidth="1"/>
    <col min="11" max="12" width="8.6640625" customWidth="1"/>
    <col min="13" max="13" width="13.83203125" customWidth="1"/>
    <col min="14" max="15" width="8.6640625" customWidth="1"/>
    <col min="16" max="16" width="13.83203125" customWidth="1"/>
    <col min="17" max="26" width="8.6640625" customWidth="1"/>
  </cols>
  <sheetData>
    <row r="1" spans="1:18" x14ac:dyDescent="0.2">
      <c r="A1" s="134"/>
      <c r="B1" s="175"/>
      <c r="C1" s="176"/>
      <c r="D1" s="134" t="s">
        <v>378</v>
      </c>
      <c r="E1" s="175"/>
      <c r="F1" s="176"/>
      <c r="G1" s="134" t="s">
        <v>379</v>
      </c>
      <c r="H1" s="175"/>
      <c r="I1" s="176"/>
      <c r="J1" s="134" t="s">
        <v>380</v>
      </c>
      <c r="K1" s="175"/>
      <c r="L1" s="176"/>
      <c r="M1" s="134" t="s">
        <v>381</v>
      </c>
      <c r="N1" s="175"/>
      <c r="O1" s="176"/>
      <c r="P1" s="134" t="s">
        <v>382</v>
      </c>
      <c r="Q1" s="175"/>
      <c r="R1" s="176"/>
    </row>
    <row r="2" spans="1:18" x14ac:dyDescent="0.2">
      <c r="A2" s="135" t="s">
        <v>369</v>
      </c>
      <c r="B2" s="172"/>
      <c r="C2" s="157"/>
      <c r="D2" s="135" t="s">
        <v>148</v>
      </c>
      <c r="E2" s="172"/>
      <c r="F2" s="157"/>
      <c r="G2" s="135" t="s">
        <v>148</v>
      </c>
      <c r="H2" s="172"/>
      <c r="I2" s="157"/>
      <c r="J2" s="135" t="s">
        <v>148</v>
      </c>
      <c r="K2" s="172"/>
      <c r="L2" s="157"/>
      <c r="M2" s="135" t="s">
        <v>148</v>
      </c>
      <c r="N2" s="172"/>
      <c r="O2" s="157"/>
      <c r="P2" s="135" t="s">
        <v>148</v>
      </c>
      <c r="Q2" s="172"/>
      <c r="R2" s="157"/>
    </row>
    <row r="3" spans="1:18" x14ac:dyDescent="0.2">
      <c r="A3" s="135" t="s">
        <v>383</v>
      </c>
      <c r="B3" s="172"/>
      <c r="C3" s="157"/>
      <c r="D3" s="135" t="s">
        <v>384</v>
      </c>
      <c r="E3" s="172"/>
      <c r="F3" s="157"/>
      <c r="G3" s="135" t="s">
        <v>384</v>
      </c>
      <c r="H3" s="172"/>
      <c r="I3" s="157"/>
      <c r="J3" s="135" t="s">
        <v>384</v>
      </c>
      <c r="K3" s="172"/>
      <c r="L3" s="157"/>
      <c r="M3" s="135" t="s">
        <v>384</v>
      </c>
      <c r="N3" s="172"/>
      <c r="O3" s="157"/>
      <c r="P3" s="135" t="s">
        <v>384</v>
      </c>
      <c r="Q3" s="172"/>
      <c r="R3" s="157"/>
    </row>
    <row r="4" spans="1:18" x14ac:dyDescent="0.2">
      <c r="A4" s="135" t="s">
        <v>4</v>
      </c>
      <c r="B4" s="172"/>
      <c r="C4" s="157"/>
      <c r="D4" s="135" t="s">
        <v>385</v>
      </c>
      <c r="E4" s="172"/>
      <c r="F4" s="157"/>
      <c r="G4" s="135" t="s">
        <v>385</v>
      </c>
      <c r="H4" s="172"/>
      <c r="I4" s="157"/>
      <c r="J4" s="135" t="s">
        <v>385</v>
      </c>
      <c r="K4" s="172"/>
      <c r="L4" s="157"/>
      <c r="M4" s="135" t="s">
        <v>385</v>
      </c>
      <c r="N4" s="172"/>
      <c r="O4" s="157"/>
      <c r="P4" s="135" t="s">
        <v>385</v>
      </c>
      <c r="Q4" s="172"/>
      <c r="R4" s="157"/>
    </row>
    <row r="5" spans="1:18" x14ac:dyDescent="0.2">
      <c r="A5" s="135" t="s">
        <v>386</v>
      </c>
      <c r="B5" s="172"/>
      <c r="C5" s="157"/>
      <c r="D5" s="135" t="s">
        <v>387</v>
      </c>
      <c r="E5" s="172"/>
      <c r="F5" s="157"/>
      <c r="G5" s="135" t="s">
        <v>387</v>
      </c>
      <c r="H5" s="172"/>
      <c r="I5" s="157"/>
      <c r="J5" s="135" t="s">
        <v>387</v>
      </c>
      <c r="K5" s="172"/>
      <c r="L5" s="157"/>
      <c r="M5" s="135" t="s">
        <v>387</v>
      </c>
      <c r="N5" s="172"/>
      <c r="O5" s="157"/>
      <c r="P5" s="135" t="s">
        <v>387</v>
      </c>
      <c r="Q5" s="172"/>
      <c r="R5" s="157"/>
    </row>
    <row r="6" spans="1:18" x14ac:dyDescent="0.2">
      <c r="A6" s="135" t="s">
        <v>388</v>
      </c>
      <c r="B6" s="172"/>
      <c r="C6" s="157"/>
      <c r="D6" s="135" t="s">
        <v>389</v>
      </c>
      <c r="E6" s="172"/>
      <c r="F6" s="157"/>
      <c r="G6" s="135" t="s">
        <v>389</v>
      </c>
      <c r="H6" s="172"/>
      <c r="I6" s="157"/>
      <c r="J6" s="135" t="s">
        <v>389</v>
      </c>
      <c r="K6" s="172"/>
      <c r="L6" s="157"/>
      <c r="M6" s="135" t="s">
        <v>389</v>
      </c>
      <c r="N6" s="172"/>
      <c r="O6" s="157"/>
      <c r="P6" s="135" t="s">
        <v>389</v>
      </c>
      <c r="Q6" s="172"/>
      <c r="R6" s="157"/>
    </row>
    <row r="7" spans="1:18" x14ac:dyDescent="0.2">
      <c r="A7" s="135" t="s">
        <v>244</v>
      </c>
      <c r="B7" s="172"/>
      <c r="C7" s="157"/>
      <c r="D7" s="135" t="s">
        <v>348</v>
      </c>
      <c r="E7" s="172"/>
      <c r="F7" s="157"/>
      <c r="G7" s="135" t="s">
        <v>348</v>
      </c>
      <c r="H7" s="172"/>
      <c r="I7" s="157"/>
      <c r="J7" s="135" t="s">
        <v>348</v>
      </c>
      <c r="K7" s="172"/>
      <c r="L7" s="157"/>
      <c r="M7" s="135" t="s">
        <v>348</v>
      </c>
      <c r="N7" s="172"/>
      <c r="O7" s="157"/>
      <c r="P7" s="135" t="s">
        <v>348</v>
      </c>
      <c r="Q7" s="172"/>
      <c r="R7" s="157"/>
    </row>
    <row r="8" spans="1:18" x14ac:dyDescent="0.2">
      <c r="A8" s="135" t="s">
        <v>19</v>
      </c>
      <c r="B8" s="172"/>
      <c r="C8" s="157"/>
      <c r="D8" s="135" t="s">
        <v>390</v>
      </c>
      <c r="E8" s="172"/>
      <c r="F8" s="157"/>
      <c r="G8" s="135" t="s">
        <v>390</v>
      </c>
      <c r="H8" s="172"/>
      <c r="I8" s="157"/>
      <c r="J8" s="135" t="s">
        <v>390</v>
      </c>
      <c r="K8" s="172"/>
      <c r="L8" s="157"/>
      <c r="M8" s="135" t="s">
        <v>390</v>
      </c>
      <c r="N8" s="172"/>
      <c r="O8" s="157"/>
      <c r="P8" s="135" t="s">
        <v>390</v>
      </c>
      <c r="Q8" s="172"/>
      <c r="R8" s="157"/>
    </row>
    <row r="9" spans="1:18" x14ac:dyDescent="0.2">
      <c r="A9" s="135" t="s">
        <v>391</v>
      </c>
      <c r="B9" s="172"/>
      <c r="C9" s="157"/>
      <c r="D9" s="135" t="s">
        <v>392</v>
      </c>
      <c r="E9" s="172"/>
      <c r="F9" s="157"/>
      <c r="G9" s="135" t="s">
        <v>392</v>
      </c>
      <c r="H9" s="172"/>
      <c r="I9" s="157"/>
      <c r="J9" s="135" t="s">
        <v>392</v>
      </c>
      <c r="K9" s="172"/>
      <c r="L9" s="157"/>
      <c r="M9" s="135" t="s">
        <v>392</v>
      </c>
      <c r="N9" s="172"/>
      <c r="O9" s="157"/>
      <c r="P9" s="135" t="s">
        <v>392</v>
      </c>
      <c r="Q9" s="172"/>
      <c r="R9" s="157"/>
    </row>
    <row r="10" spans="1:18" x14ac:dyDescent="0.2">
      <c r="A10" s="135" t="s">
        <v>117</v>
      </c>
      <c r="B10" s="172"/>
      <c r="C10" s="157"/>
      <c r="D10" s="135" t="s">
        <v>393</v>
      </c>
      <c r="E10" s="172"/>
      <c r="F10" s="157"/>
      <c r="G10" s="135" t="s">
        <v>393</v>
      </c>
      <c r="H10" s="172"/>
      <c r="I10" s="157"/>
      <c r="J10" s="135" t="s">
        <v>393</v>
      </c>
      <c r="K10" s="172"/>
      <c r="L10" s="157"/>
      <c r="M10" s="135" t="s">
        <v>393</v>
      </c>
      <c r="N10" s="172"/>
      <c r="O10" s="157"/>
      <c r="P10" s="135" t="s">
        <v>393</v>
      </c>
      <c r="Q10" s="172"/>
      <c r="R10" s="157"/>
    </row>
    <row r="11" spans="1:18" x14ac:dyDescent="0.2">
      <c r="A11" s="135" t="s">
        <v>1</v>
      </c>
      <c r="B11" s="172"/>
      <c r="C11" s="157"/>
      <c r="D11" s="135" t="s">
        <v>394</v>
      </c>
      <c r="E11" s="172"/>
      <c r="F11" s="157"/>
      <c r="G11" s="135" t="s">
        <v>394</v>
      </c>
      <c r="H11" s="172"/>
      <c r="I11" s="157"/>
      <c r="J11" s="135" t="s">
        <v>394</v>
      </c>
      <c r="K11" s="172"/>
      <c r="L11" s="157"/>
      <c r="M11" s="135" t="s">
        <v>394</v>
      </c>
      <c r="N11" s="172"/>
      <c r="O11" s="157"/>
      <c r="P11" s="135" t="s">
        <v>394</v>
      </c>
      <c r="Q11" s="172"/>
      <c r="R11" s="157"/>
    </row>
    <row r="12" spans="1:18" x14ac:dyDescent="0.2">
      <c r="A12" s="135" t="s">
        <v>6</v>
      </c>
      <c r="B12" s="172"/>
      <c r="C12" s="157"/>
      <c r="D12" s="135" t="s">
        <v>395</v>
      </c>
      <c r="E12" s="172"/>
      <c r="F12" s="157"/>
      <c r="G12" s="135" t="s">
        <v>395</v>
      </c>
      <c r="H12" s="172"/>
      <c r="I12" s="157"/>
      <c r="J12" s="135" t="s">
        <v>395</v>
      </c>
      <c r="K12" s="172"/>
      <c r="L12" s="157"/>
      <c r="M12" s="135" t="s">
        <v>395</v>
      </c>
      <c r="N12" s="172"/>
      <c r="O12" s="157"/>
      <c r="P12" s="135" t="s">
        <v>395</v>
      </c>
      <c r="Q12" s="172"/>
      <c r="R12" s="157"/>
    </row>
    <row r="13" spans="1:18" x14ac:dyDescent="0.2">
      <c r="A13" s="135" t="s">
        <v>3</v>
      </c>
      <c r="B13" s="172"/>
      <c r="C13" s="157"/>
      <c r="D13" s="135" t="s">
        <v>396</v>
      </c>
      <c r="E13" s="172"/>
      <c r="F13" s="157"/>
      <c r="G13" s="135" t="s">
        <v>396</v>
      </c>
      <c r="H13" s="172"/>
      <c r="I13" s="157"/>
      <c r="J13" s="135" t="s">
        <v>396</v>
      </c>
      <c r="K13" s="172"/>
      <c r="L13" s="157"/>
      <c r="M13" s="135" t="s">
        <v>396</v>
      </c>
      <c r="N13" s="172"/>
      <c r="O13" s="157"/>
      <c r="P13" s="135" t="s">
        <v>396</v>
      </c>
      <c r="Q13" s="172"/>
      <c r="R13" s="157"/>
    </row>
    <row r="14" spans="1:18" x14ac:dyDescent="0.2">
      <c r="A14" s="135" t="s">
        <v>397</v>
      </c>
      <c r="B14" s="172"/>
      <c r="C14" s="157"/>
      <c r="D14" s="135" t="s">
        <v>398</v>
      </c>
      <c r="E14" s="172"/>
      <c r="F14" s="157"/>
      <c r="G14" s="135" t="s">
        <v>398</v>
      </c>
      <c r="H14" s="172"/>
      <c r="I14" s="157"/>
      <c r="J14" s="135" t="s">
        <v>398</v>
      </c>
      <c r="K14" s="172"/>
      <c r="L14" s="157"/>
      <c r="M14" s="135" t="s">
        <v>398</v>
      </c>
      <c r="N14" s="172"/>
      <c r="O14" s="157"/>
      <c r="P14" s="135" t="s">
        <v>398</v>
      </c>
      <c r="Q14" s="172"/>
      <c r="R14" s="157"/>
    </row>
    <row r="15" spans="1:18" x14ac:dyDescent="0.2">
      <c r="A15" s="135" t="s">
        <v>399</v>
      </c>
      <c r="B15" s="172"/>
      <c r="C15" s="157"/>
      <c r="D15" s="135" t="s">
        <v>400</v>
      </c>
      <c r="E15" s="172"/>
      <c r="F15" s="157"/>
      <c r="G15" s="135" t="s">
        <v>400</v>
      </c>
      <c r="H15" s="172"/>
      <c r="I15" s="157"/>
      <c r="J15" s="135" t="s">
        <v>400</v>
      </c>
      <c r="K15" s="172"/>
      <c r="L15" s="157"/>
      <c r="M15" s="135" t="s">
        <v>400</v>
      </c>
      <c r="N15" s="172"/>
      <c r="O15" s="157"/>
      <c r="P15" s="135" t="s">
        <v>400</v>
      </c>
      <c r="Q15" s="172"/>
      <c r="R15" s="157"/>
    </row>
    <row r="16" spans="1:18" x14ac:dyDescent="0.2">
      <c r="A16" s="135"/>
      <c r="B16" s="172"/>
      <c r="C16" s="157"/>
      <c r="D16" s="135" t="s">
        <v>401</v>
      </c>
      <c r="E16" s="172"/>
      <c r="F16" s="157"/>
      <c r="G16" s="135" t="s">
        <v>401</v>
      </c>
      <c r="H16" s="172"/>
      <c r="I16" s="157"/>
      <c r="J16" s="135" t="s">
        <v>401</v>
      </c>
      <c r="K16" s="172"/>
      <c r="L16" s="157"/>
      <c r="M16" s="135" t="s">
        <v>401</v>
      </c>
      <c r="N16" s="172"/>
      <c r="O16" s="157"/>
      <c r="P16" s="135" t="s">
        <v>401</v>
      </c>
      <c r="Q16" s="172"/>
      <c r="R16" s="157"/>
    </row>
    <row r="17" spans="1:18" x14ac:dyDescent="0.2">
      <c r="A17" s="135"/>
      <c r="B17" s="172"/>
      <c r="C17" s="157"/>
      <c r="D17" s="135" t="s">
        <v>402</v>
      </c>
      <c r="E17" s="172"/>
      <c r="F17" s="157"/>
      <c r="G17" s="135" t="s">
        <v>402</v>
      </c>
      <c r="H17" s="172"/>
      <c r="I17" s="157"/>
      <c r="J17" s="135" t="s">
        <v>402</v>
      </c>
      <c r="K17" s="172"/>
      <c r="L17" s="157"/>
      <c r="M17" s="135" t="s">
        <v>402</v>
      </c>
      <c r="N17" s="172"/>
      <c r="O17" s="157"/>
      <c r="P17" s="135" t="s">
        <v>402</v>
      </c>
      <c r="Q17" s="172"/>
      <c r="R17" s="157"/>
    </row>
    <row r="18" spans="1:18" x14ac:dyDescent="0.2">
      <c r="A18" s="136"/>
      <c r="B18" s="173"/>
      <c r="C18" s="174"/>
      <c r="D18" s="136"/>
      <c r="E18" s="173"/>
      <c r="F18" s="174"/>
      <c r="G18" s="136"/>
      <c r="H18" s="173"/>
      <c r="I18" s="174"/>
      <c r="J18" s="136"/>
      <c r="K18" s="173"/>
      <c r="L18" s="174"/>
      <c r="M18" s="136"/>
      <c r="N18" s="173"/>
      <c r="O18" s="174"/>
      <c r="P18" s="136"/>
      <c r="Q18" s="173"/>
      <c r="R18" s="174"/>
    </row>
    <row r="20" spans="1:18" x14ac:dyDescent="0.2">
      <c r="A20" s="134"/>
      <c r="B20" s="175"/>
      <c r="C20" s="176"/>
      <c r="D20" s="134" t="s">
        <v>378</v>
      </c>
      <c r="E20" s="175"/>
      <c r="F20" s="176"/>
      <c r="G20" s="134" t="s">
        <v>379</v>
      </c>
      <c r="H20" s="175"/>
      <c r="I20" s="176"/>
      <c r="J20" s="134" t="s">
        <v>380</v>
      </c>
      <c r="K20" s="175"/>
      <c r="L20" s="176"/>
      <c r="M20" s="134" t="s">
        <v>381</v>
      </c>
      <c r="N20" s="175"/>
      <c r="O20" s="176"/>
      <c r="P20" s="134" t="s">
        <v>382</v>
      </c>
      <c r="Q20" s="175"/>
      <c r="R20" s="176"/>
    </row>
    <row r="21" spans="1:18" ht="15.75" customHeight="1" x14ac:dyDescent="0.2">
      <c r="A21" s="135" t="s">
        <v>369</v>
      </c>
      <c r="B21" s="172"/>
      <c r="C21" s="157"/>
      <c r="D21" s="135" t="s">
        <v>148</v>
      </c>
      <c r="E21" s="172"/>
      <c r="F21" s="157"/>
      <c r="G21" s="135" t="s">
        <v>148</v>
      </c>
      <c r="H21" s="172"/>
      <c r="I21" s="157"/>
      <c r="J21" s="135" t="s">
        <v>148</v>
      </c>
      <c r="K21" s="172"/>
      <c r="L21" s="157"/>
      <c r="M21" s="135" t="s">
        <v>148</v>
      </c>
      <c r="N21" s="172"/>
      <c r="O21" s="157"/>
      <c r="P21" s="135" t="s">
        <v>148</v>
      </c>
      <c r="Q21" s="172"/>
      <c r="R21" s="157"/>
    </row>
    <row r="22" spans="1:18" ht="15.75" customHeight="1" x14ac:dyDescent="0.2">
      <c r="A22" s="135" t="s">
        <v>383</v>
      </c>
      <c r="B22" s="172"/>
      <c r="C22" s="157"/>
      <c r="D22" s="135" t="s">
        <v>384</v>
      </c>
      <c r="E22" s="172"/>
      <c r="F22" s="157"/>
      <c r="G22" s="135" t="s">
        <v>384</v>
      </c>
      <c r="H22" s="172"/>
      <c r="I22" s="157"/>
      <c r="J22" s="135" t="s">
        <v>384</v>
      </c>
      <c r="K22" s="172"/>
      <c r="L22" s="157"/>
      <c r="M22" s="135" t="s">
        <v>384</v>
      </c>
      <c r="N22" s="172"/>
      <c r="O22" s="157"/>
      <c r="P22" s="135" t="s">
        <v>384</v>
      </c>
      <c r="Q22" s="172"/>
      <c r="R22" s="157"/>
    </row>
    <row r="23" spans="1:18" ht="15.75" customHeight="1" x14ac:dyDescent="0.2">
      <c r="A23" s="135" t="s">
        <v>4</v>
      </c>
      <c r="B23" s="172"/>
      <c r="C23" s="157"/>
      <c r="D23" s="135" t="s">
        <v>385</v>
      </c>
      <c r="E23" s="172"/>
      <c r="F23" s="157"/>
      <c r="G23" s="135" t="s">
        <v>385</v>
      </c>
      <c r="H23" s="172"/>
      <c r="I23" s="157"/>
      <c r="J23" s="135" t="s">
        <v>385</v>
      </c>
      <c r="K23" s="172"/>
      <c r="L23" s="157"/>
      <c r="M23" s="135" t="s">
        <v>385</v>
      </c>
      <c r="N23" s="172"/>
      <c r="O23" s="157"/>
      <c r="P23" s="135" t="s">
        <v>385</v>
      </c>
      <c r="Q23" s="172"/>
      <c r="R23" s="157"/>
    </row>
    <row r="24" spans="1:18" ht="15.75" customHeight="1" x14ac:dyDescent="0.2">
      <c r="A24" s="135" t="s">
        <v>386</v>
      </c>
      <c r="B24" s="172"/>
      <c r="C24" s="157"/>
      <c r="D24" s="135" t="s">
        <v>387</v>
      </c>
      <c r="E24" s="172"/>
      <c r="F24" s="157"/>
      <c r="G24" s="135" t="s">
        <v>387</v>
      </c>
      <c r="H24" s="172"/>
      <c r="I24" s="157"/>
      <c r="J24" s="135" t="s">
        <v>387</v>
      </c>
      <c r="K24" s="172"/>
      <c r="L24" s="157"/>
      <c r="M24" s="135" t="s">
        <v>387</v>
      </c>
      <c r="N24" s="172"/>
      <c r="O24" s="157"/>
      <c r="P24" s="135" t="s">
        <v>387</v>
      </c>
      <c r="Q24" s="172"/>
      <c r="R24" s="157"/>
    </row>
    <row r="25" spans="1:18" ht="15.75" customHeight="1" x14ac:dyDescent="0.2">
      <c r="A25" s="135" t="s">
        <v>388</v>
      </c>
      <c r="B25" s="172"/>
      <c r="C25" s="157"/>
      <c r="D25" s="135" t="s">
        <v>389</v>
      </c>
      <c r="E25" s="172"/>
      <c r="F25" s="157"/>
      <c r="G25" s="135" t="s">
        <v>389</v>
      </c>
      <c r="H25" s="172"/>
      <c r="I25" s="157"/>
      <c r="J25" s="135" t="s">
        <v>389</v>
      </c>
      <c r="K25" s="172"/>
      <c r="L25" s="157"/>
      <c r="M25" s="135" t="s">
        <v>389</v>
      </c>
      <c r="N25" s="172"/>
      <c r="O25" s="157"/>
      <c r="P25" s="135" t="s">
        <v>389</v>
      </c>
      <c r="Q25" s="172"/>
      <c r="R25" s="157"/>
    </row>
    <row r="26" spans="1:18" ht="15.75" customHeight="1" x14ac:dyDescent="0.2">
      <c r="A26" s="135" t="s">
        <v>244</v>
      </c>
      <c r="B26" s="172"/>
      <c r="C26" s="157"/>
      <c r="D26" s="135" t="s">
        <v>348</v>
      </c>
      <c r="E26" s="172"/>
      <c r="F26" s="157"/>
      <c r="G26" s="135" t="s">
        <v>348</v>
      </c>
      <c r="H26" s="172"/>
      <c r="I26" s="157"/>
      <c r="J26" s="135" t="s">
        <v>348</v>
      </c>
      <c r="K26" s="172"/>
      <c r="L26" s="157"/>
      <c r="M26" s="135" t="s">
        <v>348</v>
      </c>
      <c r="N26" s="172"/>
      <c r="O26" s="157"/>
      <c r="P26" s="135" t="s">
        <v>348</v>
      </c>
      <c r="Q26" s="172"/>
      <c r="R26" s="157"/>
    </row>
    <row r="27" spans="1:18" ht="15.75" customHeight="1" x14ac:dyDescent="0.2">
      <c r="A27" s="135" t="s">
        <v>19</v>
      </c>
      <c r="B27" s="172"/>
      <c r="C27" s="157"/>
      <c r="D27" s="135" t="s">
        <v>390</v>
      </c>
      <c r="E27" s="172"/>
      <c r="F27" s="157"/>
      <c r="G27" s="135" t="s">
        <v>390</v>
      </c>
      <c r="H27" s="172"/>
      <c r="I27" s="157"/>
      <c r="J27" s="135" t="s">
        <v>390</v>
      </c>
      <c r="K27" s="172"/>
      <c r="L27" s="157"/>
      <c r="M27" s="135" t="s">
        <v>390</v>
      </c>
      <c r="N27" s="172"/>
      <c r="O27" s="157"/>
      <c r="P27" s="135" t="s">
        <v>390</v>
      </c>
      <c r="Q27" s="172"/>
      <c r="R27" s="157"/>
    </row>
    <row r="28" spans="1:18" ht="15.75" customHeight="1" x14ac:dyDescent="0.2">
      <c r="A28" s="135" t="s">
        <v>391</v>
      </c>
      <c r="B28" s="172"/>
      <c r="C28" s="157"/>
      <c r="D28" s="135" t="s">
        <v>392</v>
      </c>
      <c r="E28" s="172"/>
      <c r="F28" s="157"/>
      <c r="G28" s="135" t="s">
        <v>392</v>
      </c>
      <c r="H28" s="172"/>
      <c r="I28" s="157"/>
      <c r="J28" s="135" t="s">
        <v>392</v>
      </c>
      <c r="K28" s="172"/>
      <c r="L28" s="157"/>
      <c r="M28" s="135" t="s">
        <v>392</v>
      </c>
      <c r="N28" s="172"/>
      <c r="O28" s="157"/>
      <c r="P28" s="135" t="s">
        <v>392</v>
      </c>
      <c r="Q28" s="172"/>
      <c r="R28" s="157"/>
    </row>
    <row r="29" spans="1:18" ht="15.75" customHeight="1" x14ac:dyDescent="0.2">
      <c r="A29" s="135" t="s">
        <v>117</v>
      </c>
      <c r="B29" s="172"/>
      <c r="C29" s="157"/>
      <c r="D29" s="135" t="s">
        <v>393</v>
      </c>
      <c r="E29" s="172"/>
      <c r="F29" s="157"/>
      <c r="G29" s="135" t="s">
        <v>393</v>
      </c>
      <c r="H29" s="172"/>
      <c r="I29" s="157"/>
      <c r="J29" s="135" t="s">
        <v>393</v>
      </c>
      <c r="K29" s="172"/>
      <c r="L29" s="157"/>
      <c r="M29" s="135" t="s">
        <v>393</v>
      </c>
      <c r="N29" s="172"/>
      <c r="O29" s="157"/>
      <c r="P29" s="135" t="s">
        <v>393</v>
      </c>
      <c r="Q29" s="172"/>
      <c r="R29" s="157"/>
    </row>
    <row r="30" spans="1:18" ht="15.75" customHeight="1" x14ac:dyDescent="0.2">
      <c r="A30" s="135" t="s">
        <v>1</v>
      </c>
      <c r="B30" s="172"/>
      <c r="C30" s="157"/>
      <c r="D30" s="135" t="s">
        <v>394</v>
      </c>
      <c r="E30" s="172"/>
      <c r="F30" s="157"/>
      <c r="G30" s="135" t="s">
        <v>394</v>
      </c>
      <c r="H30" s="172"/>
      <c r="I30" s="157"/>
      <c r="J30" s="135" t="s">
        <v>394</v>
      </c>
      <c r="K30" s="172"/>
      <c r="L30" s="157"/>
      <c r="M30" s="135" t="s">
        <v>394</v>
      </c>
      <c r="N30" s="172"/>
      <c r="O30" s="157"/>
      <c r="P30" s="135" t="s">
        <v>394</v>
      </c>
      <c r="Q30" s="172"/>
      <c r="R30" s="157"/>
    </row>
    <row r="31" spans="1:18" ht="15.75" customHeight="1" x14ac:dyDescent="0.2">
      <c r="A31" s="135" t="s">
        <v>6</v>
      </c>
      <c r="B31" s="172"/>
      <c r="C31" s="157"/>
      <c r="D31" s="135" t="s">
        <v>395</v>
      </c>
      <c r="E31" s="172"/>
      <c r="F31" s="157"/>
      <c r="G31" s="135" t="s">
        <v>395</v>
      </c>
      <c r="H31" s="172"/>
      <c r="I31" s="157"/>
      <c r="J31" s="135" t="s">
        <v>395</v>
      </c>
      <c r="K31" s="172"/>
      <c r="L31" s="157"/>
      <c r="M31" s="135" t="s">
        <v>395</v>
      </c>
      <c r="N31" s="172"/>
      <c r="O31" s="157"/>
      <c r="P31" s="135" t="s">
        <v>395</v>
      </c>
      <c r="Q31" s="172"/>
      <c r="R31" s="157"/>
    </row>
    <row r="32" spans="1:18" ht="15.75" customHeight="1" x14ac:dyDescent="0.2">
      <c r="A32" s="135" t="s">
        <v>3</v>
      </c>
      <c r="B32" s="172"/>
      <c r="C32" s="157"/>
      <c r="D32" s="135" t="s">
        <v>396</v>
      </c>
      <c r="E32" s="172"/>
      <c r="F32" s="157"/>
      <c r="G32" s="135" t="s">
        <v>396</v>
      </c>
      <c r="H32" s="172"/>
      <c r="I32" s="157"/>
      <c r="J32" s="135" t="s">
        <v>396</v>
      </c>
      <c r="K32" s="172"/>
      <c r="L32" s="157"/>
      <c r="M32" s="135" t="s">
        <v>396</v>
      </c>
      <c r="N32" s="172"/>
      <c r="O32" s="157"/>
      <c r="P32" s="135" t="s">
        <v>396</v>
      </c>
      <c r="Q32" s="172"/>
      <c r="R32" s="157"/>
    </row>
    <row r="33" spans="1:18" ht="15.75" customHeight="1" x14ac:dyDescent="0.2">
      <c r="A33" s="135" t="s">
        <v>397</v>
      </c>
      <c r="B33" s="172"/>
      <c r="C33" s="157"/>
      <c r="D33" s="135" t="s">
        <v>398</v>
      </c>
      <c r="E33" s="172"/>
      <c r="F33" s="157"/>
      <c r="G33" s="135" t="s">
        <v>398</v>
      </c>
      <c r="H33" s="172"/>
      <c r="I33" s="157"/>
      <c r="J33" s="135" t="s">
        <v>398</v>
      </c>
      <c r="K33" s="172"/>
      <c r="L33" s="157"/>
      <c r="M33" s="135" t="s">
        <v>398</v>
      </c>
      <c r="N33" s="172"/>
      <c r="O33" s="157"/>
      <c r="P33" s="135" t="s">
        <v>398</v>
      </c>
      <c r="Q33" s="172"/>
      <c r="R33" s="157"/>
    </row>
    <row r="34" spans="1:18" ht="15.75" customHeight="1" x14ac:dyDescent="0.2">
      <c r="A34" s="135" t="s">
        <v>399</v>
      </c>
      <c r="B34" s="172"/>
      <c r="C34" s="157"/>
      <c r="D34" s="135" t="s">
        <v>400</v>
      </c>
      <c r="E34" s="172"/>
      <c r="F34" s="157"/>
      <c r="G34" s="135" t="s">
        <v>400</v>
      </c>
      <c r="H34" s="172"/>
      <c r="I34" s="157"/>
      <c r="J34" s="135" t="s">
        <v>400</v>
      </c>
      <c r="K34" s="172"/>
      <c r="L34" s="157"/>
      <c r="M34" s="135" t="s">
        <v>400</v>
      </c>
      <c r="N34" s="172"/>
      <c r="O34" s="157"/>
      <c r="P34" s="135" t="s">
        <v>400</v>
      </c>
      <c r="Q34" s="172"/>
      <c r="R34" s="157"/>
    </row>
    <row r="35" spans="1:18" ht="15.75" customHeight="1" x14ac:dyDescent="0.2">
      <c r="A35" s="135"/>
      <c r="B35" s="172"/>
      <c r="C35" s="157"/>
      <c r="D35" s="135" t="s">
        <v>401</v>
      </c>
      <c r="E35" s="172"/>
      <c r="F35" s="157"/>
      <c r="G35" s="135" t="s">
        <v>401</v>
      </c>
      <c r="H35" s="172"/>
      <c r="I35" s="157"/>
      <c r="J35" s="135" t="s">
        <v>401</v>
      </c>
      <c r="K35" s="172"/>
      <c r="L35" s="157"/>
      <c r="M35" s="135" t="s">
        <v>401</v>
      </c>
      <c r="N35" s="172"/>
      <c r="O35" s="157"/>
      <c r="P35" s="135" t="s">
        <v>401</v>
      </c>
      <c r="Q35" s="172"/>
      <c r="R35" s="157"/>
    </row>
    <row r="36" spans="1:18" ht="15.75" customHeight="1" x14ac:dyDescent="0.2">
      <c r="A36" s="135"/>
      <c r="B36" s="172"/>
      <c r="C36" s="157"/>
      <c r="D36" s="135" t="s">
        <v>402</v>
      </c>
      <c r="E36" s="172"/>
      <c r="F36" s="157"/>
      <c r="G36" s="135" t="s">
        <v>402</v>
      </c>
      <c r="H36" s="172"/>
      <c r="I36" s="157"/>
      <c r="J36" s="135" t="s">
        <v>402</v>
      </c>
      <c r="K36" s="172"/>
      <c r="L36" s="157"/>
      <c r="M36" s="135" t="s">
        <v>402</v>
      </c>
      <c r="N36" s="172"/>
      <c r="O36" s="157"/>
      <c r="P36" s="135" t="s">
        <v>402</v>
      </c>
      <c r="Q36" s="172"/>
      <c r="R36" s="157"/>
    </row>
    <row r="37" spans="1:18" ht="15.75" customHeight="1" x14ac:dyDescent="0.2">
      <c r="A37" s="136"/>
      <c r="B37" s="173"/>
      <c r="C37" s="174"/>
      <c r="D37" s="136"/>
      <c r="E37" s="173"/>
      <c r="F37" s="174"/>
      <c r="G37" s="136"/>
      <c r="H37" s="173"/>
      <c r="I37" s="174"/>
      <c r="J37" s="136"/>
      <c r="K37" s="173"/>
      <c r="L37" s="174"/>
      <c r="M37" s="136"/>
      <c r="N37" s="173"/>
      <c r="O37" s="174"/>
      <c r="P37" s="136"/>
      <c r="Q37" s="173"/>
      <c r="R37" s="174"/>
    </row>
    <row r="38" spans="1:18" ht="15.75" customHeight="1" x14ac:dyDescent="0.2"/>
    <row r="39" spans="1:18" ht="15.75" customHeight="1" x14ac:dyDescent="0.2">
      <c r="A39" s="134"/>
      <c r="B39" s="175"/>
      <c r="C39" s="176"/>
      <c r="D39" s="134" t="s">
        <v>378</v>
      </c>
      <c r="E39" s="175"/>
      <c r="F39" s="176"/>
      <c r="G39" s="134" t="s">
        <v>379</v>
      </c>
      <c r="H39" s="175"/>
      <c r="I39" s="176"/>
      <c r="J39" s="134" t="s">
        <v>380</v>
      </c>
      <c r="K39" s="175"/>
      <c r="L39" s="176"/>
      <c r="M39" s="134" t="s">
        <v>381</v>
      </c>
      <c r="N39" s="175"/>
      <c r="O39" s="176"/>
      <c r="P39" s="134" t="s">
        <v>382</v>
      </c>
      <c r="Q39" s="175"/>
      <c r="R39" s="176"/>
    </row>
    <row r="40" spans="1:18" ht="15.75" customHeight="1" x14ac:dyDescent="0.2">
      <c r="A40" s="135" t="s">
        <v>369</v>
      </c>
      <c r="B40" s="172"/>
      <c r="C40" s="157"/>
      <c r="D40" s="135" t="s">
        <v>148</v>
      </c>
      <c r="E40" s="172"/>
      <c r="F40" s="157"/>
      <c r="G40" s="135" t="s">
        <v>148</v>
      </c>
      <c r="H40" s="172"/>
      <c r="I40" s="157"/>
      <c r="J40" s="135" t="s">
        <v>148</v>
      </c>
      <c r="K40" s="172"/>
      <c r="L40" s="157"/>
      <c r="M40" s="135" t="s">
        <v>148</v>
      </c>
      <c r="N40" s="172"/>
      <c r="O40" s="157"/>
      <c r="P40" s="135" t="s">
        <v>148</v>
      </c>
      <c r="Q40" s="172"/>
      <c r="R40" s="157"/>
    </row>
    <row r="41" spans="1:18" ht="15.75" customHeight="1" x14ac:dyDescent="0.2">
      <c r="A41" s="135" t="s">
        <v>383</v>
      </c>
      <c r="B41" s="172"/>
      <c r="C41" s="157"/>
      <c r="D41" s="135" t="s">
        <v>384</v>
      </c>
      <c r="E41" s="172"/>
      <c r="F41" s="157"/>
      <c r="G41" s="135" t="s">
        <v>384</v>
      </c>
      <c r="H41" s="172"/>
      <c r="I41" s="157"/>
      <c r="J41" s="135" t="s">
        <v>384</v>
      </c>
      <c r="K41" s="172"/>
      <c r="L41" s="157"/>
      <c r="M41" s="135" t="s">
        <v>384</v>
      </c>
      <c r="N41" s="172"/>
      <c r="O41" s="157"/>
      <c r="P41" s="135" t="s">
        <v>384</v>
      </c>
      <c r="Q41" s="172"/>
      <c r="R41" s="157"/>
    </row>
    <row r="42" spans="1:18" ht="15.75" customHeight="1" x14ac:dyDescent="0.2">
      <c r="A42" s="135" t="s">
        <v>4</v>
      </c>
      <c r="B42" s="172"/>
      <c r="C42" s="157"/>
      <c r="D42" s="135" t="s">
        <v>385</v>
      </c>
      <c r="E42" s="172"/>
      <c r="F42" s="157"/>
      <c r="G42" s="135" t="s">
        <v>385</v>
      </c>
      <c r="H42" s="172"/>
      <c r="I42" s="157"/>
      <c r="J42" s="135" t="s">
        <v>385</v>
      </c>
      <c r="K42" s="172"/>
      <c r="L42" s="157"/>
      <c r="M42" s="135" t="s">
        <v>385</v>
      </c>
      <c r="N42" s="172"/>
      <c r="O42" s="157"/>
      <c r="P42" s="135" t="s">
        <v>385</v>
      </c>
      <c r="Q42" s="172"/>
      <c r="R42" s="157"/>
    </row>
    <row r="43" spans="1:18" ht="15.75" customHeight="1" x14ac:dyDescent="0.2">
      <c r="A43" s="135" t="s">
        <v>386</v>
      </c>
      <c r="B43" s="172"/>
      <c r="C43" s="157"/>
      <c r="D43" s="135" t="s">
        <v>387</v>
      </c>
      <c r="E43" s="172"/>
      <c r="F43" s="157"/>
      <c r="G43" s="135" t="s">
        <v>387</v>
      </c>
      <c r="H43" s="172"/>
      <c r="I43" s="157"/>
      <c r="J43" s="135" t="s">
        <v>387</v>
      </c>
      <c r="K43" s="172"/>
      <c r="L43" s="157"/>
      <c r="M43" s="135" t="s">
        <v>387</v>
      </c>
      <c r="N43" s="172"/>
      <c r="O43" s="157"/>
      <c r="P43" s="135" t="s">
        <v>387</v>
      </c>
      <c r="Q43" s="172"/>
      <c r="R43" s="157"/>
    </row>
    <row r="44" spans="1:18" ht="15.75" customHeight="1" x14ac:dyDescent="0.2">
      <c r="A44" s="135" t="s">
        <v>388</v>
      </c>
      <c r="B44" s="172"/>
      <c r="C44" s="157"/>
      <c r="D44" s="135" t="s">
        <v>389</v>
      </c>
      <c r="E44" s="172"/>
      <c r="F44" s="157"/>
      <c r="G44" s="135" t="s">
        <v>389</v>
      </c>
      <c r="H44" s="172"/>
      <c r="I44" s="157"/>
      <c r="J44" s="135" t="s">
        <v>389</v>
      </c>
      <c r="K44" s="172"/>
      <c r="L44" s="157"/>
      <c r="M44" s="135" t="s">
        <v>389</v>
      </c>
      <c r="N44" s="172"/>
      <c r="O44" s="157"/>
      <c r="P44" s="135" t="s">
        <v>389</v>
      </c>
      <c r="Q44" s="172"/>
      <c r="R44" s="157"/>
    </row>
    <row r="45" spans="1:18" ht="15.75" customHeight="1" x14ac:dyDescent="0.2">
      <c r="A45" s="135" t="s">
        <v>244</v>
      </c>
      <c r="B45" s="172"/>
      <c r="C45" s="157"/>
      <c r="D45" s="135" t="s">
        <v>348</v>
      </c>
      <c r="E45" s="172"/>
      <c r="F45" s="157"/>
      <c r="G45" s="135" t="s">
        <v>348</v>
      </c>
      <c r="H45" s="172"/>
      <c r="I45" s="157"/>
      <c r="J45" s="135" t="s">
        <v>348</v>
      </c>
      <c r="K45" s="172"/>
      <c r="L45" s="157"/>
      <c r="M45" s="135" t="s">
        <v>348</v>
      </c>
      <c r="N45" s="172"/>
      <c r="O45" s="157"/>
      <c r="P45" s="135" t="s">
        <v>348</v>
      </c>
      <c r="Q45" s="172"/>
      <c r="R45" s="157"/>
    </row>
    <row r="46" spans="1:18" ht="15.75" customHeight="1" x14ac:dyDescent="0.2">
      <c r="A46" s="135" t="s">
        <v>19</v>
      </c>
      <c r="B46" s="172"/>
      <c r="C46" s="157"/>
      <c r="D46" s="135" t="s">
        <v>390</v>
      </c>
      <c r="E46" s="172"/>
      <c r="F46" s="157"/>
      <c r="G46" s="135" t="s">
        <v>390</v>
      </c>
      <c r="H46" s="172"/>
      <c r="I46" s="157"/>
      <c r="J46" s="135" t="s">
        <v>390</v>
      </c>
      <c r="K46" s="172"/>
      <c r="L46" s="157"/>
      <c r="M46" s="135" t="s">
        <v>390</v>
      </c>
      <c r="N46" s="172"/>
      <c r="O46" s="157"/>
      <c r="P46" s="135" t="s">
        <v>390</v>
      </c>
      <c r="Q46" s="172"/>
      <c r="R46" s="157"/>
    </row>
    <row r="47" spans="1:18" ht="15.75" customHeight="1" x14ac:dyDescent="0.2">
      <c r="A47" s="135" t="s">
        <v>391</v>
      </c>
      <c r="B47" s="172"/>
      <c r="C47" s="157"/>
      <c r="D47" s="135" t="s">
        <v>392</v>
      </c>
      <c r="E47" s="172"/>
      <c r="F47" s="157"/>
      <c r="G47" s="135" t="s">
        <v>392</v>
      </c>
      <c r="H47" s="172"/>
      <c r="I47" s="157"/>
      <c r="J47" s="135" t="s">
        <v>392</v>
      </c>
      <c r="K47" s="172"/>
      <c r="L47" s="157"/>
      <c r="M47" s="135" t="s">
        <v>392</v>
      </c>
      <c r="N47" s="172"/>
      <c r="O47" s="157"/>
      <c r="P47" s="135" t="s">
        <v>392</v>
      </c>
      <c r="Q47" s="172"/>
      <c r="R47" s="157"/>
    </row>
    <row r="48" spans="1:18" ht="15.75" customHeight="1" x14ac:dyDescent="0.2">
      <c r="A48" s="135" t="s">
        <v>117</v>
      </c>
      <c r="B48" s="172"/>
      <c r="C48" s="157"/>
      <c r="D48" s="135" t="s">
        <v>393</v>
      </c>
      <c r="E48" s="172"/>
      <c r="F48" s="157"/>
      <c r="G48" s="135" t="s">
        <v>393</v>
      </c>
      <c r="H48" s="172"/>
      <c r="I48" s="157"/>
      <c r="J48" s="135" t="s">
        <v>393</v>
      </c>
      <c r="K48" s="172"/>
      <c r="L48" s="157"/>
      <c r="M48" s="135" t="s">
        <v>393</v>
      </c>
      <c r="N48" s="172"/>
      <c r="O48" s="157"/>
      <c r="P48" s="135" t="s">
        <v>393</v>
      </c>
      <c r="Q48" s="172"/>
      <c r="R48" s="157"/>
    </row>
    <row r="49" spans="1:18" ht="15.75" customHeight="1" x14ac:dyDescent="0.2">
      <c r="A49" s="135" t="s">
        <v>1</v>
      </c>
      <c r="B49" s="172"/>
      <c r="C49" s="157"/>
      <c r="D49" s="135" t="s">
        <v>394</v>
      </c>
      <c r="E49" s="172"/>
      <c r="F49" s="157"/>
      <c r="G49" s="135" t="s">
        <v>394</v>
      </c>
      <c r="H49" s="172"/>
      <c r="I49" s="157"/>
      <c r="J49" s="135" t="s">
        <v>394</v>
      </c>
      <c r="K49" s="172"/>
      <c r="L49" s="157"/>
      <c r="M49" s="135" t="s">
        <v>394</v>
      </c>
      <c r="N49" s="172"/>
      <c r="O49" s="157"/>
      <c r="P49" s="135" t="s">
        <v>394</v>
      </c>
      <c r="Q49" s="172"/>
      <c r="R49" s="157"/>
    </row>
    <row r="50" spans="1:18" ht="15.75" customHeight="1" x14ac:dyDescent="0.2">
      <c r="A50" s="135" t="s">
        <v>6</v>
      </c>
      <c r="B50" s="172"/>
      <c r="C50" s="157"/>
      <c r="D50" s="135" t="s">
        <v>395</v>
      </c>
      <c r="E50" s="172"/>
      <c r="F50" s="157"/>
      <c r="G50" s="135" t="s">
        <v>395</v>
      </c>
      <c r="H50" s="172"/>
      <c r="I50" s="157"/>
      <c r="J50" s="135" t="s">
        <v>395</v>
      </c>
      <c r="K50" s="172"/>
      <c r="L50" s="157"/>
      <c r="M50" s="135" t="s">
        <v>395</v>
      </c>
      <c r="N50" s="172"/>
      <c r="O50" s="157"/>
      <c r="P50" s="135" t="s">
        <v>395</v>
      </c>
      <c r="Q50" s="172"/>
      <c r="R50" s="157"/>
    </row>
    <row r="51" spans="1:18" ht="15.75" customHeight="1" x14ac:dyDescent="0.2">
      <c r="A51" s="135" t="s">
        <v>3</v>
      </c>
      <c r="B51" s="172"/>
      <c r="C51" s="157"/>
      <c r="D51" s="135" t="s">
        <v>396</v>
      </c>
      <c r="E51" s="172"/>
      <c r="F51" s="157"/>
      <c r="G51" s="135" t="s">
        <v>396</v>
      </c>
      <c r="H51" s="172"/>
      <c r="I51" s="157"/>
      <c r="J51" s="135" t="s">
        <v>396</v>
      </c>
      <c r="K51" s="172"/>
      <c r="L51" s="157"/>
      <c r="M51" s="135" t="s">
        <v>396</v>
      </c>
      <c r="N51" s="172"/>
      <c r="O51" s="157"/>
      <c r="P51" s="135" t="s">
        <v>396</v>
      </c>
      <c r="Q51" s="172"/>
      <c r="R51" s="157"/>
    </row>
    <row r="52" spans="1:18" ht="15.75" customHeight="1" x14ac:dyDescent="0.2">
      <c r="A52" s="135" t="s">
        <v>397</v>
      </c>
      <c r="B52" s="172"/>
      <c r="C52" s="157"/>
      <c r="D52" s="135" t="s">
        <v>398</v>
      </c>
      <c r="E52" s="172"/>
      <c r="F52" s="157"/>
      <c r="G52" s="135" t="s">
        <v>398</v>
      </c>
      <c r="H52" s="172"/>
      <c r="I52" s="157"/>
      <c r="J52" s="135" t="s">
        <v>398</v>
      </c>
      <c r="K52" s="172"/>
      <c r="L52" s="157"/>
      <c r="M52" s="135" t="s">
        <v>398</v>
      </c>
      <c r="N52" s="172"/>
      <c r="O52" s="157"/>
      <c r="P52" s="135" t="s">
        <v>398</v>
      </c>
      <c r="Q52" s="172"/>
      <c r="R52" s="157"/>
    </row>
    <row r="53" spans="1:18" ht="15.75" customHeight="1" x14ac:dyDescent="0.2">
      <c r="A53" s="135" t="s">
        <v>399</v>
      </c>
      <c r="B53" s="172"/>
      <c r="C53" s="157"/>
      <c r="D53" s="135" t="s">
        <v>400</v>
      </c>
      <c r="E53" s="172"/>
      <c r="F53" s="157"/>
      <c r="G53" s="135" t="s">
        <v>400</v>
      </c>
      <c r="H53" s="172"/>
      <c r="I53" s="157"/>
      <c r="J53" s="135" t="s">
        <v>400</v>
      </c>
      <c r="K53" s="172"/>
      <c r="L53" s="157"/>
      <c r="M53" s="135" t="s">
        <v>400</v>
      </c>
      <c r="N53" s="172"/>
      <c r="O53" s="157"/>
      <c r="P53" s="135" t="s">
        <v>400</v>
      </c>
      <c r="Q53" s="172"/>
      <c r="R53" s="157"/>
    </row>
    <row r="54" spans="1:18" ht="15.75" customHeight="1" x14ac:dyDescent="0.2">
      <c r="A54" s="135"/>
      <c r="B54" s="172"/>
      <c r="C54" s="157"/>
      <c r="D54" s="135" t="s">
        <v>401</v>
      </c>
      <c r="E54" s="172"/>
      <c r="F54" s="157"/>
      <c r="G54" s="135" t="s">
        <v>401</v>
      </c>
      <c r="H54" s="172"/>
      <c r="I54" s="157"/>
      <c r="J54" s="135" t="s">
        <v>401</v>
      </c>
      <c r="K54" s="172"/>
      <c r="L54" s="157"/>
      <c r="M54" s="135" t="s">
        <v>401</v>
      </c>
      <c r="N54" s="172"/>
      <c r="O54" s="157"/>
      <c r="P54" s="135" t="s">
        <v>401</v>
      </c>
      <c r="Q54" s="172"/>
      <c r="R54" s="157"/>
    </row>
    <row r="55" spans="1:18" ht="15.75" customHeight="1" x14ac:dyDescent="0.2">
      <c r="A55" s="135"/>
      <c r="B55" s="172"/>
      <c r="C55" s="157"/>
      <c r="D55" s="135" t="s">
        <v>402</v>
      </c>
      <c r="E55" s="172"/>
      <c r="F55" s="157"/>
      <c r="G55" s="135" t="s">
        <v>402</v>
      </c>
      <c r="H55" s="172"/>
      <c r="I55" s="157"/>
      <c r="J55" s="135" t="s">
        <v>402</v>
      </c>
      <c r="K55" s="172"/>
      <c r="L55" s="157"/>
      <c r="M55" s="135" t="s">
        <v>402</v>
      </c>
      <c r="N55" s="172"/>
      <c r="O55" s="157"/>
      <c r="P55" s="135" t="s">
        <v>402</v>
      </c>
      <c r="Q55" s="172"/>
      <c r="R55" s="157"/>
    </row>
    <row r="56" spans="1:18" ht="15.75" customHeight="1" x14ac:dyDescent="0.2">
      <c r="A56" s="136"/>
      <c r="B56" s="173"/>
      <c r="C56" s="174"/>
      <c r="D56" s="136"/>
      <c r="E56" s="173"/>
      <c r="F56" s="174"/>
      <c r="G56" s="136"/>
      <c r="H56" s="173"/>
      <c r="I56" s="174"/>
      <c r="J56" s="136"/>
      <c r="K56" s="173"/>
      <c r="L56" s="174"/>
      <c r="M56" s="136"/>
      <c r="N56" s="173"/>
      <c r="O56" s="174"/>
      <c r="P56" s="136"/>
      <c r="Q56" s="173"/>
      <c r="R56" s="174"/>
    </row>
    <row r="57" spans="1:18" ht="15.75" customHeight="1" x14ac:dyDescent="0.2"/>
    <row r="58" spans="1:18" ht="15.75" customHeight="1" x14ac:dyDescent="0.2">
      <c r="A58" s="134"/>
      <c r="B58" s="175"/>
      <c r="C58" s="176"/>
      <c r="D58" s="134" t="s">
        <v>378</v>
      </c>
      <c r="E58" s="175"/>
      <c r="F58" s="176"/>
      <c r="G58" s="134" t="s">
        <v>379</v>
      </c>
      <c r="H58" s="175"/>
      <c r="I58" s="176"/>
      <c r="J58" s="134" t="s">
        <v>380</v>
      </c>
      <c r="K58" s="175"/>
      <c r="L58" s="176"/>
      <c r="M58" s="134" t="s">
        <v>381</v>
      </c>
      <c r="N58" s="175"/>
      <c r="O58" s="176"/>
      <c r="P58" s="134" t="s">
        <v>382</v>
      </c>
      <c r="Q58" s="175"/>
      <c r="R58" s="176"/>
    </row>
    <row r="59" spans="1:18" ht="15.75" customHeight="1" x14ac:dyDescent="0.2">
      <c r="A59" s="135" t="s">
        <v>369</v>
      </c>
      <c r="B59" s="172"/>
      <c r="C59" s="157"/>
      <c r="D59" s="135" t="s">
        <v>148</v>
      </c>
      <c r="E59" s="172"/>
      <c r="F59" s="157"/>
      <c r="G59" s="135" t="s">
        <v>148</v>
      </c>
      <c r="H59" s="172"/>
      <c r="I59" s="157"/>
      <c r="J59" s="135" t="s">
        <v>148</v>
      </c>
      <c r="K59" s="172"/>
      <c r="L59" s="157"/>
      <c r="M59" s="135" t="s">
        <v>148</v>
      </c>
      <c r="N59" s="172"/>
      <c r="O59" s="157"/>
      <c r="P59" s="135" t="s">
        <v>148</v>
      </c>
      <c r="Q59" s="172"/>
      <c r="R59" s="157"/>
    </row>
    <row r="60" spans="1:18" ht="15.75" customHeight="1" x14ac:dyDescent="0.2">
      <c r="A60" s="135" t="s">
        <v>383</v>
      </c>
      <c r="B60" s="172"/>
      <c r="C60" s="157"/>
      <c r="D60" s="135" t="s">
        <v>384</v>
      </c>
      <c r="E60" s="172"/>
      <c r="F60" s="157"/>
      <c r="G60" s="135" t="s">
        <v>384</v>
      </c>
      <c r="H60" s="172"/>
      <c r="I60" s="157"/>
      <c r="J60" s="135" t="s">
        <v>384</v>
      </c>
      <c r="K60" s="172"/>
      <c r="L60" s="157"/>
      <c r="M60" s="135" t="s">
        <v>384</v>
      </c>
      <c r="N60" s="172"/>
      <c r="O60" s="157"/>
      <c r="P60" s="135" t="s">
        <v>384</v>
      </c>
      <c r="Q60" s="172"/>
      <c r="R60" s="157"/>
    </row>
    <row r="61" spans="1:18" ht="15.75" customHeight="1" x14ac:dyDescent="0.2">
      <c r="A61" s="135" t="s">
        <v>4</v>
      </c>
      <c r="B61" s="172"/>
      <c r="C61" s="157"/>
      <c r="D61" s="135" t="s">
        <v>385</v>
      </c>
      <c r="E61" s="172"/>
      <c r="F61" s="157"/>
      <c r="G61" s="135" t="s">
        <v>385</v>
      </c>
      <c r="H61" s="172"/>
      <c r="I61" s="157"/>
      <c r="J61" s="135" t="s">
        <v>385</v>
      </c>
      <c r="K61" s="172"/>
      <c r="L61" s="157"/>
      <c r="M61" s="135" t="s">
        <v>385</v>
      </c>
      <c r="N61" s="172"/>
      <c r="O61" s="157"/>
      <c r="P61" s="135" t="s">
        <v>385</v>
      </c>
      <c r="Q61" s="172"/>
      <c r="R61" s="157"/>
    </row>
    <row r="62" spans="1:18" ht="15.75" customHeight="1" x14ac:dyDescent="0.2">
      <c r="A62" s="135" t="s">
        <v>386</v>
      </c>
      <c r="B62" s="172"/>
      <c r="C62" s="157"/>
      <c r="D62" s="135" t="s">
        <v>387</v>
      </c>
      <c r="E62" s="172"/>
      <c r="F62" s="157"/>
      <c r="G62" s="135" t="s">
        <v>387</v>
      </c>
      <c r="H62" s="172"/>
      <c r="I62" s="157"/>
      <c r="J62" s="135" t="s">
        <v>387</v>
      </c>
      <c r="K62" s="172"/>
      <c r="L62" s="157"/>
      <c r="M62" s="135" t="s">
        <v>387</v>
      </c>
      <c r="N62" s="172"/>
      <c r="O62" s="157"/>
      <c r="P62" s="135" t="s">
        <v>387</v>
      </c>
      <c r="Q62" s="172"/>
      <c r="R62" s="157"/>
    </row>
    <row r="63" spans="1:18" ht="15.75" customHeight="1" x14ac:dyDescent="0.2">
      <c r="A63" s="135" t="s">
        <v>388</v>
      </c>
      <c r="B63" s="172"/>
      <c r="C63" s="157"/>
      <c r="D63" s="135" t="s">
        <v>389</v>
      </c>
      <c r="E63" s="172"/>
      <c r="F63" s="157"/>
      <c r="G63" s="135" t="s">
        <v>389</v>
      </c>
      <c r="H63" s="172"/>
      <c r="I63" s="157"/>
      <c r="J63" s="135" t="s">
        <v>389</v>
      </c>
      <c r="K63" s="172"/>
      <c r="L63" s="157"/>
      <c r="M63" s="135" t="s">
        <v>389</v>
      </c>
      <c r="N63" s="172"/>
      <c r="O63" s="157"/>
      <c r="P63" s="135" t="s">
        <v>389</v>
      </c>
      <c r="Q63" s="172"/>
      <c r="R63" s="157"/>
    </row>
    <row r="64" spans="1:18" ht="15.75" customHeight="1" x14ac:dyDescent="0.2">
      <c r="A64" s="135" t="s">
        <v>244</v>
      </c>
      <c r="B64" s="172"/>
      <c r="C64" s="157"/>
      <c r="D64" s="135" t="s">
        <v>348</v>
      </c>
      <c r="E64" s="172"/>
      <c r="F64" s="157"/>
      <c r="G64" s="135" t="s">
        <v>348</v>
      </c>
      <c r="H64" s="172"/>
      <c r="I64" s="157"/>
      <c r="J64" s="135" t="s">
        <v>348</v>
      </c>
      <c r="K64" s="172"/>
      <c r="L64" s="157"/>
      <c r="M64" s="135" t="s">
        <v>348</v>
      </c>
      <c r="N64" s="172"/>
      <c r="O64" s="157"/>
      <c r="P64" s="135" t="s">
        <v>348</v>
      </c>
      <c r="Q64" s="172"/>
      <c r="R64" s="157"/>
    </row>
    <row r="65" spans="1:18" ht="15.75" customHeight="1" x14ac:dyDescent="0.2">
      <c r="A65" s="135" t="s">
        <v>19</v>
      </c>
      <c r="B65" s="172"/>
      <c r="C65" s="157"/>
      <c r="D65" s="135" t="s">
        <v>390</v>
      </c>
      <c r="E65" s="172"/>
      <c r="F65" s="157"/>
      <c r="G65" s="135" t="s">
        <v>390</v>
      </c>
      <c r="H65" s="172"/>
      <c r="I65" s="157"/>
      <c r="J65" s="135" t="s">
        <v>390</v>
      </c>
      <c r="K65" s="172"/>
      <c r="L65" s="157"/>
      <c r="M65" s="135" t="s">
        <v>390</v>
      </c>
      <c r="N65" s="172"/>
      <c r="O65" s="157"/>
      <c r="P65" s="135" t="s">
        <v>390</v>
      </c>
      <c r="Q65" s="172"/>
      <c r="R65" s="157"/>
    </row>
    <row r="66" spans="1:18" ht="15.75" customHeight="1" x14ac:dyDescent="0.2">
      <c r="A66" s="135" t="s">
        <v>391</v>
      </c>
      <c r="B66" s="172"/>
      <c r="C66" s="157"/>
      <c r="D66" s="135" t="s">
        <v>392</v>
      </c>
      <c r="E66" s="172"/>
      <c r="F66" s="157"/>
      <c r="G66" s="135" t="s">
        <v>392</v>
      </c>
      <c r="H66" s="172"/>
      <c r="I66" s="157"/>
      <c r="J66" s="135" t="s">
        <v>392</v>
      </c>
      <c r="K66" s="172"/>
      <c r="L66" s="157"/>
      <c r="M66" s="135" t="s">
        <v>392</v>
      </c>
      <c r="N66" s="172"/>
      <c r="O66" s="157"/>
      <c r="P66" s="135" t="s">
        <v>392</v>
      </c>
      <c r="Q66" s="172"/>
      <c r="R66" s="157"/>
    </row>
    <row r="67" spans="1:18" ht="15.75" customHeight="1" x14ac:dyDescent="0.2">
      <c r="A67" s="135" t="s">
        <v>117</v>
      </c>
      <c r="B67" s="172"/>
      <c r="C67" s="157"/>
      <c r="D67" s="135" t="s">
        <v>393</v>
      </c>
      <c r="E67" s="172"/>
      <c r="F67" s="157"/>
      <c r="G67" s="135" t="s">
        <v>393</v>
      </c>
      <c r="H67" s="172"/>
      <c r="I67" s="157"/>
      <c r="J67" s="135" t="s">
        <v>393</v>
      </c>
      <c r="K67" s="172"/>
      <c r="L67" s="157"/>
      <c r="M67" s="135" t="s">
        <v>393</v>
      </c>
      <c r="N67" s="172"/>
      <c r="O67" s="157"/>
      <c r="P67" s="135" t="s">
        <v>393</v>
      </c>
      <c r="Q67" s="172"/>
      <c r="R67" s="157"/>
    </row>
    <row r="68" spans="1:18" ht="15.75" customHeight="1" x14ac:dyDescent="0.2">
      <c r="A68" s="135" t="s">
        <v>1</v>
      </c>
      <c r="B68" s="172"/>
      <c r="C68" s="157"/>
      <c r="D68" s="135" t="s">
        <v>394</v>
      </c>
      <c r="E68" s="172"/>
      <c r="F68" s="157"/>
      <c r="G68" s="135" t="s">
        <v>394</v>
      </c>
      <c r="H68" s="172"/>
      <c r="I68" s="157"/>
      <c r="J68" s="135" t="s">
        <v>394</v>
      </c>
      <c r="K68" s="172"/>
      <c r="L68" s="157"/>
      <c r="M68" s="135" t="s">
        <v>394</v>
      </c>
      <c r="N68" s="172"/>
      <c r="O68" s="157"/>
      <c r="P68" s="135" t="s">
        <v>394</v>
      </c>
      <c r="Q68" s="172"/>
      <c r="R68" s="157"/>
    </row>
    <row r="69" spans="1:18" ht="15.75" customHeight="1" x14ac:dyDescent="0.2">
      <c r="A69" s="135" t="s">
        <v>6</v>
      </c>
      <c r="B69" s="172"/>
      <c r="C69" s="157"/>
      <c r="D69" s="135" t="s">
        <v>395</v>
      </c>
      <c r="E69" s="172"/>
      <c r="F69" s="157"/>
      <c r="G69" s="135" t="s">
        <v>395</v>
      </c>
      <c r="H69" s="172"/>
      <c r="I69" s="157"/>
      <c r="J69" s="135" t="s">
        <v>395</v>
      </c>
      <c r="K69" s="172"/>
      <c r="L69" s="157"/>
      <c r="M69" s="135" t="s">
        <v>395</v>
      </c>
      <c r="N69" s="172"/>
      <c r="O69" s="157"/>
      <c r="P69" s="135" t="s">
        <v>395</v>
      </c>
      <c r="Q69" s="172"/>
      <c r="R69" s="157"/>
    </row>
    <row r="70" spans="1:18" ht="15.75" customHeight="1" x14ac:dyDescent="0.2">
      <c r="A70" s="135" t="s">
        <v>3</v>
      </c>
      <c r="B70" s="172"/>
      <c r="C70" s="157"/>
      <c r="D70" s="135" t="s">
        <v>396</v>
      </c>
      <c r="E70" s="172"/>
      <c r="F70" s="157"/>
      <c r="G70" s="135" t="s">
        <v>396</v>
      </c>
      <c r="H70" s="172"/>
      <c r="I70" s="157"/>
      <c r="J70" s="135" t="s">
        <v>396</v>
      </c>
      <c r="K70" s="172"/>
      <c r="L70" s="157"/>
      <c r="M70" s="135" t="s">
        <v>396</v>
      </c>
      <c r="N70" s="172"/>
      <c r="O70" s="157"/>
      <c r="P70" s="135" t="s">
        <v>396</v>
      </c>
      <c r="Q70" s="172"/>
      <c r="R70" s="157"/>
    </row>
    <row r="71" spans="1:18" ht="15.75" customHeight="1" x14ac:dyDescent="0.2">
      <c r="A71" s="135" t="s">
        <v>397</v>
      </c>
      <c r="B71" s="172"/>
      <c r="C71" s="157"/>
      <c r="D71" s="135" t="s">
        <v>398</v>
      </c>
      <c r="E71" s="172"/>
      <c r="F71" s="157"/>
      <c r="G71" s="135" t="s">
        <v>398</v>
      </c>
      <c r="H71" s="172"/>
      <c r="I71" s="157"/>
      <c r="J71" s="135" t="s">
        <v>398</v>
      </c>
      <c r="K71" s="172"/>
      <c r="L71" s="157"/>
      <c r="M71" s="135" t="s">
        <v>398</v>
      </c>
      <c r="N71" s="172"/>
      <c r="O71" s="157"/>
      <c r="P71" s="135" t="s">
        <v>398</v>
      </c>
      <c r="Q71" s="172"/>
      <c r="R71" s="157"/>
    </row>
    <row r="72" spans="1:18" ht="15.75" customHeight="1" x14ac:dyDescent="0.2">
      <c r="A72" s="135" t="s">
        <v>399</v>
      </c>
      <c r="B72" s="172"/>
      <c r="C72" s="157"/>
      <c r="D72" s="135" t="s">
        <v>400</v>
      </c>
      <c r="E72" s="172"/>
      <c r="F72" s="157"/>
      <c r="G72" s="135" t="s">
        <v>400</v>
      </c>
      <c r="H72" s="172"/>
      <c r="I72" s="157"/>
      <c r="J72" s="135" t="s">
        <v>400</v>
      </c>
      <c r="K72" s="172"/>
      <c r="L72" s="157"/>
      <c r="M72" s="135" t="s">
        <v>400</v>
      </c>
      <c r="N72" s="172"/>
      <c r="O72" s="157"/>
      <c r="P72" s="135" t="s">
        <v>400</v>
      </c>
      <c r="Q72" s="172"/>
      <c r="R72" s="157"/>
    </row>
    <row r="73" spans="1:18" ht="15.75" customHeight="1" x14ac:dyDescent="0.2">
      <c r="A73" s="135"/>
      <c r="B73" s="172"/>
      <c r="C73" s="157"/>
      <c r="D73" s="135" t="s">
        <v>401</v>
      </c>
      <c r="E73" s="172"/>
      <c r="F73" s="157"/>
      <c r="G73" s="135" t="s">
        <v>401</v>
      </c>
      <c r="H73" s="172"/>
      <c r="I73" s="157"/>
      <c r="J73" s="135" t="s">
        <v>401</v>
      </c>
      <c r="K73" s="172"/>
      <c r="L73" s="157"/>
      <c r="M73" s="135" t="s">
        <v>401</v>
      </c>
      <c r="N73" s="172"/>
      <c r="O73" s="157"/>
      <c r="P73" s="135" t="s">
        <v>401</v>
      </c>
      <c r="Q73" s="172"/>
      <c r="R73" s="157"/>
    </row>
    <row r="74" spans="1:18" ht="15.75" customHeight="1" x14ac:dyDescent="0.2">
      <c r="A74" s="135"/>
      <c r="B74" s="172"/>
      <c r="C74" s="157"/>
      <c r="D74" s="135" t="s">
        <v>402</v>
      </c>
      <c r="E74" s="172"/>
      <c r="F74" s="157"/>
      <c r="G74" s="135" t="s">
        <v>402</v>
      </c>
      <c r="H74" s="172"/>
      <c r="I74" s="157"/>
      <c r="J74" s="135" t="s">
        <v>402</v>
      </c>
      <c r="K74" s="172"/>
      <c r="L74" s="157"/>
      <c r="M74" s="135" t="s">
        <v>402</v>
      </c>
      <c r="N74" s="172"/>
      <c r="O74" s="157"/>
      <c r="P74" s="135" t="s">
        <v>402</v>
      </c>
      <c r="Q74" s="172"/>
      <c r="R74" s="157"/>
    </row>
    <row r="75" spans="1:18" ht="15.75" customHeight="1" x14ac:dyDescent="0.2">
      <c r="A75" s="136"/>
      <c r="B75" s="173"/>
      <c r="C75" s="174"/>
      <c r="D75" s="136"/>
      <c r="E75" s="173"/>
      <c r="F75" s="174"/>
      <c r="G75" s="136"/>
      <c r="H75" s="173"/>
      <c r="I75" s="174"/>
      <c r="J75" s="136"/>
      <c r="K75" s="173"/>
      <c r="L75" s="174"/>
      <c r="M75" s="136"/>
      <c r="N75" s="173"/>
      <c r="O75" s="174"/>
      <c r="P75" s="136"/>
      <c r="Q75" s="173"/>
      <c r="R75" s="174"/>
    </row>
    <row r="76" spans="1:18" ht="15.75" customHeight="1" x14ac:dyDescent="0.2"/>
    <row r="77" spans="1:18" ht="15.75" customHeight="1" x14ac:dyDescent="0.2">
      <c r="A77" s="134"/>
      <c r="B77" s="175"/>
      <c r="C77" s="176"/>
      <c r="D77" s="134" t="s">
        <v>378</v>
      </c>
      <c r="E77" s="175"/>
      <c r="F77" s="176"/>
      <c r="G77" s="134" t="s">
        <v>379</v>
      </c>
      <c r="H77" s="175"/>
      <c r="I77" s="176"/>
      <c r="J77" s="134" t="s">
        <v>380</v>
      </c>
      <c r="K77" s="175"/>
      <c r="L77" s="176"/>
      <c r="M77" s="134" t="s">
        <v>381</v>
      </c>
      <c r="N77" s="175"/>
      <c r="O77" s="176"/>
      <c r="P77" s="134" t="s">
        <v>382</v>
      </c>
      <c r="Q77" s="175"/>
      <c r="R77" s="176"/>
    </row>
    <row r="78" spans="1:18" ht="15.75" customHeight="1" x14ac:dyDescent="0.2">
      <c r="A78" s="135" t="s">
        <v>369</v>
      </c>
      <c r="B78" s="172"/>
      <c r="C78" s="157"/>
      <c r="D78" s="135" t="s">
        <v>148</v>
      </c>
      <c r="E78" s="172"/>
      <c r="F78" s="157"/>
      <c r="G78" s="135" t="s">
        <v>148</v>
      </c>
      <c r="H78" s="172"/>
      <c r="I78" s="157"/>
      <c r="J78" s="135" t="s">
        <v>148</v>
      </c>
      <c r="K78" s="172"/>
      <c r="L78" s="157"/>
      <c r="M78" s="135" t="s">
        <v>148</v>
      </c>
      <c r="N78" s="172"/>
      <c r="O78" s="157"/>
      <c r="P78" s="135" t="s">
        <v>148</v>
      </c>
      <c r="Q78" s="172"/>
      <c r="R78" s="157"/>
    </row>
    <row r="79" spans="1:18" ht="15.75" customHeight="1" x14ac:dyDescent="0.2">
      <c r="A79" s="135" t="s">
        <v>383</v>
      </c>
      <c r="B79" s="172"/>
      <c r="C79" s="157"/>
      <c r="D79" s="135" t="s">
        <v>384</v>
      </c>
      <c r="E79" s="172"/>
      <c r="F79" s="157"/>
      <c r="G79" s="135" t="s">
        <v>384</v>
      </c>
      <c r="H79" s="172"/>
      <c r="I79" s="157"/>
      <c r="J79" s="135" t="s">
        <v>384</v>
      </c>
      <c r="K79" s="172"/>
      <c r="L79" s="157"/>
      <c r="M79" s="135" t="s">
        <v>384</v>
      </c>
      <c r="N79" s="172"/>
      <c r="O79" s="157"/>
      <c r="P79" s="135" t="s">
        <v>384</v>
      </c>
      <c r="Q79" s="172"/>
      <c r="R79" s="157"/>
    </row>
    <row r="80" spans="1:18" ht="15.75" customHeight="1" x14ac:dyDescent="0.2">
      <c r="A80" s="135" t="s">
        <v>4</v>
      </c>
      <c r="B80" s="172"/>
      <c r="C80" s="157"/>
      <c r="D80" s="135" t="s">
        <v>385</v>
      </c>
      <c r="E80" s="172"/>
      <c r="F80" s="157"/>
      <c r="G80" s="135" t="s">
        <v>385</v>
      </c>
      <c r="H80" s="172"/>
      <c r="I80" s="157"/>
      <c r="J80" s="135" t="s">
        <v>385</v>
      </c>
      <c r="K80" s="172"/>
      <c r="L80" s="157"/>
      <c r="M80" s="135" t="s">
        <v>385</v>
      </c>
      <c r="N80" s="172"/>
      <c r="O80" s="157"/>
      <c r="P80" s="135" t="s">
        <v>385</v>
      </c>
      <c r="Q80" s="172"/>
      <c r="R80" s="157"/>
    </row>
    <row r="81" spans="1:18" ht="15.75" customHeight="1" x14ac:dyDescent="0.2">
      <c r="A81" s="135" t="s">
        <v>386</v>
      </c>
      <c r="B81" s="172"/>
      <c r="C81" s="157"/>
      <c r="D81" s="135" t="s">
        <v>387</v>
      </c>
      <c r="E81" s="172"/>
      <c r="F81" s="157"/>
      <c r="G81" s="135" t="s">
        <v>387</v>
      </c>
      <c r="H81" s="172"/>
      <c r="I81" s="157"/>
      <c r="J81" s="135" t="s">
        <v>387</v>
      </c>
      <c r="K81" s="172"/>
      <c r="L81" s="157"/>
      <c r="M81" s="135" t="s">
        <v>387</v>
      </c>
      <c r="N81" s="172"/>
      <c r="O81" s="157"/>
      <c r="P81" s="135" t="s">
        <v>387</v>
      </c>
      <c r="Q81" s="172"/>
      <c r="R81" s="157"/>
    </row>
    <row r="82" spans="1:18" ht="15.75" customHeight="1" x14ac:dyDescent="0.2">
      <c r="A82" s="135" t="s">
        <v>388</v>
      </c>
      <c r="B82" s="172"/>
      <c r="C82" s="157"/>
      <c r="D82" s="135" t="s">
        <v>389</v>
      </c>
      <c r="E82" s="172"/>
      <c r="F82" s="157"/>
      <c r="G82" s="135" t="s">
        <v>389</v>
      </c>
      <c r="H82" s="172"/>
      <c r="I82" s="157"/>
      <c r="J82" s="135" t="s">
        <v>389</v>
      </c>
      <c r="K82" s="172"/>
      <c r="L82" s="157"/>
      <c r="M82" s="135" t="s">
        <v>389</v>
      </c>
      <c r="N82" s="172"/>
      <c r="O82" s="157"/>
      <c r="P82" s="135" t="s">
        <v>389</v>
      </c>
      <c r="Q82" s="172"/>
      <c r="R82" s="157"/>
    </row>
    <row r="83" spans="1:18" ht="15.75" customHeight="1" x14ac:dyDescent="0.2">
      <c r="A83" s="135" t="s">
        <v>244</v>
      </c>
      <c r="B83" s="172"/>
      <c r="C83" s="157"/>
      <c r="D83" s="135" t="s">
        <v>348</v>
      </c>
      <c r="E83" s="172"/>
      <c r="F83" s="157"/>
      <c r="G83" s="135" t="s">
        <v>348</v>
      </c>
      <c r="H83" s="172"/>
      <c r="I83" s="157"/>
      <c r="J83" s="135" t="s">
        <v>348</v>
      </c>
      <c r="K83" s="172"/>
      <c r="L83" s="157"/>
      <c r="M83" s="135" t="s">
        <v>348</v>
      </c>
      <c r="N83" s="172"/>
      <c r="O83" s="157"/>
      <c r="P83" s="135" t="s">
        <v>348</v>
      </c>
      <c r="Q83" s="172"/>
      <c r="R83" s="157"/>
    </row>
    <row r="84" spans="1:18" ht="15.75" customHeight="1" x14ac:dyDescent="0.2">
      <c r="A84" s="135" t="s">
        <v>19</v>
      </c>
      <c r="B84" s="172"/>
      <c r="C84" s="157"/>
      <c r="D84" s="135" t="s">
        <v>390</v>
      </c>
      <c r="E84" s="172"/>
      <c r="F84" s="157"/>
      <c r="G84" s="135" t="s">
        <v>390</v>
      </c>
      <c r="H84" s="172"/>
      <c r="I84" s="157"/>
      <c r="J84" s="135" t="s">
        <v>390</v>
      </c>
      <c r="K84" s="172"/>
      <c r="L84" s="157"/>
      <c r="M84" s="135" t="s">
        <v>390</v>
      </c>
      <c r="N84" s="172"/>
      <c r="O84" s="157"/>
      <c r="P84" s="135" t="s">
        <v>390</v>
      </c>
      <c r="Q84" s="172"/>
      <c r="R84" s="157"/>
    </row>
    <row r="85" spans="1:18" ht="15.75" customHeight="1" x14ac:dyDescent="0.2">
      <c r="A85" s="135" t="s">
        <v>391</v>
      </c>
      <c r="B85" s="172"/>
      <c r="C85" s="157"/>
      <c r="D85" s="135" t="s">
        <v>392</v>
      </c>
      <c r="E85" s="172"/>
      <c r="F85" s="157"/>
      <c r="G85" s="135" t="s">
        <v>392</v>
      </c>
      <c r="H85" s="172"/>
      <c r="I85" s="157"/>
      <c r="J85" s="135" t="s">
        <v>392</v>
      </c>
      <c r="K85" s="172"/>
      <c r="L85" s="157"/>
      <c r="M85" s="135" t="s">
        <v>392</v>
      </c>
      <c r="N85" s="172"/>
      <c r="O85" s="157"/>
      <c r="P85" s="135" t="s">
        <v>392</v>
      </c>
      <c r="Q85" s="172"/>
      <c r="R85" s="157"/>
    </row>
    <row r="86" spans="1:18" ht="15.75" customHeight="1" x14ac:dyDescent="0.2">
      <c r="A86" s="135" t="s">
        <v>117</v>
      </c>
      <c r="B86" s="172"/>
      <c r="C86" s="157"/>
      <c r="D86" s="135" t="s">
        <v>393</v>
      </c>
      <c r="E86" s="172"/>
      <c r="F86" s="157"/>
      <c r="G86" s="135" t="s">
        <v>393</v>
      </c>
      <c r="H86" s="172"/>
      <c r="I86" s="157"/>
      <c r="J86" s="135" t="s">
        <v>393</v>
      </c>
      <c r="K86" s="172"/>
      <c r="L86" s="157"/>
      <c r="M86" s="135" t="s">
        <v>393</v>
      </c>
      <c r="N86" s="172"/>
      <c r="O86" s="157"/>
      <c r="P86" s="135" t="s">
        <v>393</v>
      </c>
      <c r="Q86" s="172"/>
      <c r="R86" s="157"/>
    </row>
    <row r="87" spans="1:18" ht="15.75" customHeight="1" x14ac:dyDescent="0.2">
      <c r="A87" s="135" t="s">
        <v>1</v>
      </c>
      <c r="B87" s="172"/>
      <c r="C87" s="157"/>
      <c r="D87" s="135" t="s">
        <v>394</v>
      </c>
      <c r="E87" s="172"/>
      <c r="F87" s="157"/>
      <c r="G87" s="135" t="s">
        <v>394</v>
      </c>
      <c r="H87" s="172"/>
      <c r="I87" s="157"/>
      <c r="J87" s="135" t="s">
        <v>394</v>
      </c>
      <c r="K87" s="172"/>
      <c r="L87" s="157"/>
      <c r="M87" s="135" t="s">
        <v>394</v>
      </c>
      <c r="N87" s="172"/>
      <c r="O87" s="157"/>
      <c r="P87" s="135" t="s">
        <v>394</v>
      </c>
      <c r="Q87" s="172"/>
      <c r="R87" s="157"/>
    </row>
    <row r="88" spans="1:18" ht="15.75" customHeight="1" x14ac:dyDescent="0.2">
      <c r="A88" s="135" t="s">
        <v>6</v>
      </c>
      <c r="B88" s="172"/>
      <c r="C88" s="157"/>
      <c r="D88" s="135" t="s">
        <v>395</v>
      </c>
      <c r="E88" s="172"/>
      <c r="F88" s="157"/>
      <c r="G88" s="135" t="s">
        <v>395</v>
      </c>
      <c r="H88" s="172"/>
      <c r="I88" s="157"/>
      <c r="J88" s="135" t="s">
        <v>395</v>
      </c>
      <c r="K88" s="172"/>
      <c r="L88" s="157"/>
      <c r="M88" s="135" t="s">
        <v>395</v>
      </c>
      <c r="N88" s="172"/>
      <c r="O88" s="157"/>
      <c r="P88" s="135" t="s">
        <v>395</v>
      </c>
      <c r="Q88" s="172"/>
      <c r="R88" s="157"/>
    </row>
    <row r="89" spans="1:18" ht="15.75" customHeight="1" x14ac:dyDescent="0.2">
      <c r="A89" s="135" t="s">
        <v>3</v>
      </c>
      <c r="B89" s="172"/>
      <c r="C89" s="157"/>
      <c r="D89" s="135" t="s">
        <v>396</v>
      </c>
      <c r="E89" s="172"/>
      <c r="F89" s="157"/>
      <c r="G89" s="135" t="s">
        <v>396</v>
      </c>
      <c r="H89" s="172"/>
      <c r="I89" s="157"/>
      <c r="J89" s="135" t="s">
        <v>396</v>
      </c>
      <c r="K89" s="172"/>
      <c r="L89" s="157"/>
      <c r="M89" s="135" t="s">
        <v>396</v>
      </c>
      <c r="N89" s="172"/>
      <c r="O89" s="157"/>
      <c r="P89" s="135" t="s">
        <v>396</v>
      </c>
      <c r="Q89" s="172"/>
      <c r="R89" s="157"/>
    </row>
    <row r="90" spans="1:18" ht="15.75" customHeight="1" x14ac:dyDescent="0.2">
      <c r="A90" s="135" t="s">
        <v>397</v>
      </c>
      <c r="B90" s="172"/>
      <c r="C90" s="157"/>
      <c r="D90" s="135" t="s">
        <v>398</v>
      </c>
      <c r="E90" s="172"/>
      <c r="F90" s="157"/>
      <c r="G90" s="135" t="s">
        <v>398</v>
      </c>
      <c r="H90" s="172"/>
      <c r="I90" s="157"/>
      <c r="J90" s="135" t="s">
        <v>398</v>
      </c>
      <c r="K90" s="172"/>
      <c r="L90" s="157"/>
      <c r="M90" s="135" t="s">
        <v>398</v>
      </c>
      <c r="N90" s="172"/>
      <c r="O90" s="157"/>
      <c r="P90" s="135" t="s">
        <v>398</v>
      </c>
      <c r="Q90" s="172"/>
      <c r="R90" s="157"/>
    </row>
    <row r="91" spans="1:18" ht="15.75" customHeight="1" x14ac:dyDescent="0.2">
      <c r="A91" s="135" t="s">
        <v>399</v>
      </c>
      <c r="B91" s="172"/>
      <c r="C91" s="157"/>
      <c r="D91" s="135" t="s">
        <v>400</v>
      </c>
      <c r="E91" s="172"/>
      <c r="F91" s="157"/>
      <c r="G91" s="135" t="s">
        <v>400</v>
      </c>
      <c r="H91" s="172"/>
      <c r="I91" s="157"/>
      <c r="J91" s="135" t="s">
        <v>400</v>
      </c>
      <c r="K91" s="172"/>
      <c r="L91" s="157"/>
      <c r="M91" s="135" t="s">
        <v>400</v>
      </c>
      <c r="N91" s="172"/>
      <c r="O91" s="157"/>
      <c r="P91" s="135" t="s">
        <v>400</v>
      </c>
      <c r="Q91" s="172"/>
      <c r="R91" s="157"/>
    </row>
    <row r="92" spans="1:18" ht="15.75" customHeight="1" x14ac:dyDescent="0.2">
      <c r="A92" s="135"/>
      <c r="B92" s="172"/>
      <c r="C92" s="157"/>
      <c r="D92" s="135" t="s">
        <v>401</v>
      </c>
      <c r="E92" s="172"/>
      <c r="F92" s="157"/>
      <c r="G92" s="135" t="s">
        <v>401</v>
      </c>
      <c r="H92" s="172"/>
      <c r="I92" s="157"/>
      <c r="J92" s="135" t="s">
        <v>401</v>
      </c>
      <c r="K92" s="172"/>
      <c r="L92" s="157"/>
      <c r="M92" s="135" t="s">
        <v>401</v>
      </c>
      <c r="N92" s="172"/>
      <c r="O92" s="157"/>
      <c r="P92" s="135" t="s">
        <v>401</v>
      </c>
      <c r="Q92" s="172"/>
      <c r="R92" s="157"/>
    </row>
    <row r="93" spans="1:18" ht="15.75" customHeight="1" x14ac:dyDescent="0.2">
      <c r="A93" s="135"/>
      <c r="B93" s="172"/>
      <c r="C93" s="157"/>
      <c r="D93" s="135" t="s">
        <v>402</v>
      </c>
      <c r="E93" s="172"/>
      <c r="F93" s="157"/>
      <c r="G93" s="135" t="s">
        <v>402</v>
      </c>
      <c r="H93" s="172"/>
      <c r="I93" s="157"/>
      <c r="J93" s="135" t="s">
        <v>402</v>
      </c>
      <c r="K93" s="172"/>
      <c r="L93" s="157"/>
      <c r="M93" s="135" t="s">
        <v>402</v>
      </c>
      <c r="N93" s="172"/>
      <c r="O93" s="157"/>
      <c r="P93" s="135" t="s">
        <v>402</v>
      </c>
      <c r="Q93" s="172"/>
      <c r="R93" s="157"/>
    </row>
    <row r="94" spans="1:18" ht="15.75" customHeight="1" x14ac:dyDescent="0.2">
      <c r="A94" s="136"/>
      <c r="B94" s="173"/>
      <c r="C94" s="174"/>
      <c r="D94" s="136"/>
      <c r="E94" s="173"/>
      <c r="F94" s="174"/>
      <c r="G94" s="136"/>
      <c r="H94" s="173"/>
      <c r="I94" s="174"/>
      <c r="J94" s="136"/>
      <c r="K94" s="173"/>
      <c r="L94" s="174"/>
      <c r="M94" s="136"/>
      <c r="N94" s="173"/>
      <c r="O94" s="174"/>
      <c r="P94" s="136"/>
      <c r="Q94" s="173"/>
      <c r="R94" s="174"/>
    </row>
    <row r="95" spans="1:18" ht="15.75" customHeight="1" x14ac:dyDescent="0.2"/>
    <row r="96" spans="1:18" ht="15.75" customHeight="1" x14ac:dyDescent="0.2">
      <c r="A96" s="134"/>
      <c r="B96" s="175"/>
      <c r="C96" s="176"/>
      <c r="D96" s="134" t="s">
        <v>378</v>
      </c>
      <c r="E96" s="175"/>
      <c r="F96" s="176"/>
      <c r="G96" s="134" t="s">
        <v>379</v>
      </c>
      <c r="H96" s="175"/>
      <c r="I96" s="176"/>
      <c r="J96" s="134" t="s">
        <v>380</v>
      </c>
      <c r="K96" s="175"/>
      <c r="L96" s="176"/>
      <c r="M96" s="134" t="s">
        <v>381</v>
      </c>
      <c r="N96" s="175"/>
      <c r="O96" s="176"/>
      <c r="P96" s="134" t="s">
        <v>382</v>
      </c>
      <c r="Q96" s="175"/>
      <c r="R96" s="176"/>
    </row>
    <row r="97" spans="1:18" ht="15.75" customHeight="1" x14ac:dyDescent="0.2">
      <c r="A97" s="135" t="s">
        <v>369</v>
      </c>
      <c r="B97" s="172"/>
      <c r="C97" s="157"/>
      <c r="D97" s="135" t="s">
        <v>148</v>
      </c>
      <c r="E97" s="172"/>
      <c r="F97" s="157"/>
      <c r="G97" s="135" t="s">
        <v>148</v>
      </c>
      <c r="H97" s="172"/>
      <c r="I97" s="157"/>
      <c r="J97" s="135" t="s">
        <v>148</v>
      </c>
      <c r="K97" s="172"/>
      <c r="L97" s="157"/>
      <c r="M97" s="135" t="s">
        <v>148</v>
      </c>
      <c r="N97" s="172"/>
      <c r="O97" s="157"/>
      <c r="P97" s="135" t="s">
        <v>148</v>
      </c>
      <c r="Q97" s="172"/>
      <c r="R97" s="157"/>
    </row>
    <row r="98" spans="1:18" ht="15.75" customHeight="1" x14ac:dyDescent="0.2">
      <c r="A98" s="135" t="s">
        <v>383</v>
      </c>
      <c r="B98" s="172"/>
      <c r="C98" s="157"/>
      <c r="D98" s="135" t="s">
        <v>384</v>
      </c>
      <c r="E98" s="172"/>
      <c r="F98" s="157"/>
      <c r="G98" s="135" t="s">
        <v>384</v>
      </c>
      <c r="H98" s="172"/>
      <c r="I98" s="157"/>
      <c r="J98" s="135" t="s">
        <v>384</v>
      </c>
      <c r="K98" s="172"/>
      <c r="L98" s="157"/>
      <c r="M98" s="135" t="s">
        <v>384</v>
      </c>
      <c r="N98" s="172"/>
      <c r="O98" s="157"/>
      <c r="P98" s="135" t="s">
        <v>384</v>
      </c>
      <c r="Q98" s="172"/>
      <c r="R98" s="157"/>
    </row>
    <row r="99" spans="1:18" ht="15.75" customHeight="1" x14ac:dyDescent="0.2">
      <c r="A99" s="135" t="s">
        <v>4</v>
      </c>
      <c r="B99" s="172"/>
      <c r="C99" s="157"/>
      <c r="D99" s="135" t="s">
        <v>385</v>
      </c>
      <c r="E99" s="172"/>
      <c r="F99" s="157"/>
      <c r="G99" s="135" t="s">
        <v>385</v>
      </c>
      <c r="H99" s="172"/>
      <c r="I99" s="157"/>
      <c r="J99" s="135" t="s">
        <v>385</v>
      </c>
      <c r="K99" s="172"/>
      <c r="L99" s="157"/>
      <c r="M99" s="135" t="s">
        <v>385</v>
      </c>
      <c r="N99" s="172"/>
      <c r="O99" s="157"/>
      <c r="P99" s="135" t="s">
        <v>385</v>
      </c>
      <c r="Q99" s="172"/>
      <c r="R99" s="157"/>
    </row>
    <row r="100" spans="1:18" ht="15.75" customHeight="1" x14ac:dyDescent="0.2">
      <c r="A100" s="135" t="s">
        <v>386</v>
      </c>
      <c r="B100" s="172"/>
      <c r="C100" s="157"/>
      <c r="D100" s="135" t="s">
        <v>387</v>
      </c>
      <c r="E100" s="172"/>
      <c r="F100" s="157"/>
      <c r="G100" s="135" t="s">
        <v>387</v>
      </c>
      <c r="H100" s="172"/>
      <c r="I100" s="157"/>
      <c r="J100" s="135" t="s">
        <v>387</v>
      </c>
      <c r="K100" s="172"/>
      <c r="L100" s="157"/>
      <c r="M100" s="135" t="s">
        <v>387</v>
      </c>
      <c r="N100" s="172"/>
      <c r="O100" s="157"/>
      <c r="P100" s="135" t="s">
        <v>387</v>
      </c>
      <c r="Q100" s="172"/>
      <c r="R100" s="157"/>
    </row>
    <row r="101" spans="1:18" ht="15.75" customHeight="1" x14ac:dyDescent="0.2">
      <c r="A101" s="135" t="s">
        <v>388</v>
      </c>
      <c r="B101" s="172"/>
      <c r="C101" s="157"/>
      <c r="D101" s="135" t="s">
        <v>389</v>
      </c>
      <c r="E101" s="172"/>
      <c r="F101" s="157"/>
      <c r="G101" s="135" t="s">
        <v>389</v>
      </c>
      <c r="H101" s="172"/>
      <c r="I101" s="157"/>
      <c r="J101" s="135" t="s">
        <v>389</v>
      </c>
      <c r="K101" s="172"/>
      <c r="L101" s="157"/>
      <c r="M101" s="135" t="s">
        <v>389</v>
      </c>
      <c r="N101" s="172"/>
      <c r="O101" s="157"/>
      <c r="P101" s="135" t="s">
        <v>389</v>
      </c>
      <c r="Q101" s="172"/>
      <c r="R101" s="157"/>
    </row>
    <row r="102" spans="1:18" ht="15.75" customHeight="1" x14ac:dyDescent="0.2">
      <c r="A102" s="135" t="s">
        <v>244</v>
      </c>
      <c r="B102" s="172"/>
      <c r="C102" s="157"/>
      <c r="D102" s="135" t="s">
        <v>348</v>
      </c>
      <c r="E102" s="172"/>
      <c r="F102" s="157"/>
      <c r="G102" s="135" t="s">
        <v>348</v>
      </c>
      <c r="H102" s="172"/>
      <c r="I102" s="157"/>
      <c r="J102" s="135" t="s">
        <v>348</v>
      </c>
      <c r="K102" s="172"/>
      <c r="L102" s="157"/>
      <c r="M102" s="135" t="s">
        <v>348</v>
      </c>
      <c r="N102" s="172"/>
      <c r="O102" s="157"/>
      <c r="P102" s="135" t="s">
        <v>348</v>
      </c>
      <c r="Q102" s="172"/>
      <c r="R102" s="157"/>
    </row>
    <row r="103" spans="1:18" ht="15.75" customHeight="1" x14ac:dyDescent="0.2">
      <c r="A103" s="135" t="s">
        <v>19</v>
      </c>
      <c r="B103" s="172"/>
      <c r="C103" s="157"/>
      <c r="D103" s="135" t="s">
        <v>390</v>
      </c>
      <c r="E103" s="172"/>
      <c r="F103" s="157"/>
      <c r="G103" s="135" t="s">
        <v>390</v>
      </c>
      <c r="H103" s="172"/>
      <c r="I103" s="157"/>
      <c r="J103" s="135" t="s">
        <v>390</v>
      </c>
      <c r="K103" s="172"/>
      <c r="L103" s="157"/>
      <c r="M103" s="135" t="s">
        <v>390</v>
      </c>
      <c r="N103" s="172"/>
      <c r="O103" s="157"/>
      <c r="P103" s="135" t="s">
        <v>390</v>
      </c>
      <c r="Q103" s="172"/>
      <c r="R103" s="157"/>
    </row>
    <row r="104" spans="1:18" ht="15.75" customHeight="1" x14ac:dyDescent="0.2">
      <c r="A104" s="135" t="s">
        <v>391</v>
      </c>
      <c r="B104" s="172"/>
      <c r="C104" s="157"/>
      <c r="D104" s="135" t="s">
        <v>392</v>
      </c>
      <c r="E104" s="172"/>
      <c r="F104" s="157"/>
      <c r="G104" s="135" t="s">
        <v>392</v>
      </c>
      <c r="H104" s="172"/>
      <c r="I104" s="157"/>
      <c r="J104" s="135" t="s">
        <v>392</v>
      </c>
      <c r="K104" s="172"/>
      <c r="L104" s="157"/>
      <c r="M104" s="135" t="s">
        <v>392</v>
      </c>
      <c r="N104" s="172"/>
      <c r="O104" s="157"/>
      <c r="P104" s="135" t="s">
        <v>392</v>
      </c>
      <c r="Q104" s="172"/>
      <c r="R104" s="157"/>
    </row>
    <row r="105" spans="1:18" ht="15.75" customHeight="1" x14ac:dyDescent="0.2">
      <c r="A105" s="135" t="s">
        <v>117</v>
      </c>
      <c r="B105" s="172"/>
      <c r="C105" s="157"/>
      <c r="D105" s="135" t="s">
        <v>393</v>
      </c>
      <c r="E105" s="172"/>
      <c r="F105" s="157"/>
      <c r="G105" s="135" t="s">
        <v>393</v>
      </c>
      <c r="H105" s="172"/>
      <c r="I105" s="157"/>
      <c r="J105" s="135" t="s">
        <v>393</v>
      </c>
      <c r="K105" s="172"/>
      <c r="L105" s="157"/>
      <c r="M105" s="135" t="s">
        <v>393</v>
      </c>
      <c r="N105" s="172"/>
      <c r="O105" s="157"/>
      <c r="P105" s="135" t="s">
        <v>393</v>
      </c>
      <c r="Q105" s="172"/>
      <c r="R105" s="157"/>
    </row>
    <row r="106" spans="1:18" ht="15.75" customHeight="1" x14ac:dyDescent="0.2">
      <c r="A106" s="135" t="s">
        <v>1</v>
      </c>
      <c r="B106" s="172"/>
      <c r="C106" s="157"/>
      <c r="D106" s="135" t="s">
        <v>394</v>
      </c>
      <c r="E106" s="172"/>
      <c r="F106" s="157"/>
      <c r="G106" s="135" t="s">
        <v>394</v>
      </c>
      <c r="H106" s="172"/>
      <c r="I106" s="157"/>
      <c r="J106" s="135" t="s">
        <v>394</v>
      </c>
      <c r="K106" s="172"/>
      <c r="L106" s="157"/>
      <c r="M106" s="135" t="s">
        <v>394</v>
      </c>
      <c r="N106" s="172"/>
      <c r="O106" s="157"/>
      <c r="P106" s="135" t="s">
        <v>394</v>
      </c>
      <c r="Q106" s="172"/>
      <c r="R106" s="157"/>
    </row>
    <row r="107" spans="1:18" ht="15.75" customHeight="1" x14ac:dyDescent="0.2">
      <c r="A107" s="135" t="s">
        <v>6</v>
      </c>
      <c r="B107" s="172"/>
      <c r="C107" s="157"/>
      <c r="D107" s="135" t="s">
        <v>395</v>
      </c>
      <c r="E107" s="172"/>
      <c r="F107" s="157"/>
      <c r="G107" s="135" t="s">
        <v>395</v>
      </c>
      <c r="H107" s="172"/>
      <c r="I107" s="157"/>
      <c r="J107" s="135" t="s">
        <v>395</v>
      </c>
      <c r="K107" s="172"/>
      <c r="L107" s="157"/>
      <c r="M107" s="135" t="s">
        <v>395</v>
      </c>
      <c r="N107" s="172"/>
      <c r="O107" s="157"/>
      <c r="P107" s="135" t="s">
        <v>395</v>
      </c>
      <c r="Q107" s="172"/>
      <c r="R107" s="157"/>
    </row>
    <row r="108" spans="1:18" ht="15.75" customHeight="1" x14ac:dyDescent="0.2">
      <c r="A108" s="135" t="s">
        <v>3</v>
      </c>
      <c r="B108" s="172"/>
      <c r="C108" s="157"/>
      <c r="D108" s="135" t="s">
        <v>396</v>
      </c>
      <c r="E108" s="172"/>
      <c r="F108" s="157"/>
      <c r="G108" s="135" t="s">
        <v>396</v>
      </c>
      <c r="H108" s="172"/>
      <c r="I108" s="157"/>
      <c r="J108" s="135" t="s">
        <v>396</v>
      </c>
      <c r="K108" s="172"/>
      <c r="L108" s="157"/>
      <c r="M108" s="135" t="s">
        <v>396</v>
      </c>
      <c r="N108" s="172"/>
      <c r="O108" s="157"/>
      <c r="P108" s="135" t="s">
        <v>396</v>
      </c>
      <c r="Q108" s="172"/>
      <c r="R108" s="157"/>
    </row>
    <row r="109" spans="1:18" ht="15.75" customHeight="1" x14ac:dyDescent="0.2">
      <c r="A109" s="135" t="s">
        <v>397</v>
      </c>
      <c r="B109" s="172"/>
      <c r="C109" s="157"/>
      <c r="D109" s="135" t="s">
        <v>398</v>
      </c>
      <c r="E109" s="172"/>
      <c r="F109" s="157"/>
      <c r="G109" s="135" t="s">
        <v>398</v>
      </c>
      <c r="H109" s="172"/>
      <c r="I109" s="157"/>
      <c r="J109" s="135" t="s">
        <v>398</v>
      </c>
      <c r="K109" s="172"/>
      <c r="L109" s="157"/>
      <c r="M109" s="135" t="s">
        <v>398</v>
      </c>
      <c r="N109" s="172"/>
      <c r="O109" s="157"/>
      <c r="P109" s="135" t="s">
        <v>398</v>
      </c>
      <c r="Q109" s="172"/>
      <c r="R109" s="157"/>
    </row>
    <row r="110" spans="1:18" ht="15.75" customHeight="1" x14ac:dyDescent="0.2">
      <c r="A110" s="135" t="s">
        <v>399</v>
      </c>
      <c r="B110" s="172"/>
      <c r="C110" s="157"/>
      <c r="D110" s="135" t="s">
        <v>400</v>
      </c>
      <c r="E110" s="172"/>
      <c r="F110" s="157"/>
      <c r="G110" s="135" t="s">
        <v>400</v>
      </c>
      <c r="H110" s="172"/>
      <c r="I110" s="157"/>
      <c r="J110" s="135" t="s">
        <v>400</v>
      </c>
      <c r="K110" s="172"/>
      <c r="L110" s="157"/>
      <c r="M110" s="135" t="s">
        <v>400</v>
      </c>
      <c r="N110" s="172"/>
      <c r="O110" s="157"/>
      <c r="P110" s="135" t="s">
        <v>400</v>
      </c>
      <c r="Q110" s="172"/>
      <c r="R110" s="157"/>
    </row>
    <row r="111" spans="1:18" ht="15.75" customHeight="1" x14ac:dyDescent="0.2">
      <c r="A111" s="135"/>
      <c r="B111" s="172"/>
      <c r="C111" s="157"/>
      <c r="D111" s="135" t="s">
        <v>401</v>
      </c>
      <c r="E111" s="172"/>
      <c r="F111" s="157"/>
      <c r="G111" s="135" t="s">
        <v>401</v>
      </c>
      <c r="H111" s="172"/>
      <c r="I111" s="157"/>
      <c r="J111" s="135" t="s">
        <v>401</v>
      </c>
      <c r="K111" s="172"/>
      <c r="L111" s="157"/>
      <c r="M111" s="135" t="s">
        <v>401</v>
      </c>
      <c r="N111" s="172"/>
      <c r="O111" s="157"/>
      <c r="P111" s="135" t="s">
        <v>401</v>
      </c>
      <c r="Q111" s="172"/>
      <c r="R111" s="157"/>
    </row>
    <row r="112" spans="1:18" ht="15.75" customHeight="1" x14ac:dyDescent="0.2">
      <c r="A112" s="135"/>
      <c r="B112" s="172"/>
      <c r="C112" s="157"/>
      <c r="D112" s="135" t="s">
        <v>402</v>
      </c>
      <c r="E112" s="172"/>
      <c r="F112" s="157"/>
      <c r="G112" s="135" t="s">
        <v>402</v>
      </c>
      <c r="H112" s="172"/>
      <c r="I112" s="157"/>
      <c r="J112" s="135" t="s">
        <v>402</v>
      </c>
      <c r="K112" s="172"/>
      <c r="L112" s="157"/>
      <c r="M112" s="135" t="s">
        <v>402</v>
      </c>
      <c r="N112" s="172"/>
      <c r="O112" s="157"/>
      <c r="P112" s="135" t="s">
        <v>402</v>
      </c>
      <c r="Q112" s="172"/>
      <c r="R112" s="157"/>
    </row>
    <row r="113" spans="1:18" ht="15.75" customHeight="1" x14ac:dyDescent="0.2">
      <c r="A113" s="136"/>
      <c r="B113" s="173"/>
      <c r="C113" s="174"/>
      <c r="D113" s="136"/>
      <c r="E113" s="173"/>
      <c r="F113" s="174"/>
      <c r="G113" s="136"/>
      <c r="H113" s="173"/>
      <c r="I113" s="174"/>
      <c r="J113" s="136"/>
      <c r="K113" s="173"/>
      <c r="L113" s="174"/>
      <c r="M113" s="136"/>
      <c r="N113" s="173"/>
      <c r="O113" s="174"/>
      <c r="P113" s="136"/>
      <c r="Q113" s="173"/>
      <c r="R113" s="174"/>
    </row>
    <row r="114" spans="1:18" ht="15.75" customHeight="1" x14ac:dyDescent="0.2"/>
    <row r="115" spans="1:18" ht="15.75" customHeight="1" x14ac:dyDescent="0.2">
      <c r="A115" s="134"/>
      <c r="B115" s="175"/>
      <c r="C115" s="176"/>
      <c r="D115" s="134" t="s">
        <v>378</v>
      </c>
      <c r="E115" s="175"/>
      <c r="F115" s="176"/>
      <c r="G115" s="134" t="s">
        <v>379</v>
      </c>
      <c r="H115" s="175"/>
      <c r="I115" s="176"/>
      <c r="J115" s="134" t="s">
        <v>380</v>
      </c>
      <c r="K115" s="175"/>
      <c r="L115" s="176"/>
      <c r="M115" s="134" t="s">
        <v>381</v>
      </c>
      <c r="N115" s="175"/>
      <c r="O115" s="176"/>
      <c r="P115" s="134" t="s">
        <v>382</v>
      </c>
      <c r="Q115" s="175"/>
      <c r="R115" s="176"/>
    </row>
    <row r="116" spans="1:18" ht="15.75" customHeight="1" x14ac:dyDescent="0.2">
      <c r="A116" s="135" t="s">
        <v>369</v>
      </c>
      <c r="B116" s="172"/>
      <c r="C116" s="157"/>
      <c r="D116" s="135" t="s">
        <v>148</v>
      </c>
      <c r="E116" s="172"/>
      <c r="F116" s="157"/>
      <c r="G116" s="135" t="s">
        <v>148</v>
      </c>
      <c r="H116" s="172"/>
      <c r="I116" s="157"/>
      <c r="J116" s="135" t="s">
        <v>148</v>
      </c>
      <c r="K116" s="172"/>
      <c r="L116" s="157"/>
      <c r="M116" s="135" t="s">
        <v>148</v>
      </c>
      <c r="N116" s="172"/>
      <c r="O116" s="157"/>
      <c r="P116" s="135" t="s">
        <v>148</v>
      </c>
      <c r="Q116" s="172"/>
      <c r="R116" s="157"/>
    </row>
    <row r="117" spans="1:18" ht="15.75" customHeight="1" x14ac:dyDescent="0.2">
      <c r="A117" s="135" t="s">
        <v>383</v>
      </c>
      <c r="B117" s="172"/>
      <c r="C117" s="157"/>
      <c r="D117" s="135" t="s">
        <v>384</v>
      </c>
      <c r="E117" s="172"/>
      <c r="F117" s="157"/>
      <c r="G117" s="135" t="s">
        <v>384</v>
      </c>
      <c r="H117" s="172"/>
      <c r="I117" s="157"/>
      <c r="J117" s="135" t="s">
        <v>384</v>
      </c>
      <c r="K117" s="172"/>
      <c r="L117" s="157"/>
      <c r="M117" s="135" t="s">
        <v>384</v>
      </c>
      <c r="N117" s="172"/>
      <c r="O117" s="157"/>
      <c r="P117" s="135" t="s">
        <v>384</v>
      </c>
      <c r="Q117" s="172"/>
      <c r="R117" s="157"/>
    </row>
    <row r="118" spans="1:18" ht="15.75" customHeight="1" x14ac:dyDescent="0.2">
      <c r="A118" s="135" t="s">
        <v>4</v>
      </c>
      <c r="B118" s="172"/>
      <c r="C118" s="157"/>
      <c r="D118" s="135" t="s">
        <v>385</v>
      </c>
      <c r="E118" s="172"/>
      <c r="F118" s="157"/>
      <c r="G118" s="135" t="s">
        <v>385</v>
      </c>
      <c r="H118" s="172"/>
      <c r="I118" s="157"/>
      <c r="J118" s="135" t="s">
        <v>385</v>
      </c>
      <c r="K118" s="172"/>
      <c r="L118" s="157"/>
      <c r="M118" s="135" t="s">
        <v>385</v>
      </c>
      <c r="N118" s="172"/>
      <c r="O118" s="157"/>
      <c r="P118" s="135" t="s">
        <v>385</v>
      </c>
      <c r="Q118" s="172"/>
      <c r="R118" s="157"/>
    </row>
    <row r="119" spans="1:18" ht="15.75" customHeight="1" x14ac:dyDescent="0.2">
      <c r="A119" s="135" t="s">
        <v>386</v>
      </c>
      <c r="B119" s="172"/>
      <c r="C119" s="157"/>
      <c r="D119" s="135" t="s">
        <v>387</v>
      </c>
      <c r="E119" s="172"/>
      <c r="F119" s="157"/>
      <c r="G119" s="135" t="s">
        <v>387</v>
      </c>
      <c r="H119" s="172"/>
      <c r="I119" s="157"/>
      <c r="J119" s="135" t="s">
        <v>387</v>
      </c>
      <c r="K119" s="172"/>
      <c r="L119" s="157"/>
      <c r="M119" s="135" t="s">
        <v>387</v>
      </c>
      <c r="N119" s="172"/>
      <c r="O119" s="157"/>
      <c r="P119" s="135" t="s">
        <v>387</v>
      </c>
      <c r="Q119" s="172"/>
      <c r="R119" s="157"/>
    </row>
    <row r="120" spans="1:18" ht="15.75" customHeight="1" x14ac:dyDescent="0.2">
      <c r="A120" s="135" t="s">
        <v>388</v>
      </c>
      <c r="B120" s="172"/>
      <c r="C120" s="157"/>
      <c r="D120" s="135" t="s">
        <v>389</v>
      </c>
      <c r="E120" s="172"/>
      <c r="F120" s="157"/>
      <c r="G120" s="135" t="s">
        <v>389</v>
      </c>
      <c r="H120" s="172"/>
      <c r="I120" s="157"/>
      <c r="J120" s="135" t="s">
        <v>389</v>
      </c>
      <c r="K120" s="172"/>
      <c r="L120" s="157"/>
      <c r="M120" s="135" t="s">
        <v>389</v>
      </c>
      <c r="N120" s="172"/>
      <c r="O120" s="157"/>
      <c r="P120" s="135" t="s">
        <v>389</v>
      </c>
      <c r="Q120" s="172"/>
      <c r="R120" s="157"/>
    </row>
    <row r="121" spans="1:18" ht="15.75" customHeight="1" x14ac:dyDescent="0.2">
      <c r="A121" s="135" t="s">
        <v>244</v>
      </c>
      <c r="B121" s="172"/>
      <c r="C121" s="157"/>
      <c r="D121" s="135" t="s">
        <v>348</v>
      </c>
      <c r="E121" s="172"/>
      <c r="F121" s="157"/>
      <c r="G121" s="135" t="s">
        <v>348</v>
      </c>
      <c r="H121" s="172"/>
      <c r="I121" s="157"/>
      <c r="J121" s="135" t="s">
        <v>348</v>
      </c>
      <c r="K121" s="172"/>
      <c r="L121" s="157"/>
      <c r="M121" s="135" t="s">
        <v>348</v>
      </c>
      <c r="N121" s="172"/>
      <c r="O121" s="157"/>
      <c r="P121" s="135" t="s">
        <v>348</v>
      </c>
      <c r="Q121" s="172"/>
      <c r="R121" s="157"/>
    </row>
    <row r="122" spans="1:18" ht="15.75" customHeight="1" x14ac:dyDescent="0.2">
      <c r="A122" s="135" t="s">
        <v>19</v>
      </c>
      <c r="B122" s="172"/>
      <c r="C122" s="157"/>
      <c r="D122" s="135" t="s">
        <v>390</v>
      </c>
      <c r="E122" s="172"/>
      <c r="F122" s="157"/>
      <c r="G122" s="135" t="s">
        <v>390</v>
      </c>
      <c r="H122" s="172"/>
      <c r="I122" s="157"/>
      <c r="J122" s="135" t="s">
        <v>390</v>
      </c>
      <c r="K122" s="172"/>
      <c r="L122" s="157"/>
      <c r="M122" s="135" t="s">
        <v>390</v>
      </c>
      <c r="N122" s="172"/>
      <c r="O122" s="157"/>
      <c r="P122" s="135" t="s">
        <v>390</v>
      </c>
      <c r="Q122" s="172"/>
      <c r="R122" s="157"/>
    </row>
    <row r="123" spans="1:18" ht="15.75" customHeight="1" x14ac:dyDescent="0.2">
      <c r="A123" s="135" t="s">
        <v>391</v>
      </c>
      <c r="B123" s="172"/>
      <c r="C123" s="157"/>
      <c r="D123" s="135" t="s">
        <v>392</v>
      </c>
      <c r="E123" s="172"/>
      <c r="F123" s="157"/>
      <c r="G123" s="135" t="s">
        <v>392</v>
      </c>
      <c r="H123" s="172"/>
      <c r="I123" s="157"/>
      <c r="J123" s="135" t="s">
        <v>392</v>
      </c>
      <c r="K123" s="172"/>
      <c r="L123" s="157"/>
      <c r="M123" s="135" t="s">
        <v>392</v>
      </c>
      <c r="N123" s="172"/>
      <c r="O123" s="157"/>
      <c r="P123" s="135" t="s">
        <v>392</v>
      </c>
      <c r="Q123" s="172"/>
      <c r="R123" s="157"/>
    </row>
    <row r="124" spans="1:18" ht="15.75" customHeight="1" x14ac:dyDescent="0.2">
      <c r="A124" s="135" t="s">
        <v>117</v>
      </c>
      <c r="B124" s="172"/>
      <c r="C124" s="157"/>
      <c r="D124" s="135" t="s">
        <v>393</v>
      </c>
      <c r="E124" s="172"/>
      <c r="F124" s="157"/>
      <c r="G124" s="135" t="s">
        <v>393</v>
      </c>
      <c r="H124" s="172"/>
      <c r="I124" s="157"/>
      <c r="J124" s="135" t="s">
        <v>393</v>
      </c>
      <c r="K124" s="172"/>
      <c r="L124" s="157"/>
      <c r="M124" s="135" t="s">
        <v>393</v>
      </c>
      <c r="N124" s="172"/>
      <c r="O124" s="157"/>
      <c r="P124" s="135" t="s">
        <v>393</v>
      </c>
      <c r="Q124" s="172"/>
      <c r="R124" s="157"/>
    </row>
    <row r="125" spans="1:18" ht="15.75" customHeight="1" x14ac:dyDescent="0.2">
      <c r="A125" s="135" t="s">
        <v>1</v>
      </c>
      <c r="B125" s="172"/>
      <c r="C125" s="157"/>
      <c r="D125" s="135" t="s">
        <v>394</v>
      </c>
      <c r="E125" s="172"/>
      <c r="F125" s="157"/>
      <c r="G125" s="135" t="s">
        <v>394</v>
      </c>
      <c r="H125" s="172"/>
      <c r="I125" s="157"/>
      <c r="J125" s="135" t="s">
        <v>394</v>
      </c>
      <c r="K125" s="172"/>
      <c r="L125" s="157"/>
      <c r="M125" s="135" t="s">
        <v>394</v>
      </c>
      <c r="N125" s="172"/>
      <c r="O125" s="157"/>
      <c r="P125" s="135" t="s">
        <v>394</v>
      </c>
      <c r="Q125" s="172"/>
      <c r="R125" s="157"/>
    </row>
    <row r="126" spans="1:18" ht="15.75" customHeight="1" x14ac:dyDescent="0.2">
      <c r="A126" s="135" t="s">
        <v>6</v>
      </c>
      <c r="B126" s="172"/>
      <c r="C126" s="157"/>
      <c r="D126" s="135" t="s">
        <v>395</v>
      </c>
      <c r="E126" s="172"/>
      <c r="F126" s="157"/>
      <c r="G126" s="135" t="s">
        <v>395</v>
      </c>
      <c r="H126" s="172"/>
      <c r="I126" s="157"/>
      <c r="J126" s="135" t="s">
        <v>395</v>
      </c>
      <c r="K126" s="172"/>
      <c r="L126" s="157"/>
      <c r="M126" s="135" t="s">
        <v>395</v>
      </c>
      <c r="N126" s="172"/>
      <c r="O126" s="157"/>
      <c r="P126" s="135" t="s">
        <v>395</v>
      </c>
      <c r="Q126" s="172"/>
      <c r="R126" s="157"/>
    </row>
    <row r="127" spans="1:18" ht="15.75" customHeight="1" x14ac:dyDescent="0.2">
      <c r="A127" s="135" t="s">
        <v>3</v>
      </c>
      <c r="B127" s="172"/>
      <c r="C127" s="157"/>
      <c r="D127" s="135" t="s">
        <v>396</v>
      </c>
      <c r="E127" s="172"/>
      <c r="F127" s="157"/>
      <c r="G127" s="135" t="s">
        <v>396</v>
      </c>
      <c r="H127" s="172"/>
      <c r="I127" s="157"/>
      <c r="J127" s="135" t="s">
        <v>396</v>
      </c>
      <c r="K127" s="172"/>
      <c r="L127" s="157"/>
      <c r="M127" s="135" t="s">
        <v>396</v>
      </c>
      <c r="N127" s="172"/>
      <c r="O127" s="157"/>
      <c r="P127" s="135" t="s">
        <v>396</v>
      </c>
      <c r="Q127" s="172"/>
      <c r="R127" s="157"/>
    </row>
    <row r="128" spans="1:18" ht="15.75" customHeight="1" x14ac:dyDescent="0.2">
      <c r="A128" s="135" t="s">
        <v>397</v>
      </c>
      <c r="B128" s="172"/>
      <c r="C128" s="157"/>
      <c r="D128" s="135" t="s">
        <v>398</v>
      </c>
      <c r="E128" s="172"/>
      <c r="F128" s="157"/>
      <c r="G128" s="135" t="s">
        <v>398</v>
      </c>
      <c r="H128" s="172"/>
      <c r="I128" s="157"/>
      <c r="J128" s="135" t="s">
        <v>398</v>
      </c>
      <c r="K128" s="172"/>
      <c r="L128" s="157"/>
      <c r="M128" s="135" t="s">
        <v>398</v>
      </c>
      <c r="N128" s="172"/>
      <c r="O128" s="157"/>
      <c r="P128" s="135" t="s">
        <v>398</v>
      </c>
      <c r="Q128" s="172"/>
      <c r="R128" s="157"/>
    </row>
    <row r="129" spans="1:18" ht="15.75" customHeight="1" x14ac:dyDescent="0.2">
      <c r="A129" s="135" t="s">
        <v>399</v>
      </c>
      <c r="B129" s="172"/>
      <c r="C129" s="157"/>
      <c r="D129" s="135" t="s">
        <v>400</v>
      </c>
      <c r="E129" s="172"/>
      <c r="F129" s="157"/>
      <c r="G129" s="135" t="s">
        <v>400</v>
      </c>
      <c r="H129" s="172"/>
      <c r="I129" s="157"/>
      <c r="J129" s="135" t="s">
        <v>400</v>
      </c>
      <c r="K129" s="172"/>
      <c r="L129" s="157"/>
      <c r="M129" s="135" t="s">
        <v>400</v>
      </c>
      <c r="N129" s="172"/>
      <c r="O129" s="157"/>
      <c r="P129" s="135" t="s">
        <v>400</v>
      </c>
      <c r="Q129" s="172"/>
      <c r="R129" s="157"/>
    </row>
    <row r="130" spans="1:18" ht="15.75" customHeight="1" x14ac:dyDescent="0.2">
      <c r="A130" s="135"/>
      <c r="B130" s="172"/>
      <c r="C130" s="157"/>
      <c r="D130" s="135" t="s">
        <v>401</v>
      </c>
      <c r="E130" s="172"/>
      <c r="F130" s="157"/>
      <c r="G130" s="135" t="s">
        <v>401</v>
      </c>
      <c r="H130" s="172"/>
      <c r="I130" s="157"/>
      <c r="J130" s="135" t="s">
        <v>401</v>
      </c>
      <c r="K130" s="172"/>
      <c r="L130" s="157"/>
      <c r="M130" s="135" t="s">
        <v>401</v>
      </c>
      <c r="N130" s="172"/>
      <c r="O130" s="157"/>
      <c r="P130" s="135" t="s">
        <v>401</v>
      </c>
      <c r="Q130" s="172"/>
      <c r="R130" s="157"/>
    </row>
    <row r="131" spans="1:18" ht="15.75" customHeight="1" x14ac:dyDescent="0.2">
      <c r="A131" s="135"/>
      <c r="B131" s="172"/>
      <c r="C131" s="157"/>
      <c r="D131" s="135" t="s">
        <v>402</v>
      </c>
      <c r="E131" s="172"/>
      <c r="F131" s="157"/>
      <c r="G131" s="135" t="s">
        <v>402</v>
      </c>
      <c r="H131" s="172"/>
      <c r="I131" s="157"/>
      <c r="J131" s="135" t="s">
        <v>402</v>
      </c>
      <c r="K131" s="172"/>
      <c r="L131" s="157"/>
      <c r="M131" s="135" t="s">
        <v>402</v>
      </c>
      <c r="N131" s="172"/>
      <c r="O131" s="157"/>
      <c r="P131" s="135" t="s">
        <v>402</v>
      </c>
      <c r="Q131" s="172"/>
      <c r="R131" s="157"/>
    </row>
    <row r="132" spans="1:18" ht="15.75" customHeight="1" x14ac:dyDescent="0.2">
      <c r="A132" s="136"/>
      <c r="B132" s="173"/>
      <c r="C132" s="174"/>
      <c r="D132" s="136"/>
      <c r="E132" s="173"/>
      <c r="F132" s="174"/>
      <c r="G132" s="136"/>
      <c r="H132" s="173"/>
      <c r="I132" s="174"/>
      <c r="J132" s="136"/>
      <c r="K132" s="173"/>
      <c r="L132" s="174"/>
      <c r="M132" s="136"/>
      <c r="N132" s="173"/>
      <c r="O132" s="174"/>
      <c r="P132" s="136"/>
      <c r="Q132" s="173"/>
      <c r="R132" s="174"/>
    </row>
    <row r="133" spans="1:18" ht="15.75" customHeight="1" x14ac:dyDescent="0.2"/>
    <row r="134" spans="1:18" ht="15.75" customHeight="1" x14ac:dyDescent="0.2">
      <c r="A134" s="134"/>
      <c r="B134" s="175"/>
      <c r="C134" s="176"/>
      <c r="D134" s="134" t="s">
        <v>378</v>
      </c>
      <c r="E134" s="175"/>
      <c r="F134" s="176"/>
      <c r="G134" s="134" t="s">
        <v>379</v>
      </c>
      <c r="H134" s="175"/>
      <c r="I134" s="176"/>
      <c r="J134" s="134" t="s">
        <v>380</v>
      </c>
      <c r="K134" s="175"/>
      <c r="L134" s="176"/>
      <c r="M134" s="134" t="s">
        <v>381</v>
      </c>
      <c r="N134" s="175"/>
      <c r="O134" s="176"/>
      <c r="P134" s="134" t="s">
        <v>382</v>
      </c>
      <c r="Q134" s="175"/>
      <c r="R134" s="176"/>
    </row>
    <row r="135" spans="1:18" ht="15.75" customHeight="1" x14ac:dyDescent="0.2">
      <c r="A135" s="135" t="s">
        <v>369</v>
      </c>
      <c r="B135" s="172"/>
      <c r="C135" s="157"/>
      <c r="D135" s="135" t="s">
        <v>148</v>
      </c>
      <c r="E135" s="172"/>
      <c r="F135" s="157"/>
      <c r="G135" s="135" t="s">
        <v>148</v>
      </c>
      <c r="H135" s="172"/>
      <c r="I135" s="157"/>
      <c r="J135" s="135" t="s">
        <v>148</v>
      </c>
      <c r="K135" s="172"/>
      <c r="L135" s="157"/>
      <c r="M135" s="135" t="s">
        <v>148</v>
      </c>
      <c r="N135" s="172"/>
      <c r="O135" s="157"/>
      <c r="P135" s="135" t="s">
        <v>148</v>
      </c>
      <c r="Q135" s="172"/>
      <c r="R135" s="157"/>
    </row>
    <row r="136" spans="1:18" ht="15.75" customHeight="1" x14ac:dyDescent="0.2">
      <c r="A136" s="135" t="s">
        <v>383</v>
      </c>
      <c r="B136" s="172"/>
      <c r="C136" s="157"/>
      <c r="D136" s="135" t="s">
        <v>384</v>
      </c>
      <c r="E136" s="172"/>
      <c r="F136" s="157"/>
      <c r="G136" s="135" t="s">
        <v>384</v>
      </c>
      <c r="H136" s="172"/>
      <c r="I136" s="157"/>
      <c r="J136" s="135" t="s">
        <v>384</v>
      </c>
      <c r="K136" s="172"/>
      <c r="L136" s="157"/>
      <c r="M136" s="135" t="s">
        <v>384</v>
      </c>
      <c r="N136" s="172"/>
      <c r="O136" s="157"/>
      <c r="P136" s="135" t="s">
        <v>384</v>
      </c>
      <c r="Q136" s="172"/>
      <c r="R136" s="157"/>
    </row>
    <row r="137" spans="1:18" ht="15.75" customHeight="1" x14ac:dyDescent="0.2">
      <c r="A137" s="135" t="s">
        <v>4</v>
      </c>
      <c r="B137" s="172"/>
      <c r="C137" s="157"/>
      <c r="D137" s="135" t="s">
        <v>385</v>
      </c>
      <c r="E137" s="172"/>
      <c r="F137" s="157"/>
      <c r="G137" s="135" t="s">
        <v>385</v>
      </c>
      <c r="H137" s="172"/>
      <c r="I137" s="157"/>
      <c r="J137" s="135" t="s">
        <v>385</v>
      </c>
      <c r="K137" s="172"/>
      <c r="L137" s="157"/>
      <c r="M137" s="135" t="s">
        <v>385</v>
      </c>
      <c r="N137" s="172"/>
      <c r="O137" s="157"/>
      <c r="P137" s="135" t="s">
        <v>385</v>
      </c>
      <c r="Q137" s="172"/>
      <c r="R137" s="157"/>
    </row>
    <row r="138" spans="1:18" ht="15.75" customHeight="1" x14ac:dyDescent="0.2">
      <c r="A138" s="135" t="s">
        <v>386</v>
      </c>
      <c r="B138" s="172"/>
      <c r="C138" s="157"/>
      <c r="D138" s="135" t="s">
        <v>387</v>
      </c>
      <c r="E138" s="172"/>
      <c r="F138" s="157"/>
      <c r="G138" s="135" t="s">
        <v>387</v>
      </c>
      <c r="H138" s="172"/>
      <c r="I138" s="157"/>
      <c r="J138" s="135" t="s">
        <v>387</v>
      </c>
      <c r="K138" s="172"/>
      <c r="L138" s="157"/>
      <c r="M138" s="135" t="s">
        <v>387</v>
      </c>
      <c r="N138" s="172"/>
      <c r="O138" s="157"/>
      <c r="P138" s="135" t="s">
        <v>387</v>
      </c>
      <c r="Q138" s="172"/>
      <c r="R138" s="157"/>
    </row>
    <row r="139" spans="1:18" ht="15.75" customHeight="1" x14ac:dyDescent="0.2">
      <c r="A139" s="135" t="s">
        <v>388</v>
      </c>
      <c r="B139" s="172"/>
      <c r="C139" s="157"/>
      <c r="D139" s="135" t="s">
        <v>389</v>
      </c>
      <c r="E139" s="172"/>
      <c r="F139" s="157"/>
      <c r="G139" s="135" t="s">
        <v>389</v>
      </c>
      <c r="H139" s="172"/>
      <c r="I139" s="157"/>
      <c r="J139" s="135" t="s">
        <v>389</v>
      </c>
      <c r="K139" s="172"/>
      <c r="L139" s="157"/>
      <c r="M139" s="135" t="s">
        <v>389</v>
      </c>
      <c r="N139" s="172"/>
      <c r="O139" s="157"/>
      <c r="P139" s="135" t="s">
        <v>389</v>
      </c>
      <c r="Q139" s="172"/>
      <c r="R139" s="157"/>
    </row>
    <row r="140" spans="1:18" ht="15.75" customHeight="1" x14ac:dyDescent="0.2">
      <c r="A140" s="135" t="s">
        <v>244</v>
      </c>
      <c r="B140" s="172"/>
      <c r="C140" s="157"/>
      <c r="D140" s="135" t="s">
        <v>348</v>
      </c>
      <c r="E140" s="172"/>
      <c r="F140" s="157"/>
      <c r="G140" s="135" t="s">
        <v>348</v>
      </c>
      <c r="H140" s="172"/>
      <c r="I140" s="157"/>
      <c r="J140" s="135" t="s">
        <v>348</v>
      </c>
      <c r="K140" s="172"/>
      <c r="L140" s="157"/>
      <c r="M140" s="135" t="s">
        <v>348</v>
      </c>
      <c r="N140" s="172"/>
      <c r="O140" s="157"/>
      <c r="P140" s="135" t="s">
        <v>348</v>
      </c>
      <c r="Q140" s="172"/>
      <c r="R140" s="157"/>
    </row>
    <row r="141" spans="1:18" ht="15.75" customHeight="1" x14ac:dyDescent="0.2">
      <c r="A141" s="135" t="s">
        <v>19</v>
      </c>
      <c r="B141" s="172"/>
      <c r="C141" s="157"/>
      <c r="D141" s="135" t="s">
        <v>390</v>
      </c>
      <c r="E141" s="172"/>
      <c r="F141" s="157"/>
      <c r="G141" s="135" t="s">
        <v>390</v>
      </c>
      <c r="H141" s="172"/>
      <c r="I141" s="157"/>
      <c r="J141" s="135" t="s">
        <v>390</v>
      </c>
      <c r="K141" s="172"/>
      <c r="L141" s="157"/>
      <c r="M141" s="135" t="s">
        <v>390</v>
      </c>
      <c r="N141" s="172"/>
      <c r="O141" s="157"/>
      <c r="P141" s="135" t="s">
        <v>390</v>
      </c>
      <c r="Q141" s="172"/>
      <c r="R141" s="157"/>
    </row>
    <row r="142" spans="1:18" ht="15.75" customHeight="1" x14ac:dyDescent="0.2">
      <c r="A142" s="135" t="s">
        <v>391</v>
      </c>
      <c r="B142" s="172"/>
      <c r="C142" s="157"/>
      <c r="D142" s="135" t="s">
        <v>392</v>
      </c>
      <c r="E142" s="172"/>
      <c r="F142" s="157"/>
      <c r="G142" s="135" t="s">
        <v>392</v>
      </c>
      <c r="H142" s="172"/>
      <c r="I142" s="157"/>
      <c r="J142" s="135" t="s">
        <v>392</v>
      </c>
      <c r="K142" s="172"/>
      <c r="L142" s="157"/>
      <c r="M142" s="135" t="s">
        <v>392</v>
      </c>
      <c r="N142" s="172"/>
      <c r="O142" s="157"/>
      <c r="P142" s="135" t="s">
        <v>392</v>
      </c>
      <c r="Q142" s="172"/>
      <c r="R142" s="157"/>
    </row>
    <row r="143" spans="1:18" ht="15.75" customHeight="1" x14ac:dyDescent="0.2">
      <c r="A143" s="135" t="s">
        <v>117</v>
      </c>
      <c r="B143" s="172"/>
      <c r="C143" s="157"/>
      <c r="D143" s="135" t="s">
        <v>393</v>
      </c>
      <c r="E143" s="172"/>
      <c r="F143" s="157"/>
      <c r="G143" s="135" t="s">
        <v>393</v>
      </c>
      <c r="H143" s="172"/>
      <c r="I143" s="157"/>
      <c r="J143" s="135" t="s">
        <v>393</v>
      </c>
      <c r="K143" s="172"/>
      <c r="L143" s="157"/>
      <c r="M143" s="135" t="s">
        <v>393</v>
      </c>
      <c r="N143" s="172"/>
      <c r="O143" s="157"/>
      <c r="P143" s="135" t="s">
        <v>393</v>
      </c>
      <c r="Q143" s="172"/>
      <c r="R143" s="157"/>
    </row>
    <row r="144" spans="1:18" ht="15.75" customHeight="1" x14ac:dyDescent="0.2">
      <c r="A144" s="135" t="s">
        <v>1</v>
      </c>
      <c r="B144" s="172"/>
      <c r="C144" s="157"/>
      <c r="D144" s="135" t="s">
        <v>394</v>
      </c>
      <c r="E144" s="172"/>
      <c r="F144" s="157"/>
      <c r="G144" s="135" t="s">
        <v>394</v>
      </c>
      <c r="H144" s="172"/>
      <c r="I144" s="157"/>
      <c r="J144" s="135" t="s">
        <v>394</v>
      </c>
      <c r="K144" s="172"/>
      <c r="L144" s="157"/>
      <c r="M144" s="135" t="s">
        <v>394</v>
      </c>
      <c r="N144" s="172"/>
      <c r="O144" s="157"/>
      <c r="P144" s="135" t="s">
        <v>394</v>
      </c>
      <c r="Q144" s="172"/>
      <c r="R144" s="157"/>
    </row>
    <row r="145" spans="1:18" ht="15.75" customHeight="1" x14ac:dyDescent="0.2">
      <c r="A145" s="135" t="s">
        <v>6</v>
      </c>
      <c r="B145" s="172"/>
      <c r="C145" s="157"/>
      <c r="D145" s="135" t="s">
        <v>395</v>
      </c>
      <c r="E145" s="172"/>
      <c r="F145" s="157"/>
      <c r="G145" s="135" t="s">
        <v>395</v>
      </c>
      <c r="H145" s="172"/>
      <c r="I145" s="157"/>
      <c r="J145" s="135" t="s">
        <v>395</v>
      </c>
      <c r="K145" s="172"/>
      <c r="L145" s="157"/>
      <c r="M145" s="135" t="s">
        <v>395</v>
      </c>
      <c r="N145" s="172"/>
      <c r="O145" s="157"/>
      <c r="P145" s="135" t="s">
        <v>395</v>
      </c>
      <c r="Q145" s="172"/>
      <c r="R145" s="157"/>
    </row>
    <row r="146" spans="1:18" ht="15.75" customHeight="1" x14ac:dyDescent="0.2">
      <c r="A146" s="135" t="s">
        <v>3</v>
      </c>
      <c r="B146" s="172"/>
      <c r="C146" s="157"/>
      <c r="D146" s="135" t="s">
        <v>396</v>
      </c>
      <c r="E146" s="172"/>
      <c r="F146" s="157"/>
      <c r="G146" s="135" t="s">
        <v>396</v>
      </c>
      <c r="H146" s="172"/>
      <c r="I146" s="157"/>
      <c r="J146" s="135" t="s">
        <v>396</v>
      </c>
      <c r="K146" s="172"/>
      <c r="L146" s="157"/>
      <c r="M146" s="135" t="s">
        <v>396</v>
      </c>
      <c r="N146" s="172"/>
      <c r="O146" s="157"/>
      <c r="P146" s="135" t="s">
        <v>396</v>
      </c>
      <c r="Q146" s="172"/>
      <c r="R146" s="157"/>
    </row>
    <row r="147" spans="1:18" ht="15.75" customHeight="1" x14ac:dyDescent="0.2">
      <c r="A147" s="135" t="s">
        <v>397</v>
      </c>
      <c r="B147" s="172"/>
      <c r="C147" s="157"/>
      <c r="D147" s="135" t="s">
        <v>398</v>
      </c>
      <c r="E147" s="172"/>
      <c r="F147" s="157"/>
      <c r="G147" s="135" t="s">
        <v>398</v>
      </c>
      <c r="H147" s="172"/>
      <c r="I147" s="157"/>
      <c r="J147" s="135" t="s">
        <v>398</v>
      </c>
      <c r="K147" s="172"/>
      <c r="L147" s="157"/>
      <c r="M147" s="135" t="s">
        <v>398</v>
      </c>
      <c r="N147" s="172"/>
      <c r="O147" s="157"/>
      <c r="P147" s="135" t="s">
        <v>398</v>
      </c>
      <c r="Q147" s="172"/>
      <c r="R147" s="157"/>
    </row>
    <row r="148" spans="1:18" ht="15.75" customHeight="1" x14ac:dyDescent="0.2">
      <c r="A148" s="135" t="s">
        <v>399</v>
      </c>
      <c r="B148" s="172"/>
      <c r="C148" s="157"/>
      <c r="D148" s="135" t="s">
        <v>400</v>
      </c>
      <c r="E148" s="172"/>
      <c r="F148" s="157"/>
      <c r="G148" s="135" t="s">
        <v>400</v>
      </c>
      <c r="H148" s="172"/>
      <c r="I148" s="157"/>
      <c r="J148" s="135" t="s">
        <v>400</v>
      </c>
      <c r="K148" s="172"/>
      <c r="L148" s="157"/>
      <c r="M148" s="135" t="s">
        <v>400</v>
      </c>
      <c r="N148" s="172"/>
      <c r="O148" s="157"/>
      <c r="P148" s="135" t="s">
        <v>400</v>
      </c>
      <c r="Q148" s="172"/>
      <c r="R148" s="157"/>
    </row>
    <row r="149" spans="1:18" ht="15.75" customHeight="1" x14ac:dyDescent="0.2">
      <c r="A149" s="135"/>
      <c r="B149" s="172"/>
      <c r="C149" s="157"/>
      <c r="D149" s="135" t="s">
        <v>401</v>
      </c>
      <c r="E149" s="172"/>
      <c r="F149" s="157"/>
      <c r="G149" s="135" t="s">
        <v>401</v>
      </c>
      <c r="H149" s="172"/>
      <c r="I149" s="157"/>
      <c r="J149" s="135" t="s">
        <v>401</v>
      </c>
      <c r="K149" s="172"/>
      <c r="L149" s="157"/>
      <c r="M149" s="135" t="s">
        <v>401</v>
      </c>
      <c r="N149" s="172"/>
      <c r="O149" s="157"/>
      <c r="P149" s="135" t="s">
        <v>401</v>
      </c>
      <c r="Q149" s="172"/>
      <c r="R149" s="157"/>
    </row>
    <row r="150" spans="1:18" ht="15.75" customHeight="1" x14ac:dyDescent="0.2">
      <c r="A150" s="135"/>
      <c r="B150" s="172"/>
      <c r="C150" s="157"/>
      <c r="D150" s="135" t="s">
        <v>402</v>
      </c>
      <c r="E150" s="172"/>
      <c r="F150" s="157"/>
      <c r="G150" s="135" t="s">
        <v>402</v>
      </c>
      <c r="H150" s="172"/>
      <c r="I150" s="157"/>
      <c r="J150" s="135" t="s">
        <v>402</v>
      </c>
      <c r="K150" s="172"/>
      <c r="L150" s="157"/>
      <c r="M150" s="135" t="s">
        <v>402</v>
      </c>
      <c r="N150" s="172"/>
      <c r="O150" s="157"/>
      <c r="P150" s="135" t="s">
        <v>402</v>
      </c>
      <c r="Q150" s="172"/>
      <c r="R150" s="157"/>
    </row>
    <row r="151" spans="1:18" ht="15.75" customHeight="1" x14ac:dyDescent="0.2">
      <c r="A151" s="136"/>
      <c r="B151" s="173"/>
      <c r="C151" s="174"/>
      <c r="D151" s="136"/>
      <c r="E151" s="173"/>
      <c r="F151" s="174"/>
      <c r="G151" s="136"/>
      <c r="H151" s="173"/>
      <c r="I151" s="174"/>
      <c r="J151" s="136"/>
      <c r="K151" s="173"/>
      <c r="L151" s="174"/>
      <c r="M151" s="136"/>
      <c r="N151" s="173"/>
      <c r="O151" s="174"/>
      <c r="P151" s="136"/>
      <c r="Q151" s="173"/>
      <c r="R151" s="174"/>
    </row>
    <row r="152" spans="1:18" ht="15.75" customHeight="1" x14ac:dyDescent="0.2"/>
    <row r="153" spans="1:18" ht="15.75" customHeight="1" x14ac:dyDescent="0.2">
      <c r="A153" s="134"/>
      <c r="B153" s="175"/>
      <c r="C153" s="176"/>
      <c r="D153" s="134" t="s">
        <v>378</v>
      </c>
      <c r="E153" s="175"/>
      <c r="F153" s="176"/>
      <c r="G153" s="134" t="s">
        <v>379</v>
      </c>
      <c r="H153" s="175"/>
      <c r="I153" s="176"/>
      <c r="J153" s="134" t="s">
        <v>380</v>
      </c>
      <c r="K153" s="175"/>
      <c r="L153" s="176"/>
      <c r="M153" s="134" t="s">
        <v>381</v>
      </c>
      <c r="N153" s="175"/>
      <c r="O153" s="176"/>
      <c r="P153" s="134" t="s">
        <v>382</v>
      </c>
      <c r="Q153" s="175"/>
      <c r="R153" s="176"/>
    </row>
    <row r="154" spans="1:18" ht="15.75" customHeight="1" x14ac:dyDescent="0.2">
      <c r="A154" s="135" t="s">
        <v>369</v>
      </c>
      <c r="B154" s="172"/>
      <c r="C154" s="157"/>
      <c r="D154" s="135" t="s">
        <v>148</v>
      </c>
      <c r="E154" s="172"/>
      <c r="F154" s="157"/>
      <c r="G154" s="135" t="s">
        <v>148</v>
      </c>
      <c r="H154" s="172"/>
      <c r="I154" s="157"/>
      <c r="J154" s="135" t="s">
        <v>148</v>
      </c>
      <c r="K154" s="172"/>
      <c r="L154" s="157"/>
      <c r="M154" s="135" t="s">
        <v>148</v>
      </c>
      <c r="N154" s="172"/>
      <c r="O154" s="157"/>
      <c r="P154" s="135" t="s">
        <v>148</v>
      </c>
      <c r="Q154" s="172"/>
      <c r="R154" s="157"/>
    </row>
    <row r="155" spans="1:18" ht="15.75" customHeight="1" x14ac:dyDescent="0.2">
      <c r="A155" s="135" t="s">
        <v>383</v>
      </c>
      <c r="B155" s="172"/>
      <c r="C155" s="157"/>
      <c r="D155" s="135" t="s">
        <v>384</v>
      </c>
      <c r="E155" s="172"/>
      <c r="F155" s="157"/>
      <c r="G155" s="135" t="s">
        <v>384</v>
      </c>
      <c r="H155" s="172"/>
      <c r="I155" s="157"/>
      <c r="J155" s="135" t="s">
        <v>384</v>
      </c>
      <c r="K155" s="172"/>
      <c r="L155" s="157"/>
      <c r="M155" s="135" t="s">
        <v>384</v>
      </c>
      <c r="N155" s="172"/>
      <c r="O155" s="157"/>
      <c r="P155" s="135" t="s">
        <v>384</v>
      </c>
      <c r="Q155" s="172"/>
      <c r="R155" s="157"/>
    </row>
    <row r="156" spans="1:18" ht="15.75" customHeight="1" x14ac:dyDescent="0.2">
      <c r="A156" s="135" t="s">
        <v>4</v>
      </c>
      <c r="B156" s="172"/>
      <c r="C156" s="157"/>
      <c r="D156" s="135" t="s">
        <v>385</v>
      </c>
      <c r="E156" s="172"/>
      <c r="F156" s="157"/>
      <c r="G156" s="135" t="s">
        <v>385</v>
      </c>
      <c r="H156" s="172"/>
      <c r="I156" s="157"/>
      <c r="J156" s="135" t="s">
        <v>385</v>
      </c>
      <c r="K156" s="172"/>
      <c r="L156" s="157"/>
      <c r="M156" s="135" t="s">
        <v>385</v>
      </c>
      <c r="N156" s="172"/>
      <c r="O156" s="157"/>
      <c r="P156" s="135" t="s">
        <v>385</v>
      </c>
      <c r="Q156" s="172"/>
      <c r="R156" s="157"/>
    </row>
    <row r="157" spans="1:18" ht="15.75" customHeight="1" x14ac:dyDescent="0.2">
      <c r="A157" s="135" t="s">
        <v>386</v>
      </c>
      <c r="B157" s="172"/>
      <c r="C157" s="157"/>
      <c r="D157" s="135" t="s">
        <v>387</v>
      </c>
      <c r="E157" s="172"/>
      <c r="F157" s="157"/>
      <c r="G157" s="135" t="s">
        <v>387</v>
      </c>
      <c r="H157" s="172"/>
      <c r="I157" s="157"/>
      <c r="J157" s="135" t="s">
        <v>387</v>
      </c>
      <c r="K157" s="172"/>
      <c r="L157" s="157"/>
      <c r="M157" s="135" t="s">
        <v>387</v>
      </c>
      <c r="N157" s="172"/>
      <c r="O157" s="157"/>
      <c r="P157" s="135" t="s">
        <v>387</v>
      </c>
      <c r="Q157" s="172"/>
      <c r="R157" s="157"/>
    </row>
    <row r="158" spans="1:18" ht="15.75" customHeight="1" x14ac:dyDescent="0.2">
      <c r="A158" s="135" t="s">
        <v>388</v>
      </c>
      <c r="B158" s="172"/>
      <c r="C158" s="157"/>
      <c r="D158" s="135" t="s">
        <v>389</v>
      </c>
      <c r="E158" s="172"/>
      <c r="F158" s="157"/>
      <c r="G158" s="135" t="s">
        <v>389</v>
      </c>
      <c r="H158" s="172"/>
      <c r="I158" s="157"/>
      <c r="J158" s="135" t="s">
        <v>389</v>
      </c>
      <c r="K158" s="172"/>
      <c r="L158" s="157"/>
      <c r="M158" s="135" t="s">
        <v>389</v>
      </c>
      <c r="N158" s="172"/>
      <c r="O158" s="157"/>
      <c r="P158" s="135" t="s">
        <v>389</v>
      </c>
      <c r="Q158" s="172"/>
      <c r="R158" s="157"/>
    </row>
    <row r="159" spans="1:18" ht="15.75" customHeight="1" x14ac:dyDescent="0.2">
      <c r="A159" s="135" t="s">
        <v>244</v>
      </c>
      <c r="B159" s="172"/>
      <c r="C159" s="157"/>
      <c r="D159" s="135" t="s">
        <v>348</v>
      </c>
      <c r="E159" s="172"/>
      <c r="F159" s="157"/>
      <c r="G159" s="135" t="s">
        <v>348</v>
      </c>
      <c r="H159" s="172"/>
      <c r="I159" s="157"/>
      <c r="J159" s="135" t="s">
        <v>348</v>
      </c>
      <c r="K159" s="172"/>
      <c r="L159" s="157"/>
      <c r="M159" s="135" t="s">
        <v>348</v>
      </c>
      <c r="N159" s="172"/>
      <c r="O159" s="157"/>
      <c r="P159" s="135" t="s">
        <v>348</v>
      </c>
      <c r="Q159" s="172"/>
      <c r="R159" s="157"/>
    </row>
    <row r="160" spans="1:18" ht="15.75" customHeight="1" x14ac:dyDescent="0.2">
      <c r="A160" s="135" t="s">
        <v>19</v>
      </c>
      <c r="B160" s="172"/>
      <c r="C160" s="157"/>
      <c r="D160" s="135" t="s">
        <v>390</v>
      </c>
      <c r="E160" s="172"/>
      <c r="F160" s="157"/>
      <c r="G160" s="135" t="s">
        <v>390</v>
      </c>
      <c r="H160" s="172"/>
      <c r="I160" s="157"/>
      <c r="J160" s="135" t="s">
        <v>390</v>
      </c>
      <c r="K160" s="172"/>
      <c r="L160" s="157"/>
      <c r="M160" s="135" t="s">
        <v>390</v>
      </c>
      <c r="N160" s="172"/>
      <c r="O160" s="157"/>
      <c r="P160" s="135" t="s">
        <v>390</v>
      </c>
      <c r="Q160" s="172"/>
      <c r="R160" s="157"/>
    </row>
    <row r="161" spans="1:18" ht="15.75" customHeight="1" x14ac:dyDescent="0.2">
      <c r="A161" s="135" t="s">
        <v>391</v>
      </c>
      <c r="B161" s="172"/>
      <c r="C161" s="157"/>
      <c r="D161" s="135" t="s">
        <v>392</v>
      </c>
      <c r="E161" s="172"/>
      <c r="F161" s="157"/>
      <c r="G161" s="135" t="s">
        <v>392</v>
      </c>
      <c r="H161" s="172"/>
      <c r="I161" s="157"/>
      <c r="J161" s="135" t="s">
        <v>392</v>
      </c>
      <c r="K161" s="172"/>
      <c r="L161" s="157"/>
      <c r="M161" s="135" t="s">
        <v>392</v>
      </c>
      <c r="N161" s="172"/>
      <c r="O161" s="157"/>
      <c r="P161" s="135" t="s">
        <v>392</v>
      </c>
      <c r="Q161" s="172"/>
      <c r="R161" s="157"/>
    </row>
    <row r="162" spans="1:18" ht="15.75" customHeight="1" x14ac:dyDescent="0.2">
      <c r="A162" s="135" t="s">
        <v>117</v>
      </c>
      <c r="B162" s="172"/>
      <c r="C162" s="157"/>
      <c r="D162" s="135" t="s">
        <v>393</v>
      </c>
      <c r="E162" s="172"/>
      <c r="F162" s="157"/>
      <c r="G162" s="135" t="s">
        <v>393</v>
      </c>
      <c r="H162" s="172"/>
      <c r="I162" s="157"/>
      <c r="J162" s="135" t="s">
        <v>393</v>
      </c>
      <c r="K162" s="172"/>
      <c r="L162" s="157"/>
      <c r="M162" s="135" t="s">
        <v>393</v>
      </c>
      <c r="N162" s="172"/>
      <c r="O162" s="157"/>
      <c r="P162" s="135" t="s">
        <v>393</v>
      </c>
      <c r="Q162" s="172"/>
      <c r="R162" s="157"/>
    </row>
    <row r="163" spans="1:18" ht="15.75" customHeight="1" x14ac:dyDescent="0.2">
      <c r="A163" s="135" t="s">
        <v>1</v>
      </c>
      <c r="B163" s="172"/>
      <c r="C163" s="157"/>
      <c r="D163" s="135" t="s">
        <v>394</v>
      </c>
      <c r="E163" s="172"/>
      <c r="F163" s="157"/>
      <c r="G163" s="135" t="s">
        <v>394</v>
      </c>
      <c r="H163" s="172"/>
      <c r="I163" s="157"/>
      <c r="J163" s="135" t="s">
        <v>394</v>
      </c>
      <c r="K163" s="172"/>
      <c r="L163" s="157"/>
      <c r="M163" s="135" t="s">
        <v>394</v>
      </c>
      <c r="N163" s="172"/>
      <c r="O163" s="157"/>
      <c r="P163" s="135" t="s">
        <v>394</v>
      </c>
      <c r="Q163" s="172"/>
      <c r="R163" s="157"/>
    </row>
    <row r="164" spans="1:18" ht="15.75" customHeight="1" x14ac:dyDescent="0.2">
      <c r="A164" s="135" t="s">
        <v>6</v>
      </c>
      <c r="B164" s="172"/>
      <c r="C164" s="157"/>
      <c r="D164" s="135" t="s">
        <v>395</v>
      </c>
      <c r="E164" s="172"/>
      <c r="F164" s="157"/>
      <c r="G164" s="135" t="s">
        <v>395</v>
      </c>
      <c r="H164" s="172"/>
      <c r="I164" s="157"/>
      <c r="J164" s="135" t="s">
        <v>395</v>
      </c>
      <c r="K164" s="172"/>
      <c r="L164" s="157"/>
      <c r="M164" s="135" t="s">
        <v>395</v>
      </c>
      <c r="N164" s="172"/>
      <c r="O164" s="157"/>
      <c r="P164" s="135" t="s">
        <v>395</v>
      </c>
      <c r="Q164" s="172"/>
      <c r="R164" s="157"/>
    </row>
    <row r="165" spans="1:18" ht="15.75" customHeight="1" x14ac:dyDescent="0.2">
      <c r="A165" s="135" t="s">
        <v>3</v>
      </c>
      <c r="B165" s="172"/>
      <c r="C165" s="157"/>
      <c r="D165" s="135" t="s">
        <v>396</v>
      </c>
      <c r="E165" s="172"/>
      <c r="F165" s="157"/>
      <c r="G165" s="135" t="s">
        <v>396</v>
      </c>
      <c r="H165" s="172"/>
      <c r="I165" s="157"/>
      <c r="J165" s="135" t="s">
        <v>396</v>
      </c>
      <c r="K165" s="172"/>
      <c r="L165" s="157"/>
      <c r="M165" s="135" t="s">
        <v>396</v>
      </c>
      <c r="N165" s="172"/>
      <c r="O165" s="157"/>
      <c r="P165" s="135" t="s">
        <v>396</v>
      </c>
      <c r="Q165" s="172"/>
      <c r="R165" s="157"/>
    </row>
    <row r="166" spans="1:18" ht="15.75" customHeight="1" x14ac:dyDescent="0.2">
      <c r="A166" s="135" t="s">
        <v>397</v>
      </c>
      <c r="B166" s="172"/>
      <c r="C166" s="157"/>
      <c r="D166" s="135" t="s">
        <v>398</v>
      </c>
      <c r="E166" s="172"/>
      <c r="F166" s="157"/>
      <c r="G166" s="135" t="s">
        <v>398</v>
      </c>
      <c r="H166" s="172"/>
      <c r="I166" s="157"/>
      <c r="J166" s="135" t="s">
        <v>398</v>
      </c>
      <c r="K166" s="172"/>
      <c r="L166" s="157"/>
      <c r="M166" s="135" t="s">
        <v>398</v>
      </c>
      <c r="N166" s="172"/>
      <c r="O166" s="157"/>
      <c r="P166" s="135" t="s">
        <v>398</v>
      </c>
      <c r="Q166" s="172"/>
      <c r="R166" s="157"/>
    </row>
    <row r="167" spans="1:18" ht="15.75" customHeight="1" x14ac:dyDescent="0.2">
      <c r="A167" s="135" t="s">
        <v>399</v>
      </c>
      <c r="B167" s="172"/>
      <c r="C167" s="157"/>
      <c r="D167" s="135" t="s">
        <v>400</v>
      </c>
      <c r="E167" s="172"/>
      <c r="F167" s="157"/>
      <c r="G167" s="135" t="s">
        <v>400</v>
      </c>
      <c r="H167" s="172"/>
      <c r="I167" s="157"/>
      <c r="J167" s="135" t="s">
        <v>400</v>
      </c>
      <c r="K167" s="172"/>
      <c r="L167" s="157"/>
      <c r="M167" s="135" t="s">
        <v>400</v>
      </c>
      <c r="N167" s="172"/>
      <c r="O167" s="157"/>
      <c r="P167" s="135" t="s">
        <v>400</v>
      </c>
      <c r="Q167" s="172"/>
      <c r="R167" s="157"/>
    </row>
    <row r="168" spans="1:18" ht="15.75" customHeight="1" x14ac:dyDescent="0.2">
      <c r="A168" s="135"/>
      <c r="B168" s="172"/>
      <c r="C168" s="157"/>
      <c r="D168" s="135" t="s">
        <v>401</v>
      </c>
      <c r="E168" s="172"/>
      <c r="F168" s="157"/>
      <c r="G168" s="135" t="s">
        <v>401</v>
      </c>
      <c r="H168" s="172"/>
      <c r="I168" s="157"/>
      <c r="J168" s="135" t="s">
        <v>401</v>
      </c>
      <c r="K168" s="172"/>
      <c r="L168" s="157"/>
      <c r="M168" s="135" t="s">
        <v>401</v>
      </c>
      <c r="N168" s="172"/>
      <c r="O168" s="157"/>
      <c r="P168" s="135" t="s">
        <v>401</v>
      </c>
      <c r="Q168" s="172"/>
      <c r="R168" s="157"/>
    </row>
    <row r="169" spans="1:18" ht="15.75" customHeight="1" x14ac:dyDescent="0.2">
      <c r="A169" s="135"/>
      <c r="B169" s="172"/>
      <c r="C169" s="157"/>
      <c r="D169" s="135" t="s">
        <v>402</v>
      </c>
      <c r="E169" s="172"/>
      <c r="F169" s="157"/>
      <c r="G169" s="135" t="s">
        <v>402</v>
      </c>
      <c r="H169" s="172"/>
      <c r="I169" s="157"/>
      <c r="J169" s="135" t="s">
        <v>402</v>
      </c>
      <c r="K169" s="172"/>
      <c r="L169" s="157"/>
      <c r="M169" s="135" t="s">
        <v>402</v>
      </c>
      <c r="N169" s="172"/>
      <c r="O169" s="157"/>
      <c r="P169" s="135" t="s">
        <v>402</v>
      </c>
      <c r="Q169" s="172"/>
      <c r="R169" s="157"/>
    </row>
    <row r="170" spans="1:18" ht="15.75" customHeight="1" x14ac:dyDescent="0.2">
      <c r="A170" s="136"/>
      <c r="B170" s="173"/>
      <c r="C170" s="174"/>
      <c r="D170" s="136"/>
      <c r="E170" s="173"/>
      <c r="F170" s="174"/>
      <c r="G170" s="136"/>
      <c r="H170" s="173"/>
      <c r="I170" s="174"/>
      <c r="J170" s="136"/>
      <c r="K170" s="173"/>
      <c r="L170" s="174"/>
      <c r="M170" s="136"/>
      <c r="N170" s="173"/>
      <c r="O170" s="174"/>
      <c r="P170" s="136"/>
      <c r="Q170" s="173"/>
      <c r="R170" s="174"/>
    </row>
    <row r="171" spans="1:18" ht="15.75" customHeight="1" x14ac:dyDescent="0.2"/>
    <row r="172" spans="1:18" ht="15.75" customHeight="1" x14ac:dyDescent="0.2">
      <c r="A172" s="134"/>
      <c r="B172" s="175"/>
      <c r="C172" s="176"/>
      <c r="D172" s="134" t="s">
        <v>378</v>
      </c>
      <c r="E172" s="175"/>
      <c r="F172" s="176"/>
      <c r="G172" s="134" t="s">
        <v>379</v>
      </c>
      <c r="H172" s="175"/>
      <c r="I172" s="176"/>
      <c r="J172" s="134" t="s">
        <v>380</v>
      </c>
      <c r="K172" s="175"/>
      <c r="L172" s="176"/>
      <c r="M172" s="134" t="s">
        <v>381</v>
      </c>
      <c r="N172" s="175"/>
      <c r="O172" s="176"/>
      <c r="P172" s="134" t="s">
        <v>382</v>
      </c>
      <c r="Q172" s="175"/>
      <c r="R172" s="176"/>
    </row>
    <row r="173" spans="1:18" ht="15.75" customHeight="1" x14ac:dyDescent="0.2">
      <c r="A173" s="135" t="s">
        <v>369</v>
      </c>
      <c r="B173" s="172"/>
      <c r="C173" s="157"/>
      <c r="D173" s="135" t="s">
        <v>148</v>
      </c>
      <c r="E173" s="172"/>
      <c r="F173" s="157"/>
      <c r="G173" s="135" t="s">
        <v>148</v>
      </c>
      <c r="H173" s="172"/>
      <c r="I173" s="157"/>
      <c r="J173" s="135" t="s">
        <v>148</v>
      </c>
      <c r="K173" s="172"/>
      <c r="L173" s="157"/>
      <c r="M173" s="135" t="s">
        <v>148</v>
      </c>
      <c r="N173" s="172"/>
      <c r="O173" s="157"/>
      <c r="P173" s="135" t="s">
        <v>148</v>
      </c>
      <c r="Q173" s="172"/>
      <c r="R173" s="157"/>
    </row>
    <row r="174" spans="1:18" ht="15.75" customHeight="1" x14ac:dyDescent="0.2">
      <c r="A174" s="135" t="s">
        <v>383</v>
      </c>
      <c r="B174" s="172"/>
      <c r="C174" s="157"/>
      <c r="D174" s="135" t="s">
        <v>384</v>
      </c>
      <c r="E174" s="172"/>
      <c r="F174" s="157"/>
      <c r="G174" s="135" t="s">
        <v>384</v>
      </c>
      <c r="H174" s="172"/>
      <c r="I174" s="157"/>
      <c r="J174" s="135" t="s">
        <v>384</v>
      </c>
      <c r="K174" s="172"/>
      <c r="L174" s="157"/>
      <c r="M174" s="135" t="s">
        <v>384</v>
      </c>
      <c r="N174" s="172"/>
      <c r="O174" s="157"/>
      <c r="P174" s="135" t="s">
        <v>384</v>
      </c>
      <c r="Q174" s="172"/>
      <c r="R174" s="157"/>
    </row>
    <row r="175" spans="1:18" ht="15.75" customHeight="1" x14ac:dyDescent="0.2">
      <c r="A175" s="135" t="s">
        <v>4</v>
      </c>
      <c r="B175" s="172"/>
      <c r="C175" s="157"/>
      <c r="D175" s="135" t="s">
        <v>385</v>
      </c>
      <c r="E175" s="172"/>
      <c r="F175" s="157"/>
      <c r="G175" s="135" t="s">
        <v>385</v>
      </c>
      <c r="H175" s="172"/>
      <c r="I175" s="157"/>
      <c r="J175" s="135" t="s">
        <v>385</v>
      </c>
      <c r="K175" s="172"/>
      <c r="L175" s="157"/>
      <c r="M175" s="135" t="s">
        <v>385</v>
      </c>
      <c r="N175" s="172"/>
      <c r="O175" s="157"/>
      <c r="P175" s="135" t="s">
        <v>385</v>
      </c>
      <c r="Q175" s="172"/>
      <c r="R175" s="157"/>
    </row>
    <row r="176" spans="1:18" ht="15.75" customHeight="1" x14ac:dyDescent="0.2">
      <c r="A176" s="135" t="s">
        <v>386</v>
      </c>
      <c r="B176" s="172"/>
      <c r="C176" s="157"/>
      <c r="D176" s="135" t="s">
        <v>387</v>
      </c>
      <c r="E176" s="172"/>
      <c r="F176" s="157"/>
      <c r="G176" s="135" t="s">
        <v>387</v>
      </c>
      <c r="H176" s="172"/>
      <c r="I176" s="157"/>
      <c r="J176" s="135" t="s">
        <v>387</v>
      </c>
      <c r="K176" s="172"/>
      <c r="L176" s="157"/>
      <c r="M176" s="135" t="s">
        <v>387</v>
      </c>
      <c r="N176" s="172"/>
      <c r="O176" s="157"/>
      <c r="P176" s="135" t="s">
        <v>387</v>
      </c>
      <c r="Q176" s="172"/>
      <c r="R176" s="157"/>
    </row>
    <row r="177" spans="1:18" ht="15.75" customHeight="1" x14ac:dyDescent="0.2">
      <c r="A177" s="135" t="s">
        <v>388</v>
      </c>
      <c r="B177" s="172"/>
      <c r="C177" s="157"/>
      <c r="D177" s="135" t="s">
        <v>389</v>
      </c>
      <c r="E177" s="172"/>
      <c r="F177" s="157"/>
      <c r="G177" s="135" t="s">
        <v>389</v>
      </c>
      <c r="H177" s="172"/>
      <c r="I177" s="157"/>
      <c r="J177" s="135" t="s">
        <v>389</v>
      </c>
      <c r="K177" s="172"/>
      <c r="L177" s="157"/>
      <c r="M177" s="135" t="s">
        <v>389</v>
      </c>
      <c r="N177" s="172"/>
      <c r="O177" s="157"/>
      <c r="P177" s="135" t="s">
        <v>389</v>
      </c>
      <c r="Q177" s="172"/>
      <c r="R177" s="157"/>
    </row>
    <row r="178" spans="1:18" ht="15.75" customHeight="1" x14ac:dyDescent="0.2">
      <c r="A178" s="135" t="s">
        <v>244</v>
      </c>
      <c r="B178" s="172"/>
      <c r="C178" s="157"/>
      <c r="D178" s="135" t="s">
        <v>348</v>
      </c>
      <c r="E178" s="172"/>
      <c r="F178" s="157"/>
      <c r="G178" s="135" t="s">
        <v>348</v>
      </c>
      <c r="H178" s="172"/>
      <c r="I178" s="157"/>
      <c r="J178" s="135" t="s">
        <v>348</v>
      </c>
      <c r="K178" s="172"/>
      <c r="L178" s="157"/>
      <c r="M178" s="135" t="s">
        <v>348</v>
      </c>
      <c r="N178" s="172"/>
      <c r="O178" s="157"/>
      <c r="P178" s="135" t="s">
        <v>348</v>
      </c>
      <c r="Q178" s="172"/>
      <c r="R178" s="157"/>
    </row>
    <row r="179" spans="1:18" ht="15.75" customHeight="1" x14ac:dyDescent="0.2">
      <c r="A179" s="135" t="s">
        <v>19</v>
      </c>
      <c r="B179" s="172"/>
      <c r="C179" s="157"/>
      <c r="D179" s="135" t="s">
        <v>390</v>
      </c>
      <c r="E179" s="172"/>
      <c r="F179" s="157"/>
      <c r="G179" s="135" t="s">
        <v>390</v>
      </c>
      <c r="H179" s="172"/>
      <c r="I179" s="157"/>
      <c r="J179" s="135" t="s">
        <v>390</v>
      </c>
      <c r="K179" s="172"/>
      <c r="L179" s="157"/>
      <c r="M179" s="135" t="s">
        <v>390</v>
      </c>
      <c r="N179" s="172"/>
      <c r="O179" s="157"/>
      <c r="P179" s="135" t="s">
        <v>390</v>
      </c>
      <c r="Q179" s="172"/>
      <c r="R179" s="157"/>
    </row>
    <row r="180" spans="1:18" ht="15.75" customHeight="1" x14ac:dyDescent="0.2">
      <c r="A180" s="135" t="s">
        <v>391</v>
      </c>
      <c r="B180" s="172"/>
      <c r="C180" s="157"/>
      <c r="D180" s="135" t="s">
        <v>392</v>
      </c>
      <c r="E180" s="172"/>
      <c r="F180" s="157"/>
      <c r="G180" s="135" t="s">
        <v>392</v>
      </c>
      <c r="H180" s="172"/>
      <c r="I180" s="157"/>
      <c r="J180" s="135" t="s">
        <v>392</v>
      </c>
      <c r="K180" s="172"/>
      <c r="L180" s="157"/>
      <c r="M180" s="135" t="s">
        <v>392</v>
      </c>
      <c r="N180" s="172"/>
      <c r="O180" s="157"/>
      <c r="P180" s="135" t="s">
        <v>392</v>
      </c>
      <c r="Q180" s="172"/>
      <c r="R180" s="157"/>
    </row>
    <row r="181" spans="1:18" ht="15.75" customHeight="1" x14ac:dyDescent="0.2">
      <c r="A181" s="135" t="s">
        <v>117</v>
      </c>
      <c r="B181" s="172"/>
      <c r="C181" s="157"/>
      <c r="D181" s="135" t="s">
        <v>393</v>
      </c>
      <c r="E181" s="172"/>
      <c r="F181" s="157"/>
      <c r="G181" s="135" t="s">
        <v>393</v>
      </c>
      <c r="H181" s="172"/>
      <c r="I181" s="157"/>
      <c r="J181" s="135" t="s">
        <v>393</v>
      </c>
      <c r="K181" s="172"/>
      <c r="L181" s="157"/>
      <c r="M181" s="135" t="s">
        <v>393</v>
      </c>
      <c r="N181" s="172"/>
      <c r="O181" s="157"/>
      <c r="P181" s="135" t="s">
        <v>393</v>
      </c>
      <c r="Q181" s="172"/>
      <c r="R181" s="157"/>
    </row>
    <row r="182" spans="1:18" ht="15.75" customHeight="1" x14ac:dyDescent="0.2">
      <c r="A182" s="135" t="s">
        <v>1</v>
      </c>
      <c r="B182" s="172"/>
      <c r="C182" s="157"/>
      <c r="D182" s="135" t="s">
        <v>394</v>
      </c>
      <c r="E182" s="172"/>
      <c r="F182" s="157"/>
      <c r="G182" s="135" t="s">
        <v>394</v>
      </c>
      <c r="H182" s="172"/>
      <c r="I182" s="157"/>
      <c r="J182" s="135" t="s">
        <v>394</v>
      </c>
      <c r="K182" s="172"/>
      <c r="L182" s="157"/>
      <c r="M182" s="135" t="s">
        <v>394</v>
      </c>
      <c r="N182" s="172"/>
      <c r="O182" s="157"/>
      <c r="P182" s="135" t="s">
        <v>394</v>
      </c>
      <c r="Q182" s="172"/>
      <c r="R182" s="157"/>
    </row>
    <row r="183" spans="1:18" ht="15.75" customHeight="1" x14ac:dyDescent="0.2">
      <c r="A183" s="135" t="s">
        <v>6</v>
      </c>
      <c r="B183" s="172"/>
      <c r="C183" s="157"/>
      <c r="D183" s="135" t="s">
        <v>395</v>
      </c>
      <c r="E183" s="172"/>
      <c r="F183" s="157"/>
      <c r="G183" s="135" t="s">
        <v>395</v>
      </c>
      <c r="H183" s="172"/>
      <c r="I183" s="157"/>
      <c r="J183" s="135" t="s">
        <v>395</v>
      </c>
      <c r="K183" s="172"/>
      <c r="L183" s="157"/>
      <c r="M183" s="135" t="s">
        <v>395</v>
      </c>
      <c r="N183" s="172"/>
      <c r="O183" s="157"/>
      <c r="P183" s="135" t="s">
        <v>395</v>
      </c>
      <c r="Q183" s="172"/>
      <c r="R183" s="157"/>
    </row>
    <row r="184" spans="1:18" ht="15.75" customHeight="1" x14ac:dyDescent="0.2">
      <c r="A184" s="135" t="s">
        <v>3</v>
      </c>
      <c r="B184" s="172"/>
      <c r="C184" s="157"/>
      <c r="D184" s="135" t="s">
        <v>396</v>
      </c>
      <c r="E184" s="172"/>
      <c r="F184" s="157"/>
      <c r="G184" s="135" t="s">
        <v>396</v>
      </c>
      <c r="H184" s="172"/>
      <c r="I184" s="157"/>
      <c r="J184" s="135" t="s">
        <v>396</v>
      </c>
      <c r="K184" s="172"/>
      <c r="L184" s="157"/>
      <c r="M184" s="135" t="s">
        <v>396</v>
      </c>
      <c r="N184" s="172"/>
      <c r="O184" s="157"/>
      <c r="P184" s="135" t="s">
        <v>396</v>
      </c>
      <c r="Q184" s="172"/>
      <c r="R184" s="157"/>
    </row>
    <row r="185" spans="1:18" ht="15.75" customHeight="1" x14ac:dyDescent="0.2">
      <c r="A185" s="135" t="s">
        <v>397</v>
      </c>
      <c r="B185" s="172"/>
      <c r="C185" s="157"/>
      <c r="D185" s="135" t="s">
        <v>398</v>
      </c>
      <c r="E185" s="172"/>
      <c r="F185" s="157"/>
      <c r="G185" s="135" t="s">
        <v>398</v>
      </c>
      <c r="H185" s="172"/>
      <c r="I185" s="157"/>
      <c r="J185" s="135" t="s">
        <v>398</v>
      </c>
      <c r="K185" s="172"/>
      <c r="L185" s="157"/>
      <c r="M185" s="135" t="s">
        <v>398</v>
      </c>
      <c r="N185" s="172"/>
      <c r="O185" s="157"/>
      <c r="P185" s="135" t="s">
        <v>398</v>
      </c>
      <c r="Q185" s="172"/>
      <c r="R185" s="157"/>
    </row>
    <row r="186" spans="1:18" ht="15.75" customHeight="1" x14ac:dyDescent="0.2">
      <c r="A186" s="135" t="s">
        <v>399</v>
      </c>
      <c r="B186" s="172"/>
      <c r="C186" s="157"/>
      <c r="D186" s="135" t="s">
        <v>400</v>
      </c>
      <c r="E186" s="172"/>
      <c r="F186" s="157"/>
      <c r="G186" s="135" t="s">
        <v>400</v>
      </c>
      <c r="H186" s="172"/>
      <c r="I186" s="157"/>
      <c r="J186" s="135" t="s">
        <v>400</v>
      </c>
      <c r="K186" s="172"/>
      <c r="L186" s="157"/>
      <c r="M186" s="135" t="s">
        <v>400</v>
      </c>
      <c r="N186" s="172"/>
      <c r="O186" s="157"/>
      <c r="P186" s="135" t="s">
        <v>400</v>
      </c>
      <c r="Q186" s="172"/>
      <c r="R186" s="157"/>
    </row>
    <row r="187" spans="1:18" ht="15.75" customHeight="1" x14ac:dyDescent="0.2">
      <c r="A187" s="135"/>
      <c r="B187" s="172"/>
      <c r="C187" s="157"/>
      <c r="D187" s="135" t="s">
        <v>401</v>
      </c>
      <c r="E187" s="172"/>
      <c r="F187" s="157"/>
      <c r="G187" s="135" t="s">
        <v>401</v>
      </c>
      <c r="H187" s="172"/>
      <c r="I187" s="157"/>
      <c r="J187" s="135" t="s">
        <v>401</v>
      </c>
      <c r="K187" s="172"/>
      <c r="L187" s="157"/>
      <c r="M187" s="135" t="s">
        <v>401</v>
      </c>
      <c r="N187" s="172"/>
      <c r="O187" s="157"/>
      <c r="P187" s="135" t="s">
        <v>401</v>
      </c>
      <c r="Q187" s="172"/>
      <c r="R187" s="157"/>
    </row>
    <row r="188" spans="1:18" ht="15.75" customHeight="1" x14ac:dyDescent="0.2">
      <c r="A188" s="135"/>
      <c r="B188" s="172"/>
      <c r="C188" s="157"/>
      <c r="D188" s="135" t="s">
        <v>402</v>
      </c>
      <c r="E188" s="172"/>
      <c r="F188" s="157"/>
      <c r="G188" s="135" t="s">
        <v>402</v>
      </c>
      <c r="H188" s="172"/>
      <c r="I188" s="157"/>
      <c r="J188" s="135" t="s">
        <v>402</v>
      </c>
      <c r="K188" s="172"/>
      <c r="L188" s="157"/>
      <c r="M188" s="135" t="s">
        <v>402</v>
      </c>
      <c r="N188" s="172"/>
      <c r="O188" s="157"/>
      <c r="P188" s="135" t="s">
        <v>402</v>
      </c>
      <c r="Q188" s="172"/>
      <c r="R188" s="157"/>
    </row>
    <row r="189" spans="1:18" ht="15.75" customHeight="1" x14ac:dyDescent="0.2">
      <c r="A189" s="136"/>
      <c r="B189" s="173"/>
      <c r="C189" s="174"/>
      <c r="D189" s="136"/>
      <c r="E189" s="173"/>
      <c r="F189" s="174"/>
      <c r="G189" s="136"/>
      <c r="H189" s="173"/>
      <c r="I189" s="174"/>
      <c r="J189" s="136"/>
      <c r="K189" s="173"/>
      <c r="L189" s="174"/>
      <c r="M189" s="136"/>
      <c r="N189" s="173"/>
      <c r="O189" s="174"/>
      <c r="P189" s="136"/>
      <c r="Q189" s="173"/>
      <c r="R189" s="174"/>
    </row>
    <row r="190" spans="1:18" ht="15.75" customHeight="1" x14ac:dyDescent="0.2"/>
    <row r="191" spans="1:18" ht="15.75" customHeight="1" x14ac:dyDescent="0.2"/>
    <row r="192" spans="1:18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80">
    <mergeCell ref="E48:F48"/>
    <mergeCell ref="B49:C49"/>
    <mergeCell ref="E49:F49"/>
    <mergeCell ref="H49:I49"/>
    <mergeCell ref="E50:F50"/>
    <mergeCell ref="H50:I50"/>
    <mergeCell ref="B50:C50"/>
    <mergeCell ref="B51:C51"/>
    <mergeCell ref="E51:F51"/>
    <mergeCell ref="H51:I51"/>
    <mergeCell ref="B52:C52"/>
    <mergeCell ref="H52:I52"/>
    <mergeCell ref="H53:I53"/>
    <mergeCell ref="B45:C45"/>
    <mergeCell ref="E45:F45"/>
    <mergeCell ref="H45:I45"/>
    <mergeCell ref="B53:C53"/>
    <mergeCell ref="K45:L45"/>
    <mergeCell ref="E46:F46"/>
    <mergeCell ref="H46:I46"/>
    <mergeCell ref="K46:L46"/>
    <mergeCell ref="B46:C46"/>
    <mergeCell ref="B47:C47"/>
    <mergeCell ref="H47:I47"/>
    <mergeCell ref="N47:O47"/>
    <mergeCell ref="B48:C48"/>
    <mergeCell ref="H48:I48"/>
    <mergeCell ref="N48:O48"/>
    <mergeCell ref="Q47:R47"/>
    <mergeCell ref="Q48:R48"/>
    <mergeCell ref="Q49:R49"/>
    <mergeCell ref="Q50:R50"/>
    <mergeCell ref="Q51:R51"/>
    <mergeCell ref="Q52:R52"/>
    <mergeCell ref="N45:O45"/>
    <mergeCell ref="N46:O46"/>
    <mergeCell ref="Q45:R45"/>
    <mergeCell ref="Q46:R46"/>
    <mergeCell ref="K51:L51"/>
    <mergeCell ref="K52:L52"/>
    <mergeCell ref="K47:L47"/>
    <mergeCell ref="K48:L48"/>
    <mergeCell ref="K49:L49"/>
    <mergeCell ref="N49:O49"/>
    <mergeCell ref="K50:L50"/>
    <mergeCell ref="N50:O50"/>
    <mergeCell ref="N51:O51"/>
    <mergeCell ref="N52:O52"/>
    <mergeCell ref="E47:F47"/>
    <mergeCell ref="Q53:R53"/>
    <mergeCell ref="K59:L59"/>
    <mergeCell ref="K60:L60"/>
    <mergeCell ref="K61:L61"/>
    <mergeCell ref="K62:L62"/>
    <mergeCell ref="K63:L63"/>
    <mergeCell ref="H60:I60"/>
    <mergeCell ref="H61:I61"/>
    <mergeCell ref="H62:I62"/>
    <mergeCell ref="H63:I63"/>
    <mergeCell ref="N61:O61"/>
    <mergeCell ref="N62:O62"/>
    <mergeCell ref="N63:O63"/>
    <mergeCell ref="H54:I54"/>
    <mergeCell ref="H55:I55"/>
    <mergeCell ref="H56:I56"/>
    <mergeCell ref="H58:I58"/>
    <mergeCell ref="H59:I59"/>
    <mergeCell ref="N59:O59"/>
    <mergeCell ref="N60:O60"/>
    <mergeCell ref="K53:L53"/>
    <mergeCell ref="N53:O53"/>
    <mergeCell ref="K54:L54"/>
    <mergeCell ref="N54:O54"/>
    <mergeCell ref="K55:L55"/>
    <mergeCell ref="N55:O55"/>
    <mergeCell ref="N56:O56"/>
    <mergeCell ref="Q54:R54"/>
    <mergeCell ref="Q55:R55"/>
    <mergeCell ref="Q56:R56"/>
    <mergeCell ref="Q58:R58"/>
    <mergeCell ref="Q59:R59"/>
    <mergeCell ref="H43:I43"/>
    <mergeCell ref="H44:I44"/>
    <mergeCell ref="H39:I39"/>
    <mergeCell ref="H40:I40"/>
    <mergeCell ref="H41:I41"/>
    <mergeCell ref="K41:L41"/>
    <mergeCell ref="H42:I42"/>
    <mergeCell ref="K42:L42"/>
    <mergeCell ref="K43:L43"/>
    <mergeCell ref="K44:L44"/>
    <mergeCell ref="N30:O30"/>
    <mergeCell ref="N31:O31"/>
    <mergeCell ref="N32:O32"/>
    <mergeCell ref="Q32:R32"/>
    <mergeCell ref="N33:O33"/>
    <mergeCell ref="Q33:R33"/>
    <mergeCell ref="Q34:R34"/>
    <mergeCell ref="N34:O34"/>
    <mergeCell ref="N35:O35"/>
    <mergeCell ref="N43:O43"/>
    <mergeCell ref="N44:O44"/>
    <mergeCell ref="Q44:R44"/>
    <mergeCell ref="N41:O41"/>
    <mergeCell ref="Q41:R41"/>
    <mergeCell ref="N42:O42"/>
    <mergeCell ref="Q42:R42"/>
    <mergeCell ref="Q43:R43"/>
    <mergeCell ref="E36:F36"/>
    <mergeCell ref="H36:I36"/>
    <mergeCell ref="K36:L36"/>
    <mergeCell ref="N36:O36"/>
    <mergeCell ref="Q36:R36"/>
    <mergeCell ref="B36:C36"/>
    <mergeCell ref="B37:C37"/>
    <mergeCell ref="E37:F37"/>
    <mergeCell ref="H37:I37"/>
    <mergeCell ref="K37:L37"/>
    <mergeCell ref="N37:O37"/>
    <mergeCell ref="Q37:R37"/>
    <mergeCell ref="B39:C39"/>
    <mergeCell ref="E39:F39"/>
    <mergeCell ref="K39:L39"/>
    <mergeCell ref="Q39:R39"/>
    <mergeCell ref="E40:F40"/>
    <mergeCell ref="K40:L40"/>
    <mergeCell ref="Q40:R40"/>
    <mergeCell ref="N39:O39"/>
    <mergeCell ref="N40:O40"/>
    <mergeCell ref="B54:C54"/>
    <mergeCell ref="B55:C55"/>
    <mergeCell ref="B56:C56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Q106:R106"/>
    <mergeCell ref="Q107:R107"/>
    <mergeCell ref="Q108:R108"/>
    <mergeCell ref="Q96:R96"/>
    <mergeCell ref="Q97:R97"/>
    <mergeCell ref="Q98:R98"/>
    <mergeCell ref="Q99:R99"/>
    <mergeCell ref="Q100:R100"/>
    <mergeCell ref="Q101:R101"/>
    <mergeCell ref="Q102:R102"/>
    <mergeCell ref="Q103:R103"/>
    <mergeCell ref="Q104:R104"/>
    <mergeCell ref="Q105:R105"/>
    <mergeCell ref="H104:I104"/>
    <mergeCell ref="H105:I105"/>
    <mergeCell ref="H97:I97"/>
    <mergeCell ref="H98:I98"/>
    <mergeCell ref="H99:I99"/>
    <mergeCell ref="Q109:R109"/>
    <mergeCell ref="Q110:R110"/>
    <mergeCell ref="Q111:R111"/>
    <mergeCell ref="Q112:R112"/>
    <mergeCell ref="Q113:R113"/>
    <mergeCell ref="Q115:R115"/>
    <mergeCell ref="Q116:R116"/>
    <mergeCell ref="Q117:R117"/>
    <mergeCell ref="Q118:R118"/>
    <mergeCell ref="Q119:R119"/>
    <mergeCell ref="Q120:R120"/>
    <mergeCell ref="Q121:R121"/>
    <mergeCell ref="Q83:R83"/>
    <mergeCell ref="Q84:R84"/>
    <mergeCell ref="Q85:R85"/>
    <mergeCell ref="Q86:R86"/>
    <mergeCell ref="Q87:R87"/>
    <mergeCell ref="Q88:R88"/>
    <mergeCell ref="Q89:R89"/>
    <mergeCell ref="Q90:R90"/>
    <mergeCell ref="Q91:R91"/>
    <mergeCell ref="Q92:R92"/>
    <mergeCell ref="Q93:R93"/>
    <mergeCell ref="Q94:R94"/>
    <mergeCell ref="Q60:R60"/>
    <mergeCell ref="Q61:R61"/>
    <mergeCell ref="Q62:R62"/>
    <mergeCell ref="Q63:R63"/>
    <mergeCell ref="Q64:R64"/>
    <mergeCell ref="Q65:R65"/>
    <mergeCell ref="Q66:R66"/>
    <mergeCell ref="Q67:R67"/>
    <mergeCell ref="Q68:R68"/>
    <mergeCell ref="Q69:R69"/>
    <mergeCell ref="Q70:R70"/>
    <mergeCell ref="Q71:R71"/>
    <mergeCell ref="Q78:R78"/>
    <mergeCell ref="Q79:R79"/>
    <mergeCell ref="Q80:R80"/>
    <mergeCell ref="Q81:R81"/>
    <mergeCell ref="Q82:R82"/>
    <mergeCell ref="Q72:R72"/>
    <mergeCell ref="Q73:R73"/>
    <mergeCell ref="Q74:R74"/>
    <mergeCell ref="Q75:R75"/>
    <mergeCell ref="Q77:R77"/>
    <mergeCell ref="N169:O169"/>
    <mergeCell ref="N170:O170"/>
    <mergeCell ref="N162:O162"/>
    <mergeCell ref="N163:O163"/>
    <mergeCell ref="N164:O164"/>
    <mergeCell ref="N165:O165"/>
    <mergeCell ref="N166:O166"/>
    <mergeCell ref="N167:O167"/>
    <mergeCell ref="N168:O168"/>
    <mergeCell ref="H153:I153"/>
    <mergeCell ref="K153:L153"/>
    <mergeCell ref="N153:O153"/>
    <mergeCell ref="H154:I154"/>
    <mergeCell ref="K154:L154"/>
    <mergeCell ref="H155:I155"/>
    <mergeCell ref="N156:O156"/>
    <mergeCell ref="K155:L155"/>
    <mergeCell ref="N154:O154"/>
    <mergeCell ref="N155:O155"/>
    <mergeCell ref="N157:O157"/>
    <mergeCell ref="N158:O158"/>
    <mergeCell ref="N159:O159"/>
    <mergeCell ref="N160:O160"/>
    <mergeCell ref="N161:O161"/>
    <mergeCell ref="H163:I163"/>
    <mergeCell ref="H164:I164"/>
    <mergeCell ref="H165:I165"/>
    <mergeCell ref="H166:I166"/>
    <mergeCell ref="K157:L157"/>
    <mergeCell ref="H167:I167"/>
    <mergeCell ref="H168:I168"/>
    <mergeCell ref="H169:I169"/>
    <mergeCell ref="H170:I170"/>
    <mergeCell ref="H156:I156"/>
    <mergeCell ref="H157:I157"/>
    <mergeCell ref="H158:I158"/>
    <mergeCell ref="H159:I159"/>
    <mergeCell ref="H160:I160"/>
    <mergeCell ref="H161:I161"/>
    <mergeCell ref="H162:I162"/>
    <mergeCell ref="K169:L169"/>
    <mergeCell ref="K170:L170"/>
    <mergeCell ref="K162:L162"/>
    <mergeCell ref="K163:L163"/>
    <mergeCell ref="K164:L164"/>
    <mergeCell ref="K165:L165"/>
    <mergeCell ref="K166:L166"/>
    <mergeCell ref="K167:L167"/>
    <mergeCell ref="K168:L168"/>
    <mergeCell ref="K156:L156"/>
    <mergeCell ref="K161:L161"/>
    <mergeCell ref="N120:O120"/>
    <mergeCell ref="N121:O121"/>
    <mergeCell ref="N122:O122"/>
    <mergeCell ref="N123:O123"/>
    <mergeCell ref="N124:O124"/>
    <mergeCell ref="N125:O125"/>
    <mergeCell ref="N126:O126"/>
    <mergeCell ref="N127:O127"/>
    <mergeCell ref="N128:O128"/>
    <mergeCell ref="Q134:R134"/>
    <mergeCell ref="Q135:R135"/>
    <mergeCell ref="Q136:R136"/>
    <mergeCell ref="Q137:R137"/>
    <mergeCell ref="Q138:R138"/>
    <mergeCell ref="Q139:R139"/>
    <mergeCell ref="Q140:R140"/>
    <mergeCell ref="Q141:R141"/>
    <mergeCell ref="Q127:R127"/>
    <mergeCell ref="Q131:R131"/>
    <mergeCell ref="Q132:R132"/>
    <mergeCell ref="Q128:R128"/>
    <mergeCell ref="Q129:R129"/>
    <mergeCell ref="Q130:R130"/>
    <mergeCell ref="Q122:R122"/>
    <mergeCell ref="Q123:R123"/>
    <mergeCell ref="Q124:R124"/>
    <mergeCell ref="Q125:R125"/>
    <mergeCell ref="Q126:R126"/>
    <mergeCell ref="K129:L129"/>
    <mergeCell ref="K130:L130"/>
    <mergeCell ref="K131:L131"/>
    <mergeCell ref="Q145:R145"/>
    <mergeCell ref="Q146:R146"/>
    <mergeCell ref="Q147:R147"/>
    <mergeCell ref="Q148:R148"/>
    <mergeCell ref="Q149:R149"/>
    <mergeCell ref="Q150:R150"/>
    <mergeCell ref="Q151:R151"/>
    <mergeCell ref="Q153:R153"/>
    <mergeCell ref="Q154:R154"/>
    <mergeCell ref="Q155:R155"/>
    <mergeCell ref="Q156:R156"/>
    <mergeCell ref="Q157:R157"/>
    <mergeCell ref="Q158:R158"/>
    <mergeCell ref="Q159:R159"/>
    <mergeCell ref="K158:L158"/>
    <mergeCell ref="K159:L159"/>
    <mergeCell ref="K160:L160"/>
    <mergeCell ref="Q170:R170"/>
    <mergeCell ref="Q161:R161"/>
    <mergeCell ref="Q162:R162"/>
    <mergeCell ref="Q163:R163"/>
    <mergeCell ref="Q164:R164"/>
    <mergeCell ref="Q165:R165"/>
    <mergeCell ref="Q166:R166"/>
    <mergeCell ref="Q167:R167"/>
    <mergeCell ref="K135:L135"/>
    <mergeCell ref="K136:L136"/>
    <mergeCell ref="K137:L137"/>
    <mergeCell ref="K125:L125"/>
    <mergeCell ref="K126:L126"/>
    <mergeCell ref="K127:L127"/>
    <mergeCell ref="K128:L128"/>
    <mergeCell ref="K134:L134"/>
    <mergeCell ref="N134:O134"/>
    <mergeCell ref="N135:O135"/>
    <mergeCell ref="K140:L140"/>
    <mergeCell ref="K141:L141"/>
    <mergeCell ref="N136:O136"/>
    <mergeCell ref="N137:O137"/>
    <mergeCell ref="K138:L138"/>
    <mergeCell ref="N138:O138"/>
    <mergeCell ref="K139:L139"/>
    <mergeCell ref="N139:O139"/>
    <mergeCell ref="N140:O140"/>
    <mergeCell ref="N141:O141"/>
    <mergeCell ref="K142:L142"/>
    <mergeCell ref="Q142:R142"/>
    <mergeCell ref="Q143:R143"/>
    <mergeCell ref="Q144:R144"/>
    <mergeCell ref="K120:L120"/>
    <mergeCell ref="K143:L143"/>
    <mergeCell ref="H138:I138"/>
    <mergeCell ref="H139:I139"/>
    <mergeCell ref="H140:I140"/>
    <mergeCell ref="H141:I141"/>
    <mergeCell ref="H142:I142"/>
    <mergeCell ref="N142:O142"/>
    <mergeCell ref="N143:O143"/>
    <mergeCell ref="K145:L145"/>
    <mergeCell ref="K146:L146"/>
    <mergeCell ref="H143:I143"/>
    <mergeCell ref="H144:I144"/>
    <mergeCell ref="K144:L144"/>
    <mergeCell ref="N144:O144"/>
    <mergeCell ref="H145:I145"/>
    <mergeCell ref="N145:O145"/>
    <mergeCell ref="N146:O146"/>
    <mergeCell ref="H129:I129"/>
    <mergeCell ref="H130:I130"/>
    <mergeCell ref="H131:I131"/>
    <mergeCell ref="H132:I132"/>
    <mergeCell ref="K132:L132"/>
    <mergeCell ref="N129:O129"/>
    <mergeCell ref="N130:O130"/>
    <mergeCell ref="N131:O131"/>
    <mergeCell ref="N132:O132"/>
    <mergeCell ref="H136:I136"/>
    <mergeCell ref="K148:L148"/>
    <mergeCell ref="K149:L149"/>
    <mergeCell ref="H146:I146"/>
    <mergeCell ref="H147:I147"/>
    <mergeCell ref="K147:L147"/>
    <mergeCell ref="N147:O147"/>
    <mergeCell ref="H148:I148"/>
    <mergeCell ref="N148:O148"/>
    <mergeCell ref="N149:O149"/>
    <mergeCell ref="H113:I113"/>
    <mergeCell ref="H115:I115"/>
    <mergeCell ref="K115:L115"/>
    <mergeCell ref="N115:O115"/>
    <mergeCell ref="K116:L116"/>
    <mergeCell ref="N116:O116"/>
    <mergeCell ref="H106:I106"/>
    <mergeCell ref="H107:I107"/>
    <mergeCell ref="H108:I108"/>
    <mergeCell ref="H109:I109"/>
    <mergeCell ref="H110:I110"/>
    <mergeCell ref="H111:I111"/>
    <mergeCell ref="H112:I112"/>
    <mergeCell ref="H116:I116"/>
    <mergeCell ref="H117:I117"/>
    <mergeCell ref="K117:L117"/>
    <mergeCell ref="N117:O117"/>
    <mergeCell ref="H118:I118"/>
    <mergeCell ref="N118:O118"/>
    <mergeCell ref="N119:O119"/>
    <mergeCell ref="K118:L118"/>
    <mergeCell ref="K119:L119"/>
    <mergeCell ref="B20:C20"/>
    <mergeCell ref="E20:F20"/>
    <mergeCell ref="K20:L20"/>
    <mergeCell ref="Q20:R20"/>
    <mergeCell ref="E21:F21"/>
    <mergeCell ref="K21:L21"/>
    <mergeCell ref="Q21:R21"/>
    <mergeCell ref="E24:F24"/>
    <mergeCell ref="E25:F25"/>
    <mergeCell ref="N24:O24"/>
    <mergeCell ref="N25:O25"/>
    <mergeCell ref="N26:O26"/>
    <mergeCell ref="N27:O27"/>
    <mergeCell ref="N28:O28"/>
    <mergeCell ref="B21:C21"/>
    <mergeCell ref="B22:C22"/>
    <mergeCell ref="E22:F22"/>
    <mergeCell ref="B23:C23"/>
    <mergeCell ref="E23:F23"/>
    <mergeCell ref="B24:C24"/>
    <mergeCell ref="B25:C25"/>
    <mergeCell ref="K25:L25"/>
    <mergeCell ref="K26:L26"/>
    <mergeCell ref="K27:L27"/>
    <mergeCell ref="K28:L28"/>
    <mergeCell ref="Q25:R25"/>
    <mergeCell ref="Q26:R26"/>
    <mergeCell ref="Q27:R27"/>
    <mergeCell ref="Q28:R28"/>
    <mergeCell ref="N20:O20"/>
    <mergeCell ref="N21:O21"/>
    <mergeCell ref="N22:O22"/>
    <mergeCell ref="Q22:R22"/>
    <mergeCell ref="N23:O23"/>
    <mergeCell ref="Q23:R23"/>
    <mergeCell ref="Q24:R24"/>
    <mergeCell ref="B28:C28"/>
    <mergeCell ref="B29:C29"/>
    <mergeCell ref="E29:F29"/>
    <mergeCell ref="H29:I29"/>
    <mergeCell ref="K29:L29"/>
    <mergeCell ref="N29:O29"/>
    <mergeCell ref="Q29:R29"/>
    <mergeCell ref="B26:C26"/>
    <mergeCell ref="E26:F26"/>
    <mergeCell ref="B27:C27"/>
    <mergeCell ref="E27:F27"/>
    <mergeCell ref="H27:I27"/>
    <mergeCell ref="E28:F28"/>
    <mergeCell ref="H28:I28"/>
    <mergeCell ref="H24:I24"/>
    <mergeCell ref="H25:I25"/>
    <mergeCell ref="H26:I26"/>
    <mergeCell ref="K23:L23"/>
    <mergeCell ref="K24:L24"/>
    <mergeCell ref="H20:I20"/>
    <mergeCell ref="H21:I21"/>
    <mergeCell ref="H22:I22"/>
    <mergeCell ref="B30:C30"/>
    <mergeCell ref="E30:F30"/>
    <mergeCell ref="K30:L30"/>
    <mergeCell ref="Q30:R30"/>
    <mergeCell ref="E31:F31"/>
    <mergeCell ref="K31:L31"/>
    <mergeCell ref="Q31:R31"/>
    <mergeCell ref="E34:F34"/>
    <mergeCell ref="E35:F35"/>
    <mergeCell ref="B31:C31"/>
    <mergeCell ref="B32:C32"/>
    <mergeCell ref="E32:F32"/>
    <mergeCell ref="B33:C33"/>
    <mergeCell ref="E33:F33"/>
    <mergeCell ref="B34:C34"/>
    <mergeCell ref="B35:C35"/>
    <mergeCell ref="H34:I34"/>
    <mergeCell ref="H35:I35"/>
    <mergeCell ref="Q35:R35"/>
    <mergeCell ref="H30:I30"/>
    <mergeCell ref="H31:I31"/>
    <mergeCell ref="H32:I32"/>
    <mergeCell ref="K32:L32"/>
    <mergeCell ref="H33:I33"/>
    <mergeCell ref="K33:L33"/>
    <mergeCell ref="K34:L34"/>
    <mergeCell ref="K35:L35"/>
    <mergeCell ref="K22:L22"/>
    <mergeCell ref="H23:I23"/>
    <mergeCell ref="Q4:R4"/>
    <mergeCell ref="Q5:R5"/>
    <mergeCell ref="B9:C9"/>
    <mergeCell ref="H5:I5"/>
    <mergeCell ref="H6:I6"/>
    <mergeCell ref="H7:I7"/>
    <mergeCell ref="H1:I1"/>
    <mergeCell ref="H2:I2"/>
    <mergeCell ref="H3:I3"/>
    <mergeCell ref="K3:L3"/>
    <mergeCell ref="H4:I4"/>
    <mergeCell ref="K4:L4"/>
    <mergeCell ref="K5:L5"/>
    <mergeCell ref="B1:C1"/>
    <mergeCell ref="E1:F1"/>
    <mergeCell ref="K1:L1"/>
    <mergeCell ref="Q1:R1"/>
    <mergeCell ref="E2:F2"/>
    <mergeCell ref="K2:L2"/>
    <mergeCell ref="Q2:R2"/>
    <mergeCell ref="E5:F5"/>
    <mergeCell ref="E6:F6"/>
    <mergeCell ref="N5:O5"/>
    <mergeCell ref="N6:O6"/>
    <mergeCell ref="N7:O7"/>
    <mergeCell ref="N1:O1"/>
    <mergeCell ref="Q16:R16"/>
    <mergeCell ref="H15:I15"/>
    <mergeCell ref="H16:I16"/>
    <mergeCell ref="H17:I17"/>
    <mergeCell ref="H11:I11"/>
    <mergeCell ref="H12:I12"/>
    <mergeCell ref="H13:I13"/>
    <mergeCell ref="K13:L13"/>
    <mergeCell ref="H14:I14"/>
    <mergeCell ref="K14:L14"/>
    <mergeCell ref="K15:L15"/>
    <mergeCell ref="N8:O8"/>
    <mergeCell ref="N9:O9"/>
    <mergeCell ref="B2:C2"/>
    <mergeCell ref="B3:C3"/>
    <mergeCell ref="E3:F3"/>
    <mergeCell ref="B4:C4"/>
    <mergeCell ref="E4:F4"/>
    <mergeCell ref="B5:C5"/>
    <mergeCell ref="B6:C6"/>
    <mergeCell ref="K6:L6"/>
    <mergeCell ref="K7:L7"/>
    <mergeCell ref="K8:L8"/>
    <mergeCell ref="K9:L9"/>
    <mergeCell ref="Q6:R6"/>
    <mergeCell ref="Q7:R7"/>
    <mergeCell ref="Q8:R8"/>
    <mergeCell ref="Q9:R9"/>
    <mergeCell ref="N2:O2"/>
    <mergeCell ref="N3:O3"/>
    <mergeCell ref="Q3:R3"/>
    <mergeCell ref="N4:O4"/>
    <mergeCell ref="B10:C10"/>
    <mergeCell ref="E10:F10"/>
    <mergeCell ref="H10:I10"/>
    <mergeCell ref="K10:L10"/>
    <mergeCell ref="N10:O10"/>
    <mergeCell ref="Q10:R10"/>
    <mergeCell ref="B7:C7"/>
    <mergeCell ref="E7:F7"/>
    <mergeCell ref="B8:C8"/>
    <mergeCell ref="E8:F8"/>
    <mergeCell ref="H8:I8"/>
    <mergeCell ref="E9:F9"/>
    <mergeCell ref="H9:I9"/>
    <mergeCell ref="B11:C11"/>
    <mergeCell ref="E11:F11"/>
    <mergeCell ref="K11:L11"/>
    <mergeCell ref="Q11:R11"/>
    <mergeCell ref="N11:O11"/>
    <mergeCell ref="E12:F12"/>
    <mergeCell ref="K12:L12"/>
    <mergeCell ref="Q12:R12"/>
    <mergeCell ref="E15:F15"/>
    <mergeCell ref="E16:F16"/>
    <mergeCell ref="B17:C17"/>
    <mergeCell ref="E17:F17"/>
    <mergeCell ref="B18:C18"/>
    <mergeCell ref="E18:F18"/>
    <mergeCell ref="H18:I18"/>
    <mergeCell ref="K18:L18"/>
    <mergeCell ref="N18:O18"/>
    <mergeCell ref="Q18:R18"/>
    <mergeCell ref="K16:L16"/>
    <mergeCell ref="K17:L17"/>
    <mergeCell ref="N17:O17"/>
    <mergeCell ref="Q17:R17"/>
    <mergeCell ref="B12:C12"/>
    <mergeCell ref="B13:C13"/>
    <mergeCell ref="E13:F13"/>
    <mergeCell ref="B14:C14"/>
    <mergeCell ref="E14:F14"/>
    <mergeCell ref="B15:C15"/>
    <mergeCell ref="B16:C16"/>
    <mergeCell ref="N15:O15"/>
    <mergeCell ref="N16:O16"/>
    <mergeCell ref="N12:O12"/>
    <mergeCell ref="N13:O13"/>
    <mergeCell ref="Q13:R13"/>
    <mergeCell ref="N14:O14"/>
    <mergeCell ref="Q14:R14"/>
    <mergeCell ref="Q15:R15"/>
    <mergeCell ref="E43:F43"/>
    <mergeCell ref="E44:F44"/>
    <mergeCell ref="B40:C40"/>
    <mergeCell ref="B41:C41"/>
    <mergeCell ref="E41:F41"/>
    <mergeCell ref="B42:C42"/>
    <mergeCell ref="E42:F42"/>
    <mergeCell ref="B43:C43"/>
    <mergeCell ref="B44:C44"/>
    <mergeCell ref="E87:F87"/>
    <mergeCell ref="E88:F88"/>
    <mergeCell ref="E80:F80"/>
    <mergeCell ref="E81:F81"/>
    <mergeCell ref="E82:F82"/>
    <mergeCell ref="E83:F83"/>
    <mergeCell ref="E84:F84"/>
    <mergeCell ref="E85:F85"/>
    <mergeCell ref="E86:F86"/>
    <mergeCell ref="E52:F52"/>
    <mergeCell ref="E53:F53"/>
    <mergeCell ref="E54:F54"/>
    <mergeCell ref="E55:F55"/>
    <mergeCell ref="E56:F56"/>
    <mergeCell ref="E58:F58"/>
    <mergeCell ref="E59:F59"/>
    <mergeCell ref="E60:F60"/>
    <mergeCell ref="E61:F61"/>
    <mergeCell ref="E62:F62"/>
    <mergeCell ref="E63:F63"/>
    <mergeCell ref="E64:F64"/>
    <mergeCell ref="E73:F73"/>
    <mergeCell ref="E74:F74"/>
    <mergeCell ref="H64:I64"/>
    <mergeCell ref="H65:I65"/>
    <mergeCell ref="E65:F65"/>
    <mergeCell ref="E66:F66"/>
    <mergeCell ref="E67:F67"/>
    <mergeCell ref="E68:F68"/>
    <mergeCell ref="E69:F69"/>
    <mergeCell ref="E70:F70"/>
    <mergeCell ref="E71:F71"/>
    <mergeCell ref="H66:I66"/>
    <mergeCell ref="H67:I67"/>
    <mergeCell ref="H68:I68"/>
    <mergeCell ref="H69:I69"/>
    <mergeCell ref="H70:I70"/>
    <mergeCell ref="H71:I71"/>
    <mergeCell ref="H72:I72"/>
    <mergeCell ref="E72:F72"/>
    <mergeCell ref="E75:F75"/>
    <mergeCell ref="E77:F77"/>
    <mergeCell ref="E78:F78"/>
    <mergeCell ref="E79:F79"/>
    <mergeCell ref="H81:I81"/>
    <mergeCell ref="H82:I82"/>
    <mergeCell ref="H83:I83"/>
    <mergeCell ref="H84:I84"/>
    <mergeCell ref="H85:I85"/>
    <mergeCell ref="H86:I86"/>
    <mergeCell ref="H87:I87"/>
    <mergeCell ref="H88:I88"/>
    <mergeCell ref="H73:I73"/>
    <mergeCell ref="H74:I74"/>
    <mergeCell ref="H75:I75"/>
    <mergeCell ref="H77:I77"/>
    <mergeCell ref="H78:I78"/>
    <mergeCell ref="H79:I79"/>
    <mergeCell ref="H80:I80"/>
    <mergeCell ref="K88:L88"/>
    <mergeCell ref="E89:F89"/>
    <mergeCell ref="K89:L89"/>
    <mergeCell ref="K90:L90"/>
    <mergeCell ref="H89:I89"/>
    <mergeCell ref="H90:I90"/>
    <mergeCell ref="H91:I91"/>
    <mergeCell ref="H92:I92"/>
    <mergeCell ref="H93:I93"/>
    <mergeCell ref="H94:I94"/>
    <mergeCell ref="H96:I96"/>
    <mergeCell ref="E98:F98"/>
    <mergeCell ref="E90:F90"/>
    <mergeCell ref="E91:F91"/>
    <mergeCell ref="E92:F92"/>
    <mergeCell ref="E93:F93"/>
    <mergeCell ref="E94:F94"/>
    <mergeCell ref="E96:F96"/>
    <mergeCell ref="E97:F97"/>
    <mergeCell ref="K99:L99"/>
    <mergeCell ref="K100:L100"/>
    <mergeCell ref="K101:L101"/>
    <mergeCell ref="K102:L102"/>
    <mergeCell ref="K103:L103"/>
    <mergeCell ref="K104:L104"/>
    <mergeCell ref="K105:L105"/>
    <mergeCell ref="K91:L91"/>
    <mergeCell ref="K92:L92"/>
    <mergeCell ref="K93:L93"/>
    <mergeCell ref="K94:L94"/>
    <mergeCell ref="K96:L96"/>
    <mergeCell ref="K97:L97"/>
    <mergeCell ref="K98:L98"/>
    <mergeCell ref="H100:I100"/>
    <mergeCell ref="H101:I101"/>
    <mergeCell ref="H102:I102"/>
    <mergeCell ref="H103:I103"/>
    <mergeCell ref="E99:F99"/>
    <mergeCell ref="E100:F100"/>
    <mergeCell ref="E101:F101"/>
    <mergeCell ref="E102:F102"/>
    <mergeCell ref="E103:F103"/>
    <mergeCell ref="N65:O65"/>
    <mergeCell ref="N66:O66"/>
    <mergeCell ref="K56:L56"/>
    <mergeCell ref="K58:L58"/>
    <mergeCell ref="N58:O58"/>
    <mergeCell ref="K64:L64"/>
    <mergeCell ref="N64:O64"/>
    <mergeCell ref="K65:L65"/>
    <mergeCell ref="K66:L66"/>
    <mergeCell ref="K67:L67"/>
    <mergeCell ref="N67:O67"/>
    <mergeCell ref="K68:L68"/>
    <mergeCell ref="N68:O68"/>
    <mergeCell ref="K69:L69"/>
    <mergeCell ref="N69:O69"/>
    <mergeCell ref="N70:O70"/>
    <mergeCell ref="K70:L70"/>
    <mergeCell ref="K71:L71"/>
    <mergeCell ref="K72:L72"/>
    <mergeCell ref="K73:L73"/>
    <mergeCell ref="K74:L74"/>
    <mergeCell ref="K75:L75"/>
    <mergeCell ref="K77:L77"/>
    <mergeCell ref="N71:O71"/>
    <mergeCell ref="N72:O72"/>
    <mergeCell ref="N73:O73"/>
    <mergeCell ref="N74:O74"/>
    <mergeCell ref="N75:O75"/>
    <mergeCell ref="N77:O77"/>
    <mergeCell ref="N78:O78"/>
    <mergeCell ref="N79:O79"/>
    <mergeCell ref="N80:O80"/>
    <mergeCell ref="N81:O81"/>
    <mergeCell ref="N82:O82"/>
    <mergeCell ref="K78:L78"/>
    <mergeCell ref="K79:L79"/>
    <mergeCell ref="K80:L80"/>
    <mergeCell ref="K81:L81"/>
    <mergeCell ref="K82:L82"/>
    <mergeCell ref="N83:O83"/>
    <mergeCell ref="N84:O84"/>
    <mergeCell ref="N85:O85"/>
    <mergeCell ref="N86:O86"/>
    <mergeCell ref="N87:O87"/>
    <mergeCell ref="K83:L83"/>
    <mergeCell ref="K84:L84"/>
    <mergeCell ref="K85:L85"/>
    <mergeCell ref="K86:L86"/>
    <mergeCell ref="K87:L87"/>
    <mergeCell ref="N88:O88"/>
    <mergeCell ref="N89:O89"/>
    <mergeCell ref="N90:O90"/>
    <mergeCell ref="N91:O91"/>
    <mergeCell ref="N92:O92"/>
    <mergeCell ref="N93:O93"/>
    <mergeCell ref="N94:O94"/>
    <mergeCell ref="N96:O96"/>
    <mergeCell ref="N97:O97"/>
    <mergeCell ref="N98:O98"/>
    <mergeCell ref="N99:O99"/>
    <mergeCell ref="N100:O100"/>
    <mergeCell ref="E163:F163"/>
    <mergeCell ref="N106:O106"/>
    <mergeCell ref="N107:O107"/>
    <mergeCell ref="N101:O101"/>
    <mergeCell ref="N102:O102"/>
    <mergeCell ref="N103:O103"/>
    <mergeCell ref="N104:O104"/>
    <mergeCell ref="N105:O105"/>
    <mergeCell ref="K106:L106"/>
    <mergeCell ref="K107:L107"/>
    <mergeCell ref="K111:L111"/>
    <mergeCell ref="K112:L112"/>
    <mergeCell ref="K113:L113"/>
    <mergeCell ref="N112:O112"/>
    <mergeCell ref="N113:O113"/>
    <mergeCell ref="K108:L108"/>
    <mergeCell ref="N108:O108"/>
    <mergeCell ref="K109:L109"/>
    <mergeCell ref="N109:O109"/>
    <mergeCell ref="K110:L110"/>
    <mergeCell ref="E104:F104"/>
    <mergeCell ref="E105:F105"/>
    <mergeCell ref="H137:I137"/>
    <mergeCell ref="H149:I149"/>
    <mergeCell ref="H150:I150"/>
    <mergeCell ref="K150:L150"/>
    <mergeCell ref="N150:O150"/>
    <mergeCell ref="H151:I151"/>
    <mergeCell ref="K151:L151"/>
    <mergeCell ref="N151:O151"/>
    <mergeCell ref="B183:C183"/>
    <mergeCell ref="E183:F183"/>
    <mergeCell ref="B184:C184"/>
    <mergeCell ref="E184:F184"/>
    <mergeCell ref="E185:F185"/>
    <mergeCell ref="B153:C153"/>
    <mergeCell ref="B154:C154"/>
    <mergeCell ref="B155:C155"/>
    <mergeCell ref="E148:F148"/>
    <mergeCell ref="E149:F149"/>
    <mergeCell ref="B150:C150"/>
    <mergeCell ref="E150:F150"/>
    <mergeCell ref="B151:C151"/>
    <mergeCell ref="E151:F151"/>
    <mergeCell ref="E153:F153"/>
    <mergeCell ref="B175:C175"/>
    <mergeCell ref="B176:C176"/>
    <mergeCell ref="B177:C177"/>
    <mergeCell ref="E169:F169"/>
    <mergeCell ref="E170:F170"/>
    <mergeCell ref="K121:L121"/>
    <mergeCell ref="K122:L122"/>
    <mergeCell ref="B105:C105"/>
    <mergeCell ref="B106:C106"/>
    <mergeCell ref="E106:F106"/>
    <mergeCell ref="B107:C107"/>
    <mergeCell ref="E107:F107"/>
    <mergeCell ref="B108:C108"/>
    <mergeCell ref="B109:C109"/>
    <mergeCell ref="B110:C110"/>
    <mergeCell ref="E110:F110"/>
    <mergeCell ref="B111:C111"/>
    <mergeCell ref="E111:F111"/>
    <mergeCell ref="B112:C112"/>
    <mergeCell ref="E112:F112"/>
    <mergeCell ref="E113:F113"/>
    <mergeCell ref="B113:C113"/>
    <mergeCell ref="E164:F164"/>
    <mergeCell ref="N110:O110"/>
    <mergeCell ref="N111:O111"/>
    <mergeCell ref="K123:L123"/>
    <mergeCell ref="K124:L124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34:I134"/>
    <mergeCell ref="H135:I135"/>
    <mergeCell ref="E126:F126"/>
    <mergeCell ref="B173:C173"/>
    <mergeCell ref="E173:F173"/>
    <mergeCell ref="B174:C174"/>
    <mergeCell ref="E174:F174"/>
    <mergeCell ref="E175:F175"/>
    <mergeCell ref="B163:C163"/>
    <mergeCell ref="B164:C164"/>
    <mergeCell ref="B165:C165"/>
    <mergeCell ref="B161:C161"/>
    <mergeCell ref="E161:F161"/>
    <mergeCell ref="B162:C162"/>
    <mergeCell ref="E162:F162"/>
    <mergeCell ref="E124:F124"/>
    <mergeCell ref="E125:F125"/>
    <mergeCell ref="E108:F108"/>
    <mergeCell ref="E109:F109"/>
    <mergeCell ref="B132:C132"/>
    <mergeCell ref="E132:F132"/>
    <mergeCell ref="B115:C115"/>
    <mergeCell ref="E115:F115"/>
    <mergeCell ref="B116:C116"/>
    <mergeCell ref="E116:F116"/>
    <mergeCell ref="B117:C117"/>
    <mergeCell ref="B118:C118"/>
    <mergeCell ref="B119:C119"/>
    <mergeCell ref="E119:F119"/>
    <mergeCell ref="B120:C120"/>
    <mergeCell ref="E120:F120"/>
    <mergeCell ref="B121:C121"/>
    <mergeCell ref="E121:F121"/>
    <mergeCell ref="E122:F122"/>
    <mergeCell ref="B122:C122"/>
    <mergeCell ref="B123:C123"/>
    <mergeCell ref="B124:C124"/>
    <mergeCell ref="B125:C125"/>
    <mergeCell ref="E117:F117"/>
    <mergeCell ref="E118:F118"/>
    <mergeCell ref="E123:F123"/>
    <mergeCell ref="E186:F186"/>
    <mergeCell ref="E187:F187"/>
    <mergeCell ref="B188:C188"/>
    <mergeCell ref="E188:F188"/>
    <mergeCell ref="B189:C189"/>
    <mergeCell ref="E189:F189"/>
    <mergeCell ref="H181:I181"/>
    <mergeCell ref="H182:I182"/>
    <mergeCell ref="H183:I183"/>
    <mergeCell ref="H184:I184"/>
    <mergeCell ref="H174:I174"/>
    <mergeCell ref="H175:I175"/>
    <mergeCell ref="H176:I176"/>
    <mergeCell ref="H177:I177"/>
    <mergeCell ref="H178:I178"/>
    <mergeCell ref="H179:I179"/>
    <mergeCell ref="H180:I180"/>
    <mergeCell ref="B180:C180"/>
    <mergeCell ref="B181:C181"/>
    <mergeCell ref="B182:C182"/>
    <mergeCell ref="E176:F176"/>
    <mergeCell ref="E177:F177"/>
    <mergeCell ref="B178:C178"/>
    <mergeCell ref="E178:F178"/>
    <mergeCell ref="B179:C179"/>
    <mergeCell ref="E179:F179"/>
    <mergeCell ref="E180:F180"/>
    <mergeCell ref="B185:C185"/>
    <mergeCell ref="B186:C186"/>
    <mergeCell ref="B187:C187"/>
    <mergeCell ref="E181:F181"/>
    <mergeCell ref="E182:F182"/>
    <mergeCell ref="B143:C143"/>
    <mergeCell ref="B144:C144"/>
    <mergeCell ref="E138:F138"/>
    <mergeCell ref="E139:F139"/>
    <mergeCell ref="B140:C140"/>
    <mergeCell ref="E140:F140"/>
    <mergeCell ref="B141:C141"/>
    <mergeCell ref="E141:F141"/>
    <mergeCell ref="E142:F142"/>
    <mergeCell ref="H172:I172"/>
    <mergeCell ref="H173:I173"/>
    <mergeCell ref="N172:O172"/>
    <mergeCell ref="Q172:R172"/>
    <mergeCell ref="N173:O173"/>
    <mergeCell ref="Q173:R173"/>
    <mergeCell ref="N174:O174"/>
    <mergeCell ref="Q174:R174"/>
    <mergeCell ref="K172:L172"/>
    <mergeCell ref="K173:L173"/>
    <mergeCell ref="K174:L174"/>
    <mergeCell ref="E165:F165"/>
    <mergeCell ref="B166:C166"/>
    <mergeCell ref="E166:F166"/>
    <mergeCell ref="B167:C167"/>
    <mergeCell ref="E167:F167"/>
    <mergeCell ref="E168:F168"/>
    <mergeCell ref="B168:C168"/>
    <mergeCell ref="B169:C169"/>
    <mergeCell ref="B170:C170"/>
    <mergeCell ref="B172:C172"/>
    <mergeCell ref="E172:F172"/>
    <mergeCell ref="Q160:R160"/>
    <mergeCell ref="B126:C126"/>
    <mergeCell ref="B127:C127"/>
    <mergeCell ref="B128:C128"/>
    <mergeCell ref="B129:C129"/>
    <mergeCell ref="B130:C130"/>
    <mergeCell ref="E130:F130"/>
    <mergeCell ref="B131:C131"/>
    <mergeCell ref="E131:F131"/>
    <mergeCell ref="B147:C147"/>
    <mergeCell ref="B148:C148"/>
    <mergeCell ref="B149:C149"/>
    <mergeCell ref="E143:F143"/>
    <mergeCell ref="E144:F144"/>
    <mergeCell ref="B145:C145"/>
    <mergeCell ref="E145:F145"/>
    <mergeCell ref="B146:C146"/>
    <mergeCell ref="E146:F146"/>
    <mergeCell ref="E147:F147"/>
    <mergeCell ref="E127:F127"/>
    <mergeCell ref="E128:F128"/>
    <mergeCell ref="E129:F129"/>
    <mergeCell ref="B137:C137"/>
    <mergeCell ref="B138:C138"/>
    <mergeCell ref="B139:C139"/>
    <mergeCell ref="B134:C134"/>
    <mergeCell ref="E134:F134"/>
    <mergeCell ref="B135:C135"/>
    <mergeCell ref="E135:F135"/>
    <mergeCell ref="B136:C136"/>
    <mergeCell ref="E136:F136"/>
    <mergeCell ref="E137:F137"/>
    <mergeCell ref="B142:C142"/>
    <mergeCell ref="B158:C158"/>
    <mergeCell ref="B159:C159"/>
    <mergeCell ref="B160:C160"/>
    <mergeCell ref="E154:F154"/>
    <mergeCell ref="E155:F155"/>
    <mergeCell ref="B156:C156"/>
    <mergeCell ref="E156:F156"/>
    <mergeCell ref="B157:C157"/>
    <mergeCell ref="E157:F157"/>
    <mergeCell ref="E158:F158"/>
    <mergeCell ref="E159:F159"/>
    <mergeCell ref="E160:F160"/>
    <mergeCell ref="Q176:R176"/>
    <mergeCell ref="Q177:R177"/>
    <mergeCell ref="Q178:R178"/>
    <mergeCell ref="Q179:R179"/>
    <mergeCell ref="Q180:R180"/>
    <mergeCell ref="Q175:R175"/>
    <mergeCell ref="K179:L179"/>
    <mergeCell ref="K180:L180"/>
    <mergeCell ref="K175:L175"/>
    <mergeCell ref="K176:L176"/>
    <mergeCell ref="K177:L177"/>
    <mergeCell ref="K178:L178"/>
    <mergeCell ref="N175:O175"/>
    <mergeCell ref="N176:O176"/>
    <mergeCell ref="N177:O177"/>
    <mergeCell ref="N178:O178"/>
    <mergeCell ref="N179:O179"/>
    <mergeCell ref="N180:O180"/>
    <mergeCell ref="Q168:R168"/>
    <mergeCell ref="Q169:R169"/>
    <mergeCell ref="Q181:R181"/>
    <mergeCell ref="Q182:R182"/>
    <mergeCell ref="N185:O185"/>
    <mergeCell ref="N186:O186"/>
    <mergeCell ref="N187:O187"/>
    <mergeCell ref="Q187:R187"/>
    <mergeCell ref="N188:O188"/>
    <mergeCell ref="Q188:R188"/>
    <mergeCell ref="N189:O189"/>
    <mergeCell ref="Q189:R189"/>
    <mergeCell ref="H186:I186"/>
    <mergeCell ref="H187:I187"/>
    <mergeCell ref="K187:L187"/>
    <mergeCell ref="H188:I188"/>
    <mergeCell ref="K188:L188"/>
    <mergeCell ref="H189:I189"/>
    <mergeCell ref="K189:L189"/>
    <mergeCell ref="Q183:R183"/>
    <mergeCell ref="Q184:R184"/>
    <mergeCell ref="H185:I185"/>
    <mergeCell ref="K185:L185"/>
    <mergeCell ref="Q185:R185"/>
    <mergeCell ref="K186:L186"/>
    <mergeCell ref="Q186:R186"/>
    <mergeCell ref="K181:L181"/>
    <mergeCell ref="K182:L182"/>
    <mergeCell ref="K183:L183"/>
    <mergeCell ref="K184:L184"/>
    <mergeCell ref="N182:O182"/>
    <mergeCell ref="N183:O183"/>
    <mergeCell ref="N184:O184"/>
    <mergeCell ref="N181:O181"/>
  </mergeCells>
  <pageMargins left="0.511811024" right="0.511811024" top="0.78740157499999996" bottom="0.78740157499999996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D1000"/>
  <sheetViews>
    <sheetView showGridLines="0" workbookViewId="0"/>
  </sheetViews>
  <sheetFormatPr baseColWidth="10" defaultColWidth="14.5" defaultRowHeight="15" customHeight="1" x14ac:dyDescent="0.2"/>
  <cols>
    <col min="1" max="1" width="8.6640625" customWidth="1"/>
    <col min="2" max="2" width="27" customWidth="1"/>
    <col min="3" max="3" width="8.6640625" customWidth="1"/>
    <col min="4" max="4" width="22.1640625" customWidth="1"/>
    <col min="5" max="26" width="8.6640625" customWidth="1"/>
  </cols>
  <sheetData>
    <row r="1" spans="1:4" x14ac:dyDescent="0.2">
      <c r="A1" s="40" t="s">
        <v>403</v>
      </c>
      <c r="B1" s="15" t="s">
        <v>404</v>
      </c>
      <c r="C1" s="40" t="s">
        <v>310</v>
      </c>
      <c r="D1" s="15" t="s">
        <v>405</v>
      </c>
    </row>
    <row r="2" spans="1:4" x14ac:dyDescent="0.2">
      <c r="A2" s="40" t="s">
        <v>309</v>
      </c>
      <c r="B2" s="15" t="s">
        <v>406</v>
      </c>
      <c r="C2" s="40" t="s">
        <v>389</v>
      </c>
      <c r="D2" s="15" t="s">
        <v>407</v>
      </c>
    </row>
    <row r="3" spans="1:4" x14ac:dyDescent="0.2">
      <c r="A3" s="40" t="s">
        <v>3</v>
      </c>
      <c r="B3" s="15" t="s">
        <v>408</v>
      </c>
      <c r="C3" s="40" t="s">
        <v>390</v>
      </c>
      <c r="D3" s="15" t="s">
        <v>311</v>
      </c>
    </row>
    <row r="4" spans="1:4" x14ac:dyDescent="0.2">
      <c r="A4" s="40" t="s">
        <v>398</v>
      </c>
      <c r="B4" s="15" t="s">
        <v>409</v>
      </c>
      <c r="C4" s="40" t="s">
        <v>397</v>
      </c>
      <c r="D4" s="15" t="s">
        <v>410</v>
      </c>
    </row>
    <row r="5" spans="1:4" x14ac:dyDescent="0.2">
      <c r="A5" s="40" t="s">
        <v>10</v>
      </c>
      <c r="B5" s="15" t="s">
        <v>411</v>
      </c>
      <c r="C5" s="40" t="s">
        <v>397</v>
      </c>
      <c r="D5" s="15" t="s">
        <v>410</v>
      </c>
    </row>
    <row r="6" spans="1:4" x14ac:dyDescent="0.2">
      <c r="A6" s="40" t="s">
        <v>1</v>
      </c>
      <c r="B6" s="15" t="s">
        <v>412</v>
      </c>
      <c r="C6" s="40" t="s">
        <v>413</v>
      </c>
      <c r="D6" s="15" t="s">
        <v>414</v>
      </c>
    </row>
    <row r="7" spans="1:4" x14ac:dyDescent="0.2">
      <c r="A7" s="40" t="s">
        <v>8</v>
      </c>
      <c r="B7" s="15" t="s">
        <v>415</v>
      </c>
      <c r="C7" s="40" t="s">
        <v>416</v>
      </c>
      <c r="D7" s="15" t="s">
        <v>417</v>
      </c>
    </row>
    <row r="8" spans="1:4" x14ac:dyDescent="0.2">
      <c r="A8" s="40" t="s">
        <v>247</v>
      </c>
      <c r="B8" s="15" t="s">
        <v>418</v>
      </c>
      <c r="C8" s="40" t="s">
        <v>416</v>
      </c>
      <c r="D8" s="15" t="s">
        <v>417</v>
      </c>
    </row>
    <row r="9" spans="1:4" x14ac:dyDescent="0.2">
      <c r="A9" s="40" t="s">
        <v>419</v>
      </c>
      <c r="B9" s="15" t="s">
        <v>420</v>
      </c>
      <c r="C9" s="40" t="s">
        <v>421</v>
      </c>
      <c r="D9" s="15" t="s">
        <v>422</v>
      </c>
    </row>
    <row r="10" spans="1:4" x14ac:dyDescent="0.2">
      <c r="A10" s="40" t="s">
        <v>6</v>
      </c>
      <c r="B10" s="15" t="s">
        <v>423</v>
      </c>
      <c r="C10" s="40" t="s">
        <v>349</v>
      </c>
      <c r="D10" s="15" t="s">
        <v>424</v>
      </c>
    </row>
    <row r="11" spans="1:4" x14ac:dyDescent="0.2">
      <c r="A11" s="40" t="s">
        <v>425</v>
      </c>
      <c r="B11" s="15" t="s">
        <v>103</v>
      </c>
      <c r="C11" s="40" t="s">
        <v>426</v>
      </c>
      <c r="D11" s="15" t="s">
        <v>313</v>
      </c>
    </row>
    <row r="12" spans="1:4" x14ac:dyDescent="0.2">
      <c r="A12" s="40" t="s">
        <v>427</v>
      </c>
      <c r="B12" s="15" t="s">
        <v>428</v>
      </c>
      <c r="C12" s="40" t="s">
        <v>429</v>
      </c>
      <c r="D12" s="15" t="s">
        <v>430</v>
      </c>
    </row>
    <row r="13" spans="1:4" x14ac:dyDescent="0.2">
      <c r="A13" s="40" t="s">
        <v>431</v>
      </c>
      <c r="B13" s="15" t="s">
        <v>432</v>
      </c>
      <c r="C13" s="40" t="s">
        <v>393</v>
      </c>
      <c r="D13" s="15" t="s">
        <v>433</v>
      </c>
    </row>
    <row r="14" spans="1:4" x14ac:dyDescent="0.2">
      <c r="A14" s="40" t="s">
        <v>434</v>
      </c>
      <c r="B14" s="15" t="s">
        <v>435</v>
      </c>
      <c r="C14" s="40" t="s">
        <v>150</v>
      </c>
      <c r="D14" s="15" t="s">
        <v>436</v>
      </c>
    </row>
    <row r="15" spans="1:4" x14ac:dyDescent="0.2">
      <c r="A15" s="40" t="s">
        <v>437</v>
      </c>
      <c r="B15" s="15" t="s">
        <v>438</v>
      </c>
      <c r="C15" s="40" t="s">
        <v>439</v>
      </c>
      <c r="D15" s="15" t="s">
        <v>440</v>
      </c>
    </row>
    <row r="16" spans="1:4" x14ac:dyDescent="0.2">
      <c r="A16" s="40" t="s">
        <v>441</v>
      </c>
      <c r="B16" s="15" t="s">
        <v>442</v>
      </c>
      <c r="C16" s="40" t="s">
        <v>443</v>
      </c>
      <c r="D16" s="15" t="s">
        <v>444</v>
      </c>
    </row>
    <row r="17" spans="1:4" x14ac:dyDescent="0.2">
      <c r="A17" s="40" t="s">
        <v>445</v>
      </c>
      <c r="B17" s="15" t="s">
        <v>124</v>
      </c>
      <c r="C17" s="40" t="s">
        <v>446</v>
      </c>
      <c r="D17" s="15" t="s">
        <v>447</v>
      </c>
    </row>
    <row r="18" spans="1:4" x14ac:dyDescent="0.2">
      <c r="A18" s="40" t="s">
        <v>392</v>
      </c>
      <c r="B18" s="15" t="s">
        <v>448</v>
      </c>
    </row>
    <row r="21" spans="1:4" ht="15.75" customHeight="1" x14ac:dyDescent="0.2"/>
    <row r="22" spans="1:4" ht="15.75" customHeight="1" x14ac:dyDescent="0.2"/>
    <row r="23" spans="1:4" ht="15.75" customHeight="1" x14ac:dyDescent="0.2"/>
    <row r="24" spans="1:4" ht="15.75" customHeight="1" x14ac:dyDescent="0.2"/>
    <row r="25" spans="1:4" ht="15.75" customHeight="1" x14ac:dyDescent="0.2"/>
    <row r="26" spans="1:4" ht="15.75" customHeight="1" x14ac:dyDescent="0.2"/>
    <row r="27" spans="1:4" ht="15.75" customHeight="1" x14ac:dyDescent="0.2"/>
    <row r="28" spans="1:4" ht="15.75" customHeight="1" x14ac:dyDescent="0.2"/>
    <row r="29" spans="1:4" ht="15.75" customHeight="1" x14ac:dyDescent="0.2"/>
    <row r="30" spans="1:4" ht="15.75" customHeight="1" x14ac:dyDescent="0.2"/>
    <row r="31" spans="1:4" ht="15.75" customHeight="1" x14ac:dyDescent="0.2"/>
    <row r="32" spans="1: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511811024" right="0.511811024" top="0.78740157499999996" bottom="0.78740157499999996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Indice</vt:lpstr>
      <vt:lpstr>Estimativas Antropométricas</vt:lpstr>
      <vt:lpstr>Necessidades nutricionais</vt:lpstr>
      <vt:lpstr>Cálculos dietas_Contínuo</vt:lpstr>
      <vt:lpstr>Cálculos dietas_Intermitente</vt:lpstr>
      <vt:lpstr>TNE Sistema aberto</vt:lpstr>
      <vt:lpstr>Hidratação</vt:lpstr>
      <vt:lpstr>Cálculos</vt:lpstr>
      <vt:lpstr>Suplementos</vt:lpstr>
      <vt:lpstr>Dietas consulta</vt:lpstr>
      <vt:lpstr>Controle Ingestão</vt:lpstr>
      <vt:lpstr>Prescr x Inf</vt:lpstr>
      <vt:lpstr>Acomp</vt:lpstr>
      <vt:lpstr>Paciente</vt:lpstr>
      <vt:lpstr>Siglário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kamp</dc:creator>
  <cp:lastModifiedBy>s1876</cp:lastModifiedBy>
  <dcterms:created xsi:type="dcterms:W3CDTF">2022-07-04T17:11:55Z</dcterms:created>
  <dcterms:modified xsi:type="dcterms:W3CDTF">2026-03-24T18:52:17Z</dcterms:modified>
</cp:coreProperties>
</file>