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85" firstSheet="3" activeTab="3"/>
  </bookViews>
  <sheets>
    <sheet name="TOP DINO" sheetId="8" state="hidden" r:id="rId1"/>
    <sheet name="SLIJ" sheetId="7" state="hidden" r:id="rId2"/>
    <sheet name="FJL" sheetId="6" state="hidden" r:id="rId3"/>
    <sheet name="L-A" sheetId="9" r:id="rId4"/>
    <sheet name="L-B" sheetId="10" r:id="rId5"/>
    <sheet name="L-C" sheetId="11" r:id="rId6"/>
  </sheets>
  <definedNames>
    <definedName name="_xlnm._FilterDatabase" localSheetId="3" hidden="1">'L-A'!$A$2:$BP$32</definedName>
    <definedName name="_xlnm._FilterDatabase" localSheetId="4" hidden="1">'L-B'!$A$2:$AU$8</definedName>
    <definedName name="_xlnm._FilterDatabase" localSheetId="5" hidden="1">'L-C'!$A$2:$AX$8</definedName>
  </definedNames>
  <calcPr calcId="145621"/>
</workbook>
</file>

<file path=xl/calcChain.xml><?xml version="1.0" encoding="utf-8"?>
<calcChain xmlns="http://schemas.openxmlformats.org/spreadsheetml/2006/main">
  <c r="AP12" i="11" l="1"/>
  <c r="AP8" i="11"/>
  <c r="AQ12" i="11" s="1"/>
  <c r="AR12" i="11" s="1"/>
  <c r="AQ8" i="11"/>
  <c r="AO12" i="10"/>
  <c r="AX8" i="11" l="1"/>
  <c r="AW8" i="11"/>
  <c r="AV8" i="11"/>
  <c r="AU8" i="11"/>
  <c r="AT8" i="11"/>
  <c r="AS8" i="11"/>
  <c r="AR8" i="11"/>
  <c r="AO8" i="11"/>
  <c r="AJ7" i="11"/>
  <c r="AI7" i="11"/>
  <c r="AG7" i="11"/>
  <c r="AF7" i="11"/>
  <c r="AF8" i="11" s="1"/>
  <c r="AE7" i="11"/>
  <c r="AE8" i="11" s="1"/>
  <c r="AC7" i="11"/>
  <c r="AA7" i="11"/>
  <c r="Z7" i="11"/>
  <c r="V7" i="11"/>
  <c r="T7" i="11"/>
  <c r="S7" i="11"/>
  <c r="P7" i="11"/>
  <c r="O7" i="11"/>
  <c r="N7" i="11"/>
  <c r="X6" i="11"/>
  <c r="X5" i="11"/>
  <c r="X4" i="11"/>
  <c r="X3" i="11"/>
  <c r="AU8" i="10"/>
  <c r="AT8" i="10"/>
  <c r="AS8" i="10"/>
  <c r="AR8" i="10"/>
  <c r="AQ8" i="10"/>
  <c r="AP8" i="10"/>
  <c r="AO8" i="10"/>
  <c r="AJ7" i="10"/>
  <c r="AI7" i="10"/>
  <c r="AG7" i="10"/>
  <c r="AF7" i="10"/>
  <c r="AF8" i="10" s="1"/>
  <c r="AE7" i="10"/>
  <c r="AE8" i="10" s="1"/>
  <c r="AC7" i="10"/>
  <c r="AA7" i="10"/>
  <c r="Z7" i="10"/>
  <c r="V7" i="10"/>
  <c r="T7" i="10"/>
  <c r="S7" i="10"/>
  <c r="AT7" i="10" s="1"/>
  <c r="P7" i="10"/>
  <c r="O7" i="10"/>
  <c r="N7" i="10"/>
  <c r="X6" i="10"/>
  <c r="X5" i="10"/>
  <c r="X4" i="10"/>
  <c r="X3" i="10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BP31" i="9"/>
  <c r="BO31" i="9"/>
  <c r="BN31" i="9"/>
  <c r="BM31" i="9"/>
  <c r="AJ31" i="9"/>
  <c r="AI31" i="9"/>
  <c r="AG31" i="9"/>
  <c r="AF31" i="9"/>
  <c r="AF32" i="9" s="1"/>
  <c r="AE31" i="9"/>
  <c r="AE32" i="9" s="1"/>
  <c r="AC31" i="9"/>
  <c r="AA31" i="9"/>
  <c r="Z31" i="9"/>
  <c r="V31" i="9"/>
  <c r="T31" i="9"/>
  <c r="S31" i="9"/>
  <c r="BK31" i="9" s="1"/>
  <c r="P31" i="9"/>
  <c r="O31" i="9"/>
  <c r="N31" i="9"/>
  <c r="X28" i="9"/>
  <c r="X27" i="9"/>
  <c r="X20" i="9"/>
  <c r="X19" i="9"/>
  <c r="X18" i="9"/>
  <c r="X17" i="9"/>
  <c r="X14" i="9"/>
  <c r="X13" i="9"/>
  <c r="X12" i="9"/>
  <c r="X11" i="9"/>
  <c r="X10" i="9"/>
  <c r="X9" i="9"/>
  <c r="X4" i="9"/>
  <c r="X3" i="9"/>
  <c r="AP12" i="10" l="1"/>
  <c r="AQ12" i="10" s="1"/>
  <c r="AW7" i="11"/>
  <c r="AP7" i="11"/>
  <c r="AQ7" i="11"/>
  <c r="AB7" i="11"/>
  <c r="W7" i="11"/>
  <c r="AU7" i="11"/>
  <c r="X7" i="11"/>
  <c r="AM7" i="11"/>
  <c r="AD7" i="11"/>
  <c r="Q7" i="11"/>
  <c r="AS7" i="11"/>
  <c r="AV7" i="11"/>
  <c r="U7" i="11"/>
  <c r="AH7" i="11"/>
  <c r="AL7" i="11"/>
  <c r="AK7" i="11"/>
  <c r="AO7" i="11"/>
  <c r="AL7" i="10"/>
  <c r="W7" i="10"/>
  <c r="AB7" i="10"/>
  <c r="AD7" i="10"/>
  <c r="AM7" i="10"/>
  <c r="X7" i="10"/>
  <c r="Q7" i="10"/>
  <c r="AH7" i="10"/>
  <c r="U7" i="10"/>
  <c r="AK7" i="10"/>
  <c r="W31" i="9"/>
  <c r="U31" i="9"/>
  <c r="AL31" i="9"/>
  <c r="Q31" i="9"/>
  <c r="AM31" i="9"/>
  <c r="AB31" i="9"/>
  <c r="X31" i="9"/>
  <c r="AH31" i="9"/>
  <c r="AK31" i="9"/>
  <c r="AR7" i="11"/>
  <c r="AX7" i="11"/>
  <c r="AT7" i="11"/>
  <c r="AO7" i="10"/>
  <c r="AU7" i="10"/>
  <c r="AP7" i="10"/>
  <c r="AQ7" i="10"/>
  <c r="AR7" i="10"/>
  <c r="AS7" i="10"/>
  <c r="AO31" i="9"/>
  <c r="AT31" i="9"/>
  <c r="AZ31" i="9"/>
  <c r="BL31" i="9"/>
  <c r="BD31" i="9"/>
  <c r="BH31" i="9"/>
  <c r="AP31" i="9"/>
  <c r="BE31" i="9"/>
  <c r="AR31" i="9"/>
  <c r="AV31" i="9"/>
  <c r="BA31" i="9"/>
  <c r="BI31" i="9"/>
  <c r="AD31" i="9"/>
  <c r="AQ31" i="9"/>
  <c r="AS31" i="9"/>
  <c r="AU31" i="9"/>
  <c r="BG31" i="9"/>
  <c r="AW31" i="9"/>
  <c r="AX31" i="9"/>
  <c r="BB31" i="9"/>
  <c r="BJ31" i="9"/>
  <c r="AY31" i="9"/>
  <c r="BC31" i="9"/>
  <c r="BF31" i="9"/>
  <c r="Y31" i="9" l="1"/>
  <c r="X32" i="9"/>
  <c r="Y7" i="10"/>
  <c r="X8" i="10"/>
  <c r="Y7" i="11"/>
  <c r="X8" i="11"/>
  <c r="AN7" i="11"/>
  <c r="AN7" i="10"/>
  <c r="AN31" i="9"/>
</calcChain>
</file>

<file path=xl/sharedStrings.xml><?xml version="1.0" encoding="utf-8"?>
<sst xmlns="http://schemas.openxmlformats.org/spreadsheetml/2006/main" count="609" uniqueCount="160">
  <si>
    <t>Fecha</t>
  </si>
  <si>
    <t>Turno</t>
  </si>
  <si>
    <t>Area</t>
  </si>
  <si>
    <t>Maquina</t>
  </si>
  <si>
    <t>TipoMaterial</t>
  </si>
  <si>
    <t>OP</t>
  </si>
  <si>
    <t>Operador</t>
  </si>
  <si>
    <t>Inspector</t>
  </si>
  <si>
    <t>Diametro</t>
  </si>
  <si>
    <t>Libraje</t>
  </si>
  <si>
    <t>Acero</t>
  </si>
  <si>
    <t>Rosca</t>
  </si>
  <si>
    <t>Corte</t>
  </si>
  <si>
    <t>TotalPiezas</t>
  </si>
  <si>
    <t>PzasOK</t>
  </si>
  <si>
    <t>PzasRech</t>
  </si>
  <si>
    <t>Rechazos</t>
  </si>
  <si>
    <t>TpoCiclo</t>
  </si>
  <si>
    <t>TpoAbierto</t>
  </si>
  <si>
    <t>TpoTeorico</t>
  </si>
  <si>
    <t>TRS</t>
  </si>
  <si>
    <t>Turnos</t>
  </si>
  <si>
    <t>OutPut</t>
  </si>
  <si>
    <t>Cuadrilla</t>
  </si>
  <si>
    <t>HH.MEQS</t>
  </si>
  <si>
    <t>TpoProductivo</t>
  </si>
  <si>
    <t>TpoImproductivo</t>
  </si>
  <si>
    <t>Improductivo</t>
  </si>
  <si>
    <t>TpoPerdCadencia</t>
  </si>
  <si>
    <t>PerdCadencia</t>
  </si>
  <si>
    <t>JEQS</t>
  </si>
  <si>
    <t>MEQS</t>
  </si>
  <si>
    <t>TpoTeoProd</t>
  </si>
  <si>
    <t>TpoOperacion</t>
  </si>
  <si>
    <t>Disponibilidad</t>
  </si>
  <si>
    <t>Rendimiento</t>
  </si>
  <si>
    <t>Calidad</t>
  </si>
  <si>
    <t>OEE</t>
  </si>
  <si>
    <t>MIN.</t>
  </si>
  <si>
    <t>HRS.</t>
  </si>
  <si>
    <t>%</t>
  </si>
  <si>
    <t>HRS.HOMBRE</t>
  </si>
  <si>
    <t>Tiempo Rechazo</t>
  </si>
  <si>
    <t>(HRS)</t>
  </si>
  <si>
    <t>(%)</t>
  </si>
  <si>
    <t>Comida</t>
  </si>
  <si>
    <t>Cambio de Operación Normal (Líneas y Coples)</t>
  </si>
  <si>
    <t>Inspección dimensional</t>
  </si>
  <si>
    <t>Ajuste en Pieza</t>
  </si>
  <si>
    <t>Ajuste de Steady Rest</t>
  </si>
  <si>
    <t>Falla de Fluido: Neumático</t>
  </si>
  <si>
    <t>MTTO Autónomo Planos de Conservación</t>
  </si>
  <si>
    <t>Falla Suajadora</t>
  </si>
  <si>
    <t>Falla  Fosfatizadora</t>
  </si>
  <si>
    <t>Falla otro Torno CNC</t>
  </si>
  <si>
    <t>Equipo Auxiliar: Lunetas / Steady Rest</t>
  </si>
  <si>
    <t>TORNO: Control Torno</t>
  </si>
  <si>
    <t>TORNO: Torreta</t>
  </si>
  <si>
    <t>TORNO: Transportador de Rebaba</t>
  </si>
  <si>
    <t>Falta de Tubería Preparada (Suajadora, Torno Anterior)</t>
  </si>
  <si>
    <t>Desfase (torno)</t>
  </si>
  <si>
    <t>Soaking Time</t>
  </si>
  <si>
    <t>Proceso Saldos (Cambio de Operación Normal o Urgencia)</t>
  </si>
  <si>
    <t>Puntas Chuecas</t>
  </si>
  <si>
    <t>Mal Acabado</t>
  </si>
  <si>
    <t>Problema con rebaba en rosca</t>
  </si>
  <si>
    <t>Inspección de rosca en maquina</t>
  </si>
  <si>
    <t>Reunión de Trabajo</t>
  </si>
  <si>
    <t>Equipos autónomos</t>
  </si>
  <si>
    <t>Falta de Carga por Falta de Tubería Externa</t>
  </si>
  <si>
    <t>Cambio de inserto/peine</t>
  </si>
  <si>
    <t>C</t>
  </si>
  <si>
    <t>CO1</t>
  </si>
  <si>
    <t>CO13</t>
  </si>
  <si>
    <t>CO2</t>
  </si>
  <si>
    <t>CO4</t>
  </si>
  <si>
    <t>F2</t>
  </si>
  <si>
    <t>MA1</t>
  </si>
  <si>
    <t>MC12</t>
  </si>
  <si>
    <t>MC14</t>
  </si>
  <si>
    <t>MC15</t>
  </si>
  <si>
    <t>MC16</t>
  </si>
  <si>
    <t>MC2</t>
  </si>
  <si>
    <t>MC3</t>
  </si>
  <si>
    <t>MC9</t>
  </si>
  <si>
    <t>MP2</t>
  </si>
  <si>
    <t>MP6</t>
  </si>
  <si>
    <t>MP9</t>
  </si>
  <si>
    <t>NC1</t>
  </si>
  <si>
    <t>NC19</t>
  </si>
  <si>
    <t>NC2</t>
  </si>
  <si>
    <t>NC33</t>
  </si>
  <si>
    <t>PM1</t>
  </si>
  <si>
    <t>RE2</t>
  </si>
  <si>
    <t>RE5</t>
  </si>
  <si>
    <t>X</t>
  </si>
  <si>
    <t>Y</t>
  </si>
  <si>
    <t>ROSCA VIBRADA</t>
  </si>
  <si>
    <t>ROSCA CON REBABA</t>
  </si>
  <si>
    <t>ESCALON EN ROSCA</t>
  </si>
  <si>
    <t>RECHAZO POR AJUSTE</t>
  </si>
  <si>
    <t>I</t>
  </si>
  <si>
    <t>K1</t>
  </si>
  <si>
    <t>N</t>
  </si>
  <si>
    <t>O</t>
  </si>
  <si>
    <t>P</t>
  </si>
  <si>
    <t>R</t>
  </si>
  <si>
    <t>RA</t>
  </si>
  <si>
    <t>27/02/2025</t>
  </si>
  <si>
    <t xml:space="preserve">1 </t>
  </si>
  <si>
    <t>D-003</t>
  </si>
  <si>
    <t>5 1/2</t>
  </si>
  <si>
    <t>TRC-95</t>
  </si>
  <si>
    <t>VAM TOP</t>
  </si>
  <si>
    <t>D-004</t>
  </si>
  <si>
    <t>28/02/2025</t>
  </si>
  <si>
    <t>10/03/2025</t>
  </si>
  <si>
    <t>3 1/2</t>
  </si>
  <si>
    <t>P-110</t>
  </si>
  <si>
    <t>11/03/2025</t>
  </si>
  <si>
    <t>TRC-110</t>
  </si>
  <si>
    <t>12/03/2025</t>
  </si>
  <si>
    <t>21/03/2025</t>
  </si>
  <si>
    <t>4 1/2</t>
  </si>
  <si>
    <t>22/03/2025</t>
  </si>
  <si>
    <t>24/03/2025</t>
  </si>
  <si>
    <t>TN 110 SS</t>
  </si>
  <si>
    <t>25/03/2025</t>
  </si>
  <si>
    <t>26/03/2025</t>
  </si>
  <si>
    <t xml:space="preserve">2 </t>
  </si>
  <si>
    <t>27/03/2025</t>
  </si>
  <si>
    <t>08/03/2025</t>
  </si>
  <si>
    <t>E-003</t>
  </si>
  <si>
    <t>7</t>
  </si>
  <si>
    <t>TAC-140</t>
  </si>
  <si>
    <t>VAM SLIJ-II</t>
  </si>
  <si>
    <t>E-004</t>
  </si>
  <si>
    <t>15/03/2025</t>
  </si>
  <si>
    <t>14/03/2025</t>
  </si>
  <si>
    <t xml:space="preserve">3 </t>
  </si>
  <si>
    <t xml:space="preserve">F-16 </t>
  </si>
  <si>
    <t>11 7/8</t>
  </si>
  <si>
    <t>TAC-110</t>
  </si>
  <si>
    <t xml:space="preserve">F-17 </t>
  </si>
  <si>
    <t>OBJETIVOS</t>
  </si>
  <si>
    <t>PIN</t>
  </si>
  <si>
    <t>BOX</t>
  </si>
  <si>
    <t>GRAL</t>
  </si>
  <si>
    <t>7 TPI</t>
  </si>
  <si>
    <t>6 TPI</t>
  </si>
  <si>
    <t>5 TPI</t>
  </si>
  <si>
    <t>8 TPI</t>
  </si>
  <si>
    <t>4 TPI</t>
  </si>
  <si>
    <t>3 TPI</t>
  </si>
  <si>
    <t>AÑO</t>
  </si>
  <si>
    <t>OBJETIVOS X HILOS</t>
  </si>
  <si>
    <t>'Reporte del 27 de Febrero 2025 al 27 de Marzo 2025</t>
  </si>
  <si>
    <t>EVENTOS</t>
  </si>
  <si>
    <t>TIEMPO</t>
  </si>
  <si>
    <t>T-CO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</si>
</sst>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#,##0.0"/>
  </numFmts>
  <fonts count="1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5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8"/>
      <name val="Calibri"/>
      <family val="2"/>
    </font>
    <font>
      <sz val="16"/>
      <color theme="0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sz val="12"/>
      <color indexed="8"/>
      <name val="Calibri"/>
      <family val="2"/>
    </font>
    <font>
      <b/>
      <i/>
      <sz val="16"/>
      <name val="Arial"/>
      <family val="2"/>
    </font>
    <font>
      <b/>
      <i/>
      <sz val="16"/>
      <color indexed="9"/>
      <name val="Arial"/>
      <family val="2"/>
    </font>
    <font>
      <b/>
      <sz val="16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2" borderId="4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2" borderId="9" xfId="0" applyFill="1" applyBorder="1"/>
    <xf numFmtId="0" fontId="0" fillId="2" borderId="10" xfId="0" applyFill="1" applyBorder="1"/>
    <xf numFmtId="0" fontId="0" fillId="4" borderId="8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0" xfId="0" applyFill="1"/>
    <xf numFmtId="0" fontId="0" fillId="6" borderId="0" xfId="0" applyFill="1"/>
    <xf numFmtId="0" fontId="0" fillId="6" borderId="7" xfId="0" applyFill="1" applyBorder="1"/>
    <xf numFmtId="0" fontId="0" fillId="5" borderId="10" xfId="0" applyFill="1" applyBorder="1"/>
    <xf numFmtId="0" fontId="0" fillId="3" borderId="10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4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3" xfId="0" applyFill="1" applyBorder="1"/>
    <xf numFmtId="0" fontId="0" fillId="8" borderId="6" xfId="0" applyFill="1" applyBorder="1"/>
    <xf numFmtId="0" fontId="2" fillId="2" borderId="0" xfId="0" applyFont="1" applyFill="1"/>
    <xf numFmtId="0" fontId="2" fillId="7" borderId="7" xfId="0" applyFont="1" applyFill="1" applyBorder="1"/>
    <xf numFmtId="0" fontId="2" fillId="7" borderId="8" xfId="0" applyFont="1" applyFill="1" applyBorder="1"/>
    <xf numFmtId="0" fontId="2" fillId="7" borderId="4" xfId="0" applyFont="1" applyFill="1" applyBorder="1"/>
    <xf numFmtId="0" fontId="3" fillId="8" borderId="4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0" fillId="2" borderId="6" xfId="0" applyFill="1" applyBorder="1"/>
    <xf numFmtId="0" fontId="0" fillId="2" borderId="5" xfId="0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textRotation="180"/>
    </xf>
    <xf numFmtId="10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 textRotation="180"/>
    </xf>
    <xf numFmtId="0" fontId="7" fillId="0" borderId="0" xfId="1" quotePrefix="1" applyFont="1" applyAlignment="1">
      <alignment horizontal="left"/>
    </xf>
    <xf numFmtId="165" fontId="8" fillId="9" borderId="11" xfId="2" applyNumberFormat="1" applyFont="1" applyFill="1" applyBorder="1" applyAlignment="1">
      <alignment horizontal="left" vertical="center" wrapText="1"/>
    </xf>
    <xf numFmtId="0" fontId="9" fillId="0" borderId="0" xfId="0" applyFont="1"/>
    <xf numFmtId="0" fontId="9" fillId="0" borderId="0" xfId="0" quotePrefix="1" applyFont="1" applyAlignment="1">
      <alignment horizontal="left"/>
    </xf>
    <xf numFmtId="0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left"/>
    </xf>
    <xf numFmtId="4" fontId="9" fillId="0" borderId="0" xfId="0" applyNumberFormat="1" applyFont="1" applyAlignment="1">
      <alignment horizontal="left"/>
    </xf>
    <xf numFmtId="10" fontId="9" fillId="0" borderId="0" xfId="0" applyNumberFormat="1" applyFont="1" applyAlignment="1">
      <alignment horizontal="left"/>
    </xf>
    <xf numFmtId="4" fontId="9" fillId="0" borderId="0" xfId="0" applyNumberFormat="1" applyFont="1"/>
    <xf numFmtId="3" fontId="9" fillId="0" borderId="0" xfId="0" applyNumberFormat="1" applyFont="1"/>
    <xf numFmtId="0" fontId="9" fillId="0" borderId="0" xfId="0" applyFont="1" applyAlignment="1">
      <alignment horizontal="left"/>
    </xf>
    <xf numFmtId="3" fontId="10" fillId="0" borderId="4" xfId="0" applyNumberFormat="1" applyFont="1" applyBorder="1" applyAlignment="1">
      <alignment horizontal="left"/>
    </xf>
    <xf numFmtId="4" fontId="10" fillId="0" borderId="4" xfId="0" applyNumberFormat="1" applyFont="1" applyBorder="1" applyAlignment="1">
      <alignment horizontal="left"/>
    </xf>
    <xf numFmtId="10" fontId="10" fillId="0" borderId="4" xfId="0" applyNumberFormat="1" applyFont="1" applyBorder="1" applyAlignment="1">
      <alignment horizontal="left"/>
    </xf>
    <xf numFmtId="4" fontId="10" fillId="0" borderId="4" xfId="0" applyNumberFormat="1" applyFont="1" applyBorder="1"/>
    <xf numFmtId="3" fontId="10" fillId="0" borderId="4" xfId="0" applyNumberFormat="1" applyFont="1" applyBorder="1"/>
    <xf numFmtId="2" fontId="10" fillId="0" borderId="4" xfId="0" applyNumberFormat="1" applyFont="1" applyBorder="1"/>
    <xf numFmtId="2" fontId="9" fillId="0" borderId="0" xfId="0" applyNumberFormat="1" applyFont="1"/>
    <xf numFmtId="1" fontId="11" fillId="0" borderId="0" xfId="2" quotePrefix="1" applyNumberFormat="1" applyFont="1" applyAlignment="1">
      <alignment horizontal="left" vertical="center" textRotation="90" wrapText="1"/>
    </xf>
    <xf numFmtId="1" fontId="12" fillId="11" borderId="4" xfId="2" applyNumberFormat="1" applyFont="1" applyFill="1" applyBorder="1" applyAlignment="1">
      <alignment horizontal="left" vertical="center"/>
    </xf>
    <xf numFmtId="1" fontId="12" fillId="12" borderId="4" xfId="2" applyNumberFormat="1" applyFont="1" applyFill="1" applyBorder="1" applyAlignment="1">
      <alignment horizontal="left" vertical="center"/>
    </xf>
    <xf numFmtId="2" fontId="12" fillId="13" borderId="4" xfId="0" applyNumberFormat="1" applyFont="1" applyFill="1" applyBorder="1" applyAlignment="1">
      <alignment horizontal="left" vertical="center"/>
    </xf>
    <xf numFmtId="43" fontId="13" fillId="14" borderId="4" xfId="2" applyFont="1" applyFill="1" applyBorder="1" applyAlignment="1">
      <alignment horizontal="left" vertical="center"/>
    </xf>
    <xf numFmtId="1" fontId="12" fillId="10" borderId="4" xfId="2" applyNumberFormat="1" applyFont="1" applyFill="1" applyBorder="1" applyAlignment="1">
      <alignment horizontal="left" vertical="center"/>
    </xf>
    <xf numFmtId="0" fontId="8" fillId="15" borderId="4" xfId="2" applyNumberFormat="1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66" fontId="14" fillId="0" borderId="4" xfId="0" applyNumberFormat="1" applyFont="1" applyBorder="1" applyAlignment="1">
      <alignment horizontal="center" vertical="center"/>
    </xf>
    <xf numFmtId="2" fontId="14" fillId="10" borderId="4" xfId="0" applyNumberFormat="1" applyFont="1" applyFill="1" applyBorder="1" applyAlignment="1">
      <alignment horizontal="center" vertical="center"/>
    </xf>
    <xf numFmtId="2" fontId="9" fillId="10" borderId="0" xfId="0" applyNumberFormat="1" applyFont="1" applyFill="1" applyAlignment="1">
      <alignment horizontal="left"/>
    </xf>
    <xf numFmtId="0" fontId="0" fillId="7" borderId="10" xfId="0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3">
    <cellStyle name="Millares 2" xfId="2"/>
    <cellStyle name="Normal" xfId="0" builtinId="0"/>
    <cellStyle name="Normal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47625</xdr:rowOff>
    </xdr:from>
    <xdr:to>
      <xdr:col>1</xdr:col>
      <xdr:colOff>257175</xdr:colOff>
      <xdr:row>0</xdr:row>
      <xdr:rowOff>247650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857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M23"/>
  <sheetViews>
    <sheetView topLeftCell="A12" workbookViewId="0">
      <selection activeCell="M23" sqref="L19:M23"/>
    </sheetView>
  </sheetViews>
  <sheetFormatPr baseColWidth="10" defaultRowHeight="15" x14ac:dyDescent="0.25"/>
  <cols>
    <col min="1" max="16384" width="11.42578125" style="20"/>
  </cols>
  <sheetData>
    <row r="15" spans="4:13" ht="18.75" x14ac:dyDescent="0.25">
      <c r="D15" s="35" t="s">
        <v>144</v>
      </c>
      <c r="E15" s="7"/>
      <c r="F15" s="7"/>
      <c r="G15" s="36" t="s">
        <v>154</v>
      </c>
      <c r="H15" s="37"/>
    </row>
    <row r="16" spans="4:13" ht="19.5" x14ac:dyDescent="0.3">
      <c r="D16" s="6"/>
      <c r="E16" s="5"/>
      <c r="F16" s="5"/>
      <c r="G16" s="5"/>
      <c r="H16" s="10"/>
      <c r="K16" s="75" t="s">
        <v>155</v>
      </c>
      <c r="L16" s="75"/>
      <c r="M16" s="75"/>
    </row>
    <row r="17" spans="4:13" x14ac:dyDescent="0.25">
      <c r="D17" s="6"/>
      <c r="E17" s="5"/>
      <c r="F17" s="5"/>
      <c r="G17" s="5"/>
      <c r="H17" s="10"/>
    </row>
    <row r="18" spans="4:13" x14ac:dyDescent="0.25">
      <c r="D18" s="6"/>
      <c r="E18" s="5"/>
      <c r="F18" s="5"/>
      <c r="G18" s="5"/>
      <c r="H18" s="10"/>
      <c r="L18" s="21" t="s">
        <v>145</v>
      </c>
      <c r="M18" s="21" t="s">
        <v>146</v>
      </c>
    </row>
    <row r="19" spans="4:13" x14ac:dyDescent="0.25">
      <c r="D19" s="6"/>
      <c r="E19" s="25"/>
      <c r="F19" s="28"/>
      <c r="G19" s="28"/>
      <c r="H19" s="29"/>
      <c r="K19" s="16" t="s">
        <v>151</v>
      </c>
      <c r="L19" s="17"/>
      <c r="M19" s="17"/>
    </row>
    <row r="20" spans="4:13" ht="18.75" x14ac:dyDescent="0.25">
      <c r="D20" s="6"/>
      <c r="E20" s="26"/>
      <c r="F20" s="33" t="s">
        <v>145</v>
      </c>
      <c r="G20" s="22"/>
      <c r="H20" s="34" t="s">
        <v>147</v>
      </c>
      <c r="K20" s="15" t="s">
        <v>149</v>
      </c>
      <c r="L20" s="18"/>
      <c r="M20" s="18"/>
    </row>
    <row r="21" spans="4:13" x14ac:dyDescent="0.25">
      <c r="D21" s="6"/>
      <c r="E21" s="26"/>
      <c r="F21" s="74"/>
      <c r="G21" s="74"/>
      <c r="H21" s="74"/>
      <c r="K21" s="8" t="s">
        <v>150</v>
      </c>
      <c r="L21" s="19"/>
      <c r="M21" s="19"/>
    </row>
    <row r="22" spans="4:13" ht="18.75" x14ac:dyDescent="0.25">
      <c r="D22" s="38"/>
      <c r="E22" s="27"/>
      <c r="F22" s="33" t="s">
        <v>146</v>
      </c>
      <c r="G22" s="22"/>
      <c r="H22" s="34" t="s">
        <v>147</v>
      </c>
      <c r="K22" s="4" t="s">
        <v>152</v>
      </c>
      <c r="L22" s="11"/>
      <c r="M22" s="11"/>
    </row>
    <row r="23" spans="4:13" x14ac:dyDescent="0.25">
      <c r="K23" s="9" t="s">
        <v>153</v>
      </c>
      <c r="L23" s="12"/>
      <c r="M23" s="12"/>
    </row>
  </sheetData>
  <mergeCells count="2">
    <mergeCell ref="F21:H21"/>
    <mergeCell ref="K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M22"/>
  <sheetViews>
    <sheetView topLeftCell="A12" workbookViewId="0">
      <selection activeCell="L19" sqref="L19:M21"/>
    </sheetView>
  </sheetViews>
  <sheetFormatPr baseColWidth="10" defaultRowHeight="15" x14ac:dyDescent="0.25"/>
  <cols>
    <col min="1" max="16384" width="11.42578125" style="20"/>
  </cols>
  <sheetData>
    <row r="15" spans="4:13" ht="18.75" x14ac:dyDescent="0.25">
      <c r="D15" s="35" t="s">
        <v>144</v>
      </c>
      <c r="E15" s="7"/>
      <c r="F15" s="7"/>
      <c r="G15" s="36" t="s">
        <v>154</v>
      </c>
      <c r="H15" s="37"/>
    </row>
    <row r="16" spans="4:13" ht="19.5" x14ac:dyDescent="0.3">
      <c r="D16" s="6"/>
      <c r="E16" s="5"/>
      <c r="F16" s="5"/>
      <c r="G16" s="5"/>
      <c r="H16" s="10"/>
      <c r="K16" s="75" t="s">
        <v>155</v>
      </c>
      <c r="L16" s="75"/>
      <c r="M16" s="75"/>
    </row>
    <row r="17" spans="4:13" x14ac:dyDescent="0.25">
      <c r="D17" s="6"/>
      <c r="E17" s="5"/>
      <c r="F17" s="5"/>
      <c r="G17" s="5"/>
      <c r="H17" s="10"/>
    </row>
    <row r="18" spans="4:13" x14ac:dyDescent="0.25">
      <c r="D18" s="6"/>
      <c r="E18" s="5"/>
      <c r="F18" s="5"/>
      <c r="G18" s="5"/>
      <c r="H18" s="10"/>
      <c r="L18" s="21" t="s">
        <v>145</v>
      </c>
      <c r="M18" s="21" t="s">
        <v>146</v>
      </c>
    </row>
    <row r="19" spans="4:13" x14ac:dyDescent="0.25">
      <c r="D19" s="6"/>
      <c r="E19" s="25"/>
      <c r="F19" s="28"/>
      <c r="G19" s="28"/>
      <c r="H19" s="29"/>
      <c r="K19" s="8" t="s">
        <v>148</v>
      </c>
      <c r="L19" s="13"/>
      <c r="M19" s="13"/>
    </row>
    <row r="20" spans="4:13" ht="18.75" x14ac:dyDescent="0.25">
      <c r="D20" s="6"/>
      <c r="E20" s="26"/>
      <c r="F20" s="33" t="s">
        <v>145</v>
      </c>
      <c r="G20" s="22"/>
      <c r="H20" s="34" t="s">
        <v>147</v>
      </c>
      <c r="K20" s="4" t="s">
        <v>149</v>
      </c>
      <c r="L20" s="3"/>
      <c r="M20" s="3"/>
    </row>
    <row r="21" spans="4:13" x14ac:dyDescent="0.25">
      <c r="D21" s="6"/>
      <c r="E21" s="26"/>
      <c r="F21" s="76"/>
      <c r="G21" s="77"/>
      <c r="H21" s="78"/>
      <c r="K21" s="9" t="s">
        <v>150</v>
      </c>
      <c r="L21" s="14"/>
      <c r="M21" s="14"/>
    </row>
    <row r="22" spans="4:13" ht="18.75" x14ac:dyDescent="0.25">
      <c r="D22" s="38"/>
      <c r="E22" s="27"/>
      <c r="F22" s="33" t="s">
        <v>146</v>
      </c>
      <c r="G22" s="22"/>
      <c r="H22" s="34" t="s">
        <v>147</v>
      </c>
    </row>
  </sheetData>
  <mergeCells count="2">
    <mergeCell ref="F21:H21"/>
    <mergeCell ref="K16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G22"/>
  <sheetViews>
    <sheetView topLeftCell="A12" workbookViewId="0">
      <selection activeCell="F22" sqref="F22"/>
    </sheetView>
  </sheetViews>
  <sheetFormatPr baseColWidth="10" defaultRowHeight="15" x14ac:dyDescent="0.25"/>
  <cols>
    <col min="1" max="16384" width="11.42578125" style="20"/>
  </cols>
  <sheetData>
    <row r="15" spans="4:7" ht="18.75" x14ac:dyDescent="0.25">
      <c r="D15" s="30" t="s">
        <v>144</v>
      </c>
      <c r="E15" s="4"/>
      <c r="F15" s="4"/>
      <c r="G15" s="30" t="s">
        <v>154</v>
      </c>
    </row>
    <row r="16" spans="4:7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25"/>
      <c r="F19" s="28"/>
      <c r="G19" s="29"/>
    </row>
    <row r="20" spans="4:7" ht="18.75" x14ac:dyDescent="0.25">
      <c r="D20" s="4"/>
      <c r="E20" s="26"/>
      <c r="F20" s="31" t="s">
        <v>145</v>
      </c>
      <c r="G20" s="23"/>
    </row>
    <row r="21" spans="4:7" x14ac:dyDescent="0.25">
      <c r="D21" s="4"/>
      <c r="E21" s="26"/>
      <c r="F21" s="79"/>
      <c r="G21" s="79"/>
    </row>
    <row r="22" spans="4:7" ht="18.75" x14ac:dyDescent="0.25">
      <c r="D22" s="4"/>
      <c r="E22" s="27"/>
      <c r="F22" s="32" t="s">
        <v>146</v>
      </c>
      <c r="G22" s="24"/>
    </row>
  </sheetData>
  <mergeCells count="1">
    <mergeCell ref="F21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3"/>
  <sheetViews>
    <sheetView tabSelected="1" workbookViewId="0">
      <pane ySplit="2" topLeftCell="A3" activePane="bottomLeft" state="frozen"/>
      <selection activeCell="A6" sqref="A6"/>
      <selection pane="bottomLeft" activeCell="AJ35" sqref="AJ35"/>
    </sheetView>
  </sheetViews>
  <sheetFormatPr baseColWidth="10" defaultRowHeight="12" x14ac:dyDescent="0.2"/>
  <cols>
    <col min="1" max="5" width="11.42578125" style="39"/>
    <col min="6" max="8" width="11.5703125" style="39" bestFit="1" customWidth="1"/>
    <col min="9" max="9" width="11.42578125" style="39"/>
    <col min="10" max="10" width="11.5703125" style="39" bestFit="1" customWidth="1"/>
    <col min="11" max="13" width="11.42578125" style="39"/>
    <col min="14" max="18" width="11.5703125" style="39" bestFit="1" customWidth="1"/>
    <col min="19" max="20" width="14.140625" style="39" bestFit="1" customWidth="1"/>
    <col min="21" max="23" width="11.5703125" style="39" bestFit="1" customWidth="1"/>
    <col min="24" max="24" width="14.140625" style="39" bestFit="1" customWidth="1"/>
    <col min="25" max="25" width="11.5703125" style="39" bestFit="1" customWidth="1"/>
    <col min="26" max="27" width="14.140625" style="39" bestFit="1" customWidth="1"/>
    <col min="28" max="30" width="11.5703125" style="39" bestFit="1" customWidth="1"/>
    <col min="31" max="32" width="15.85546875" style="39" bestFit="1" customWidth="1"/>
    <col min="33" max="34" width="11.5703125" style="39" bestFit="1" customWidth="1"/>
    <col min="35" max="36" width="14.140625" style="39" bestFit="1" customWidth="1"/>
    <col min="37" max="40" width="13.42578125" style="41" bestFit="1" customWidth="1"/>
    <col min="41" max="60" width="11.5703125" style="1" bestFit="1" customWidth="1"/>
    <col min="61" max="64" width="11.5703125" style="2" bestFit="1" customWidth="1"/>
    <col min="65" max="68" width="11.5703125" style="1" bestFit="1" customWidth="1"/>
    <col min="69" max="16384" width="11.42578125" style="1"/>
  </cols>
  <sheetData>
    <row r="1" spans="1:68" ht="67.5" customHeight="1" x14ac:dyDescent="0.35">
      <c r="A1" s="43" t="s">
        <v>156</v>
      </c>
      <c r="R1" s="39" t="s">
        <v>38</v>
      </c>
      <c r="S1" s="39" t="s">
        <v>39</v>
      </c>
      <c r="T1" s="39" t="s">
        <v>39</v>
      </c>
      <c r="U1" s="39" t="s">
        <v>40</v>
      </c>
      <c r="X1" s="39" t="s">
        <v>41</v>
      </c>
      <c r="Z1" s="39" t="s">
        <v>39</v>
      </c>
      <c r="AA1" s="39" t="s">
        <v>39</v>
      </c>
      <c r="AB1" s="39" t="s">
        <v>40</v>
      </c>
      <c r="AC1" s="39" t="s">
        <v>39</v>
      </c>
      <c r="AD1" s="39" t="s">
        <v>40</v>
      </c>
      <c r="AG1" s="39" t="s">
        <v>42</v>
      </c>
      <c r="AH1" s="39" t="s">
        <v>42</v>
      </c>
      <c r="AI1" s="40"/>
      <c r="AJ1" s="40"/>
      <c r="AK1" s="42"/>
      <c r="AL1" s="42"/>
      <c r="AM1" s="42"/>
      <c r="AN1" s="42"/>
      <c r="AO1" s="62" t="s">
        <v>46</v>
      </c>
      <c r="AP1" s="62" t="s">
        <v>47</v>
      </c>
      <c r="AQ1" s="62" t="s">
        <v>48</v>
      </c>
      <c r="AR1" s="62" t="s">
        <v>49</v>
      </c>
      <c r="AS1" s="62" t="s">
        <v>50</v>
      </c>
      <c r="AT1" s="62" t="s">
        <v>51</v>
      </c>
      <c r="AU1" s="62" t="s">
        <v>52</v>
      </c>
      <c r="AV1" s="62" t="s">
        <v>53</v>
      </c>
      <c r="AW1" s="62" t="s">
        <v>54</v>
      </c>
      <c r="AX1" s="62" t="s">
        <v>55</v>
      </c>
      <c r="AY1" s="62" t="s">
        <v>56</v>
      </c>
      <c r="AZ1" s="62" t="s">
        <v>57</v>
      </c>
      <c r="BA1" s="62" t="s">
        <v>58</v>
      </c>
      <c r="BB1" s="62" t="s">
        <v>59</v>
      </c>
      <c r="BC1" s="62" t="s">
        <v>60</v>
      </c>
      <c r="BD1" s="62" t="s">
        <v>61</v>
      </c>
      <c r="BE1" s="62" t="s">
        <v>62</v>
      </c>
      <c r="BF1" s="62" t="s">
        <v>64</v>
      </c>
      <c r="BG1" s="62" t="s">
        <v>65</v>
      </c>
      <c r="BH1" s="62" t="s">
        <v>66</v>
      </c>
      <c r="BI1" s="62" t="s">
        <v>67</v>
      </c>
      <c r="BJ1" s="62" t="s">
        <v>68</v>
      </c>
      <c r="BK1" s="62" t="s">
        <v>70</v>
      </c>
      <c r="BL1" s="62" t="s">
        <v>69</v>
      </c>
      <c r="BM1" s="62" t="s">
        <v>97</v>
      </c>
      <c r="BN1" s="62" t="s">
        <v>98</v>
      </c>
      <c r="BO1" s="62" t="s">
        <v>99</v>
      </c>
      <c r="BP1" s="62" t="s">
        <v>100</v>
      </c>
    </row>
    <row r="2" spans="1:68" s="45" customFormat="1" ht="81" x14ac:dyDescent="0.3">
      <c r="A2" s="44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44" t="s">
        <v>12</v>
      </c>
      <c r="N2" s="44" t="s">
        <v>13</v>
      </c>
      <c r="O2" s="44" t="s">
        <v>14</v>
      </c>
      <c r="P2" s="44" t="s">
        <v>15</v>
      </c>
      <c r="Q2" s="44" t="s">
        <v>16</v>
      </c>
      <c r="R2" s="44" t="s">
        <v>17</v>
      </c>
      <c r="S2" s="44" t="s">
        <v>18</v>
      </c>
      <c r="T2" s="44" t="s">
        <v>19</v>
      </c>
      <c r="U2" s="44" t="s">
        <v>20</v>
      </c>
      <c r="V2" s="44" t="s">
        <v>21</v>
      </c>
      <c r="W2" s="44" t="s">
        <v>22</v>
      </c>
      <c r="X2" s="44" t="s">
        <v>23</v>
      </c>
      <c r="Y2" s="44" t="s">
        <v>24</v>
      </c>
      <c r="Z2" s="44" t="s">
        <v>25</v>
      </c>
      <c r="AA2" s="44" t="s">
        <v>26</v>
      </c>
      <c r="AB2" s="44" t="s">
        <v>27</v>
      </c>
      <c r="AC2" s="44" t="s">
        <v>28</v>
      </c>
      <c r="AD2" s="44" t="s">
        <v>29</v>
      </c>
      <c r="AE2" s="44" t="s">
        <v>30</v>
      </c>
      <c r="AF2" s="44" t="s">
        <v>31</v>
      </c>
      <c r="AG2" s="44" t="s">
        <v>43</v>
      </c>
      <c r="AH2" s="44" t="s">
        <v>44</v>
      </c>
      <c r="AI2" s="44" t="s">
        <v>32</v>
      </c>
      <c r="AJ2" s="44" t="s">
        <v>33</v>
      </c>
      <c r="AK2" s="44" t="s">
        <v>34</v>
      </c>
      <c r="AL2" s="44" t="s">
        <v>35</v>
      </c>
      <c r="AM2" s="44" t="s">
        <v>36</v>
      </c>
      <c r="AN2" s="44" t="s">
        <v>37</v>
      </c>
      <c r="AO2" s="64" t="s">
        <v>72</v>
      </c>
      <c r="AP2" s="64" t="s">
        <v>73</v>
      </c>
      <c r="AQ2" s="64" t="s">
        <v>74</v>
      </c>
      <c r="AR2" s="64" t="s">
        <v>75</v>
      </c>
      <c r="AS2" s="65" t="s">
        <v>76</v>
      </c>
      <c r="AT2" s="63" t="s">
        <v>77</v>
      </c>
      <c r="AU2" s="65" t="s">
        <v>78</v>
      </c>
      <c r="AV2" s="65" t="s">
        <v>79</v>
      </c>
      <c r="AW2" s="65" t="s">
        <v>80</v>
      </c>
      <c r="AX2" s="65" t="s">
        <v>81</v>
      </c>
      <c r="AY2" s="65" t="s">
        <v>82</v>
      </c>
      <c r="AZ2" s="65" t="s">
        <v>83</v>
      </c>
      <c r="BA2" s="65" t="s">
        <v>84</v>
      </c>
      <c r="BB2" s="63" t="s">
        <v>85</v>
      </c>
      <c r="BC2" s="63" t="s">
        <v>86</v>
      </c>
      <c r="BD2" s="63" t="s">
        <v>87</v>
      </c>
      <c r="BE2" s="63" t="s">
        <v>88</v>
      </c>
      <c r="BF2" s="63" t="s">
        <v>90</v>
      </c>
      <c r="BG2" s="63" t="s">
        <v>91</v>
      </c>
      <c r="BH2" s="63" t="s">
        <v>92</v>
      </c>
      <c r="BI2" s="63" t="s">
        <v>93</v>
      </c>
      <c r="BJ2" s="63" t="s">
        <v>94</v>
      </c>
      <c r="BK2" s="63" t="s">
        <v>96</v>
      </c>
      <c r="BL2" s="67" t="s">
        <v>95</v>
      </c>
      <c r="BM2" s="68" t="s">
        <v>101</v>
      </c>
      <c r="BN2" s="68" t="s">
        <v>102</v>
      </c>
      <c r="BO2" s="68" t="s">
        <v>104</v>
      </c>
      <c r="BP2" s="68" t="s">
        <v>107</v>
      </c>
    </row>
    <row r="3" spans="1:68" s="45" customFormat="1" ht="20.25" x14ac:dyDescent="0.3">
      <c r="A3" s="46" t="s">
        <v>108</v>
      </c>
      <c r="B3" s="46" t="s">
        <v>109</v>
      </c>
      <c r="C3" s="46" t="s">
        <v>109</v>
      </c>
      <c r="D3" s="46" t="s">
        <v>110</v>
      </c>
      <c r="E3" s="46" t="s">
        <v>103</v>
      </c>
      <c r="F3" s="47">
        <v>10573</v>
      </c>
      <c r="G3" s="47">
        <v>3962</v>
      </c>
      <c r="H3" s="47">
        <v>3962</v>
      </c>
      <c r="I3" s="46" t="s">
        <v>111</v>
      </c>
      <c r="J3" s="48">
        <v>17</v>
      </c>
      <c r="K3" s="46" t="s">
        <v>112</v>
      </c>
      <c r="L3" s="46" t="s">
        <v>113</v>
      </c>
      <c r="M3" s="46" t="s">
        <v>105</v>
      </c>
      <c r="N3" s="49">
        <v>31</v>
      </c>
      <c r="O3" s="49">
        <v>31</v>
      </c>
      <c r="P3" s="49">
        <v>0</v>
      </c>
      <c r="Q3" s="50">
        <v>0</v>
      </c>
      <c r="R3" s="50">
        <v>1.27</v>
      </c>
      <c r="S3" s="50">
        <v>0.66666669999999995</v>
      </c>
      <c r="T3" s="50">
        <v>0.65616669999999999</v>
      </c>
      <c r="U3" s="50">
        <v>98.424999999999997</v>
      </c>
      <c r="V3" s="50">
        <v>8.3333340000000006E-2</v>
      </c>
      <c r="W3" s="50">
        <v>420.36</v>
      </c>
      <c r="X3" s="50">
        <f>8*S3</f>
        <v>5.3333335999999996</v>
      </c>
      <c r="Y3" s="50">
        <v>0</v>
      </c>
      <c r="Z3" s="50">
        <v>0.66666669999999995</v>
      </c>
      <c r="AA3" s="50">
        <v>0</v>
      </c>
      <c r="AB3" s="50">
        <v>0</v>
      </c>
      <c r="AC3" s="50">
        <v>1.0500010000000001E-2</v>
      </c>
      <c r="AD3" s="50">
        <v>1.575002</v>
      </c>
      <c r="AE3" s="50">
        <v>35.03</v>
      </c>
      <c r="AF3" s="50">
        <v>13.33</v>
      </c>
      <c r="AG3" s="50">
        <v>0</v>
      </c>
      <c r="AH3" s="50">
        <v>0</v>
      </c>
      <c r="AI3" s="50">
        <v>0.65616669999999999</v>
      </c>
      <c r="AJ3" s="50">
        <v>0.66666669999999995</v>
      </c>
      <c r="AK3" s="51">
        <v>1</v>
      </c>
      <c r="AL3" s="51">
        <v>0.98424999999999996</v>
      </c>
      <c r="AM3" s="51">
        <v>1</v>
      </c>
      <c r="AN3" s="51">
        <v>0.98424999999999996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61"/>
      <c r="BJ3" s="61"/>
      <c r="BK3" s="61"/>
      <c r="BL3" s="61"/>
      <c r="BM3" s="53"/>
      <c r="BN3" s="53"/>
      <c r="BO3" s="53"/>
      <c r="BP3" s="53"/>
    </row>
    <row r="4" spans="1:68" s="45" customFormat="1" ht="20.25" x14ac:dyDescent="0.3">
      <c r="A4" s="46" t="s">
        <v>108</v>
      </c>
      <c r="B4" s="46" t="s">
        <v>109</v>
      </c>
      <c r="C4" s="46" t="s">
        <v>109</v>
      </c>
      <c r="D4" s="46" t="s">
        <v>114</v>
      </c>
      <c r="E4" s="46" t="s">
        <v>103</v>
      </c>
      <c r="F4" s="47">
        <v>10573</v>
      </c>
      <c r="G4" s="47">
        <v>3962</v>
      </c>
      <c r="H4" s="47">
        <v>3962</v>
      </c>
      <c r="I4" s="46" t="s">
        <v>111</v>
      </c>
      <c r="J4" s="48">
        <v>17</v>
      </c>
      <c r="K4" s="46" t="s">
        <v>112</v>
      </c>
      <c r="L4" s="46" t="s">
        <v>113</v>
      </c>
      <c r="M4" s="46" t="s">
        <v>105</v>
      </c>
      <c r="N4" s="49">
        <v>36</v>
      </c>
      <c r="O4" s="49">
        <v>36</v>
      </c>
      <c r="P4" s="49">
        <v>0</v>
      </c>
      <c r="Q4" s="50">
        <v>0</v>
      </c>
      <c r="R4" s="50">
        <v>1.27</v>
      </c>
      <c r="S4" s="50">
        <v>0.76666670000000003</v>
      </c>
      <c r="T4" s="50">
        <v>0.76200000000000001</v>
      </c>
      <c r="U4" s="50">
        <v>99.391310000000004</v>
      </c>
      <c r="V4" s="50">
        <v>9.5833329999999994E-2</v>
      </c>
      <c r="W4" s="50">
        <v>424.48700000000002</v>
      </c>
      <c r="X4" s="50">
        <f>8*S4</f>
        <v>6.1333336000000003</v>
      </c>
      <c r="Y4" s="50">
        <v>0</v>
      </c>
      <c r="Z4" s="50">
        <v>0.76666670000000003</v>
      </c>
      <c r="AA4" s="50">
        <v>0</v>
      </c>
      <c r="AB4" s="50">
        <v>0</v>
      </c>
      <c r="AC4" s="50">
        <v>4.6666260000000001E-3</v>
      </c>
      <c r="AD4" s="50">
        <v>0.60869039999999996</v>
      </c>
      <c r="AE4" s="50">
        <v>40.68</v>
      </c>
      <c r="AF4" s="50">
        <v>15.48</v>
      </c>
      <c r="AG4" s="50">
        <v>0</v>
      </c>
      <c r="AH4" s="50">
        <v>0</v>
      </c>
      <c r="AI4" s="50">
        <v>0.76200000000000001</v>
      </c>
      <c r="AJ4" s="50">
        <v>0.76666670000000003</v>
      </c>
      <c r="AK4" s="51">
        <v>1</v>
      </c>
      <c r="AL4" s="51">
        <v>0.99391309999999999</v>
      </c>
      <c r="AM4" s="51">
        <v>1</v>
      </c>
      <c r="AN4" s="51">
        <v>0.99391309999999999</v>
      </c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61"/>
      <c r="BJ4" s="61"/>
      <c r="BK4" s="61"/>
      <c r="BL4" s="61"/>
      <c r="BM4" s="53"/>
      <c r="BN4" s="53"/>
      <c r="BO4" s="53"/>
      <c r="BP4" s="53"/>
    </row>
    <row r="5" spans="1:68" s="45" customFormat="1" ht="20.25" x14ac:dyDescent="0.3">
      <c r="A5" s="46" t="s">
        <v>115</v>
      </c>
      <c r="B5" s="46" t="s">
        <v>109</v>
      </c>
      <c r="C5" s="46" t="s">
        <v>109</v>
      </c>
      <c r="D5" s="46" t="s">
        <v>110</v>
      </c>
      <c r="E5" s="46" t="s">
        <v>103</v>
      </c>
      <c r="F5" s="47">
        <v>10573</v>
      </c>
      <c r="G5" s="47">
        <v>4087</v>
      </c>
      <c r="H5" s="47">
        <v>3999</v>
      </c>
      <c r="I5" s="46" t="s">
        <v>111</v>
      </c>
      <c r="J5" s="48">
        <v>17</v>
      </c>
      <c r="K5" s="46" t="s">
        <v>112</v>
      </c>
      <c r="L5" s="46" t="s">
        <v>113</v>
      </c>
      <c r="M5" s="46" t="s">
        <v>105</v>
      </c>
      <c r="N5" s="49">
        <v>216</v>
      </c>
      <c r="O5" s="49">
        <v>207</v>
      </c>
      <c r="P5" s="49">
        <v>9</v>
      </c>
      <c r="Q5" s="50">
        <v>4.1666670000000003</v>
      </c>
      <c r="R5" s="50">
        <v>1.27</v>
      </c>
      <c r="S5" s="50">
        <v>8</v>
      </c>
      <c r="T5" s="50">
        <v>4.3815</v>
      </c>
      <c r="U5" s="50">
        <v>54.768749999999997</v>
      </c>
      <c r="V5" s="50">
        <v>1</v>
      </c>
      <c r="W5" s="50">
        <v>233.91</v>
      </c>
      <c r="X5" s="50">
        <v>80</v>
      </c>
      <c r="Y5" s="50">
        <v>0.89877539692179098</v>
      </c>
      <c r="Z5" s="50">
        <v>4.8333329999999997</v>
      </c>
      <c r="AA5" s="50">
        <v>3.1666669999999999</v>
      </c>
      <c r="AB5" s="50">
        <v>39.58334</v>
      </c>
      <c r="AC5" s="50">
        <v>0.2613335</v>
      </c>
      <c r="AD5" s="50">
        <v>3.2666680000000001</v>
      </c>
      <c r="AE5" s="50">
        <v>233.91</v>
      </c>
      <c r="AF5" s="50">
        <v>89.01</v>
      </c>
      <c r="AG5" s="50">
        <v>0.1905</v>
      </c>
      <c r="AH5" s="50">
        <v>2.3812500000000001</v>
      </c>
      <c r="AI5" s="50">
        <v>4.5720000000000001</v>
      </c>
      <c r="AJ5" s="50">
        <v>4.8333329999999997</v>
      </c>
      <c r="AK5" s="51">
        <v>0.6041666</v>
      </c>
      <c r="AL5" s="51">
        <v>0.94593110000000002</v>
      </c>
      <c r="AM5" s="51">
        <v>0.95833330000000005</v>
      </c>
      <c r="AN5" s="51">
        <v>0.54768749999999999</v>
      </c>
      <c r="AO5" s="52">
        <v>0.23333333432674408</v>
      </c>
      <c r="AP5" s="52">
        <v>8.3333335816860199E-2</v>
      </c>
      <c r="AQ5" s="52">
        <v>8.3333335816860199E-2</v>
      </c>
      <c r="AR5" s="52"/>
      <c r="AS5" s="52"/>
      <c r="AT5" s="52"/>
      <c r="AU5" s="52"/>
      <c r="AV5" s="52"/>
      <c r="AW5" s="52"/>
      <c r="AX5" s="52">
        <v>0.3333333432674408</v>
      </c>
      <c r="AY5" s="52"/>
      <c r="AZ5" s="52">
        <v>1.5</v>
      </c>
      <c r="BA5" s="52">
        <v>0.25</v>
      </c>
      <c r="BB5" s="52"/>
      <c r="BC5" s="52"/>
      <c r="BD5" s="52"/>
      <c r="BE5" s="52">
        <v>0.1666666716337204</v>
      </c>
      <c r="BF5" s="52"/>
      <c r="BG5" s="52"/>
      <c r="BH5" s="52"/>
      <c r="BI5" s="61"/>
      <c r="BJ5" s="61"/>
      <c r="BK5" s="61">
        <v>0.51666665077209473</v>
      </c>
      <c r="BL5" s="61"/>
      <c r="BM5" s="53">
        <v>4</v>
      </c>
      <c r="BN5" s="53"/>
      <c r="BO5" s="53">
        <v>5</v>
      </c>
      <c r="BP5" s="53"/>
    </row>
    <row r="6" spans="1:68" s="45" customFormat="1" ht="20.25" x14ac:dyDescent="0.3">
      <c r="A6" s="46" t="s">
        <v>115</v>
      </c>
      <c r="B6" s="46" t="s">
        <v>109</v>
      </c>
      <c r="C6" s="46" t="s">
        <v>109</v>
      </c>
      <c r="D6" s="46" t="s">
        <v>114</v>
      </c>
      <c r="E6" s="46" t="s">
        <v>103</v>
      </c>
      <c r="F6" s="47">
        <v>10573</v>
      </c>
      <c r="G6" s="47">
        <v>4062</v>
      </c>
      <c r="H6" s="47">
        <v>3999</v>
      </c>
      <c r="I6" s="46" t="s">
        <v>111</v>
      </c>
      <c r="J6" s="48">
        <v>17</v>
      </c>
      <c r="K6" s="46" t="s">
        <v>112</v>
      </c>
      <c r="L6" s="46" t="s">
        <v>113</v>
      </c>
      <c r="M6" s="46" t="s">
        <v>105</v>
      </c>
      <c r="N6" s="49">
        <v>207</v>
      </c>
      <c r="O6" s="49">
        <v>207</v>
      </c>
      <c r="P6" s="49">
        <v>0</v>
      </c>
      <c r="Q6" s="50">
        <v>0</v>
      </c>
      <c r="R6" s="50">
        <v>1.27</v>
      </c>
      <c r="S6" s="50">
        <v>8</v>
      </c>
      <c r="T6" s="50">
        <v>4.3815</v>
      </c>
      <c r="U6" s="50">
        <v>54.768749999999997</v>
      </c>
      <c r="V6" s="50">
        <v>1</v>
      </c>
      <c r="W6" s="50">
        <v>233.91</v>
      </c>
      <c r="X6" s="50">
        <v>80</v>
      </c>
      <c r="Y6" s="50">
        <v>0.89877539692179098</v>
      </c>
      <c r="Z6" s="50">
        <v>4.5833329999999997</v>
      </c>
      <c r="AA6" s="50">
        <v>3.4166669999999999</v>
      </c>
      <c r="AB6" s="50">
        <v>42.70834</v>
      </c>
      <c r="AC6" s="50">
        <v>0.2018335</v>
      </c>
      <c r="AD6" s="50">
        <v>2.5229189999999999</v>
      </c>
      <c r="AE6" s="50">
        <v>233.91</v>
      </c>
      <c r="AF6" s="50">
        <v>89.01</v>
      </c>
      <c r="AG6" s="50">
        <v>0</v>
      </c>
      <c r="AH6" s="50">
        <v>0</v>
      </c>
      <c r="AI6" s="50">
        <v>4.3815</v>
      </c>
      <c r="AJ6" s="50">
        <v>4.5833329999999997</v>
      </c>
      <c r="AK6" s="51">
        <v>0.5729166</v>
      </c>
      <c r="AL6" s="51">
        <v>0.95596369999999997</v>
      </c>
      <c r="AM6" s="51">
        <v>1</v>
      </c>
      <c r="AN6" s="51">
        <v>0.54768749999999999</v>
      </c>
      <c r="AO6" s="52"/>
      <c r="AP6" s="52"/>
      <c r="AQ6" s="52"/>
      <c r="AR6" s="52"/>
      <c r="AS6" s="52"/>
      <c r="AT6" s="52"/>
      <c r="AU6" s="52">
        <v>1</v>
      </c>
      <c r="AV6" s="52">
        <v>0.13333334028720856</v>
      </c>
      <c r="AW6" s="52">
        <v>1</v>
      </c>
      <c r="AX6" s="52"/>
      <c r="AY6" s="52"/>
      <c r="AZ6" s="52"/>
      <c r="BA6" s="52">
        <v>0.44999998807907104</v>
      </c>
      <c r="BB6" s="52"/>
      <c r="BC6" s="52"/>
      <c r="BD6" s="52"/>
      <c r="BE6" s="52">
        <v>0.18333333730697632</v>
      </c>
      <c r="BF6" s="52"/>
      <c r="BG6" s="52">
        <v>0.5</v>
      </c>
      <c r="BH6" s="52">
        <v>8.3333335816860199E-2</v>
      </c>
      <c r="BI6" s="61"/>
      <c r="BJ6" s="61"/>
      <c r="BK6" s="61">
        <v>6.6666670143604279E-2</v>
      </c>
      <c r="BL6" s="61"/>
      <c r="BM6" s="53"/>
      <c r="BN6" s="53"/>
      <c r="BO6" s="53"/>
      <c r="BP6" s="53"/>
    </row>
    <row r="7" spans="1:68" s="45" customFormat="1" ht="20.25" x14ac:dyDescent="0.3">
      <c r="A7" s="46" t="s">
        <v>116</v>
      </c>
      <c r="B7" s="46" t="s">
        <v>109</v>
      </c>
      <c r="C7" s="46" t="s">
        <v>109</v>
      </c>
      <c r="D7" s="46" t="s">
        <v>110</v>
      </c>
      <c r="E7" s="46" t="s">
        <v>106</v>
      </c>
      <c r="F7" s="47">
        <v>15290</v>
      </c>
      <c r="G7" s="47">
        <v>4062</v>
      </c>
      <c r="H7" s="47">
        <v>3999</v>
      </c>
      <c r="I7" s="46" t="s">
        <v>117</v>
      </c>
      <c r="J7" s="48">
        <v>12.7</v>
      </c>
      <c r="K7" s="46" t="s">
        <v>118</v>
      </c>
      <c r="L7" s="46" t="s">
        <v>113</v>
      </c>
      <c r="M7" s="46" t="s">
        <v>105</v>
      </c>
      <c r="N7" s="49">
        <v>202</v>
      </c>
      <c r="O7" s="49">
        <v>201</v>
      </c>
      <c r="P7" s="49">
        <v>1</v>
      </c>
      <c r="Q7" s="50">
        <v>0.49504949999999998</v>
      </c>
      <c r="R7" s="50">
        <v>0.97</v>
      </c>
      <c r="S7" s="50">
        <v>8</v>
      </c>
      <c r="T7" s="50">
        <v>3.2494999999999998</v>
      </c>
      <c r="U7" s="50">
        <v>40.618749999999999</v>
      </c>
      <c r="V7" s="50">
        <v>1</v>
      </c>
      <c r="W7" s="50">
        <v>172.86</v>
      </c>
      <c r="X7" s="50">
        <v>80</v>
      </c>
      <c r="Y7" s="50">
        <v>1.0757025285127699</v>
      </c>
      <c r="Z7" s="50">
        <v>3.5</v>
      </c>
      <c r="AA7" s="50">
        <v>4.5</v>
      </c>
      <c r="AB7" s="50">
        <v>56.25</v>
      </c>
      <c r="AC7" s="50">
        <v>0.23433309999999999</v>
      </c>
      <c r="AD7" s="50">
        <v>2.929163</v>
      </c>
      <c r="AE7" s="50">
        <v>172.86</v>
      </c>
      <c r="AF7" s="50">
        <v>74.37</v>
      </c>
      <c r="AG7" s="50">
        <v>1.6166670000000001E-2</v>
      </c>
      <c r="AH7" s="50">
        <v>0.20208329999999999</v>
      </c>
      <c r="AI7" s="50">
        <v>3.2656670000000001</v>
      </c>
      <c r="AJ7" s="50">
        <v>3.5</v>
      </c>
      <c r="AK7" s="51">
        <v>0.4375</v>
      </c>
      <c r="AL7" s="51">
        <v>0.93304770000000004</v>
      </c>
      <c r="AM7" s="51">
        <v>0.99504950000000003</v>
      </c>
      <c r="AN7" s="51">
        <v>0.40618749999999998</v>
      </c>
      <c r="AO7" s="52">
        <v>0.1666666716337204</v>
      </c>
      <c r="AP7" s="52">
        <v>3.3333335071802139E-2</v>
      </c>
      <c r="AQ7" s="52">
        <v>6.6666670143604279E-2</v>
      </c>
      <c r="AR7" s="52">
        <v>0.13333334028720856</v>
      </c>
      <c r="AS7" s="52"/>
      <c r="AT7" s="52">
        <v>4</v>
      </c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61"/>
      <c r="BJ7" s="61"/>
      <c r="BK7" s="61">
        <v>0.10000000149011612</v>
      </c>
      <c r="BL7" s="61"/>
      <c r="BM7" s="53"/>
      <c r="BN7" s="53"/>
      <c r="BO7" s="53"/>
      <c r="BP7" s="53">
        <v>1</v>
      </c>
    </row>
    <row r="8" spans="1:68" s="45" customFormat="1" ht="20.25" x14ac:dyDescent="0.3">
      <c r="A8" s="46" t="s">
        <v>116</v>
      </c>
      <c r="B8" s="46" t="s">
        <v>109</v>
      </c>
      <c r="C8" s="46" t="s">
        <v>109</v>
      </c>
      <c r="D8" s="46" t="s">
        <v>114</v>
      </c>
      <c r="E8" s="46" t="s">
        <v>106</v>
      </c>
      <c r="F8" s="47">
        <v>15290</v>
      </c>
      <c r="G8" s="47">
        <v>4017</v>
      </c>
      <c r="H8" s="47">
        <v>3698</v>
      </c>
      <c r="I8" s="46" t="s">
        <v>117</v>
      </c>
      <c r="J8" s="48">
        <v>12.7</v>
      </c>
      <c r="K8" s="46" t="s">
        <v>118</v>
      </c>
      <c r="L8" s="46" t="s">
        <v>113</v>
      </c>
      <c r="M8" s="46" t="s">
        <v>105</v>
      </c>
      <c r="N8" s="49">
        <v>191</v>
      </c>
      <c r="O8" s="49">
        <v>191</v>
      </c>
      <c r="P8" s="49">
        <v>0</v>
      </c>
      <c r="Q8" s="50">
        <v>0</v>
      </c>
      <c r="R8" s="50">
        <v>0.97</v>
      </c>
      <c r="S8" s="50">
        <v>8</v>
      </c>
      <c r="T8" s="50">
        <v>3.0878329999999998</v>
      </c>
      <c r="U8" s="50">
        <v>38.597920000000002</v>
      </c>
      <c r="V8" s="50">
        <v>1</v>
      </c>
      <c r="W8" s="50">
        <v>164.26</v>
      </c>
      <c r="X8" s="50">
        <v>80</v>
      </c>
      <c r="Y8" s="50">
        <v>1.1320221037610601</v>
      </c>
      <c r="Z8" s="50">
        <v>3.3333330000000001</v>
      </c>
      <c r="AA8" s="50">
        <v>4.6666670000000003</v>
      </c>
      <c r="AB8" s="50">
        <v>58.333329999999997</v>
      </c>
      <c r="AC8" s="50">
        <v>0.2455001</v>
      </c>
      <c r="AD8" s="50">
        <v>3.0687509999999998</v>
      </c>
      <c r="AE8" s="50">
        <v>164.26</v>
      </c>
      <c r="AF8" s="50">
        <v>70.67</v>
      </c>
      <c r="AG8" s="50">
        <v>0</v>
      </c>
      <c r="AH8" s="50">
        <v>0</v>
      </c>
      <c r="AI8" s="50">
        <v>3.0878329999999998</v>
      </c>
      <c r="AJ8" s="50">
        <v>3.3333330000000001</v>
      </c>
      <c r="AK8" s="51">
        <v>0.4166667</v>
      </c>
      <c r="AL8" s="51">
        <v>0.92635000000000001</v>
      </c>
      <c r="AM8" s="51">
        <v>1</v>
      </c>
      <c r="AN8" s="51">
        <v>0.38597920000000002</v>
      </c>
      <c r="AO8" s="52"/>
      <c r="AP8" s="52">
        <v>5.000000074505806E-2</v>
      </c>
      <c r="AQ8" s="52">
        <v>5.000000074505806E-2</v>
      </c>
      <c r="AR8" s="52"/>
      <c r="AS8" s="52"/>
      <c r="AT8" s="52">
        <v>4</v>
      </c>
      <c r="AU8" s="52"/>
      <c r="AV8" s="52"/>
      <c r="AW8" s="52"/>
      <c r="AX8" s="52"/>
      <c r="AY8" s="52"/>
      <c r="AZ8" s="52"/>
      <c r="BA8" s="52"/>
      <c r="BB8" s="52"/>
      <c r="BC8" s="52">
        <v>0.46666666120290756</v>
      </c>
      <c r="BD8" s="52"/>
      <c r="BE8" s="52"/>
      <c r="BF8" s="52"/>
      <c r="BG8" s="52"/>
      <c r="BH8" s="52"/>
      <c r="BI8" s="61"/>
      <c r="BJ8" s="61"/>
      <c r="BK8" s="61">
        <v>0.10000000149011612</v>
      </c>
      <c r="BL8" s="61"/>
      <c r="BM8" s="53"/>
      <c r="BN8" s="53"/>
      <c r="BO8" s="53"/>
      <c r="BP8" s="53"/>
    </row>
    <row r="9" spans="1:68" s="45" customFormat="1" ht="20.25" x14ac:dyDescent="0.3">
      <c r="A9" s="46" t="s">
        <v>119</v>
      </c>
      <c r="B9" s="46" t="s">
        <v>109</v>
      </c>
      <c r="C9" s="46" t="s">
        <v>109</v>
      </c>
      <c r="D9" s="46" t="s">
        <v>110</v>
      </c>
      <c r="E9" s="46" t="s">
        <v>106</v>
      </c>
      <c r="F9" s="47">
        <v>15217</v>
      </c>
      <c r="G9" s="47">
        <v>4062</v>
      </c>
      <c r="H9" s="47">
        <v>3999</v>
      </c>
      <c r="I9" s="46" t="s">
        <v>117</v>
      </c>
      <c r="J9" s="48">
        <v>12.7</v>
      </c>
      <c r="K9" s="46" t="s">
        <v>120</v>
      </c>
      <c r="L9" s="46" t="s">
        <v>113</v>
      </c>
      <c r="M9" s="46" t="s">
        <v>105</v>
      </c>
      <c r="N9" s="49">
        <v>90</v>
      </c>
      <c r="O9" s="49">
        <v>90</v>
      </c>
      <c r="P9" s="49">
        <v>0</v>
      </c>
      <c r="Q9" s="50">
        <v>0</v>
      </c>
      <c r="R9" s="50">
        <v>0.97</v>
      </c>
      <c r="S9" s="50">
        <v>2.4166669999999999</v>
      </c>
      <c r="T9" s="50">
        <v>1.4550000000000001</v>
      </c>
      <c r="U9" s="50">
        <v>60.206890000000001</v>
      </c>
      <c r="V9" s="50">
        <v>0.3020834</v>
      </c>
      <c r="W9" s="50">
        <v>256.22070000000002</v>
      </c>
      <c r="X9" s="50">
        <f t="shared" ref="X9:X14" si="0">8*S9</f>
        <v>19.333335999999999</v>
      </c>
      <c r="Y9" s="50">
        <v>0</v>
      </c>
      <c r="Z9" s="50">
        <v>1.583334</v>
      </c>
      <c r="AA9" s="50">
        <v>0.83333330000000005</v>
      </c>
      <c r="AB9" s="50">
        <v>34.482750000000003</v>
      </c>
      <c r="AC9" s="50">
        <v>0.12833359999999999</v>
      </c>
      <c r="AD9" s="50">
        <v>5.3103559999999996</v>
      </c>
      <c r="AE9" s="50">
        <v>77.400000000000006</v>
      </c>
      <c r="AF9" s="50">
        <v>33.299999999999997</v>
      </c>
      <c r="AG9" s="50">
        <v>0</v>
      </c>
      <c r="AH9" s="50">
        <v>0</v>
      </c>
      <c r="AI9" s="50">
        <v>1.4550000000000001</v>
      </c>
      <c r="AJ9" s="50">
        <v>1.583334</v>
      </c>
      <c r="AK9" s="51">
        <v>0.65517250000000005</v>
      </c>
      <c r="AL9" s="51">
        <v>0.91894719999999996</v>
      </c>
      <c r="AM9" s="51">
        <v>1</v>
      </c>
      <c r="AN9" s="51">
        <v>0.60206890000000002</v>
      </c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>
        <v>0.78333333134651184</v>
      </c>
      <c r="BE9" s="52"/>
      <c r="BF9" s="52"/>
      <c r="BG9" s="52"/>
      <c r="BH9" s="52"/>
      <c r="BI9" s="61"/>
      <c r="BJ9" s="61"/>
      <c r="BK9" s="61">
        <v>5.000000074505806E-2</v>
      </c>
      <c r="BL9" s="61"/>
      <c r="BM9" s="53"/>
      <c r="BN9" s="53"/>
      <c r="BO9" s="53"/>
      <c r="BP9" s="53"/>
    </row>
    <row r="10" spans="1:68" s="45" customFormat="1" ht="20.25" x14ac:dyDescent="0.3">
      <c r="A10" s="46" t="s">
        <v>119</v>
      </c>
      <c r="B10" s="46" t="s">
        <v>109</v>
      </c>
      <c r="C10" s="46" t="s">
        <v>109</v>
      </c>
      <c r="D10" s="46" t="s">
        <v>114</v>
      </c>
      <c r="E10" s="46" t="s">
        <v>106</v>
      </c>
      <c r="F10" s="47">
        <v>15217</v>
      </c>
      <c r="G10" s="47">
        <v>4017</v>
      </c>
      <c r="H10" s="47">
        <v>3698</v>
      </c>
      <c r="I10" s="46" t="s">
        <v>117</v>
      </c>
      <c r="J10" s="48">
        <v>12.7</v>
      </c>
      <c r="K10" s="46" t="s">
        <v>120</v>
      </c>
      <c r="L10" s="46" t="s">
        <v>113</v>
      </c>
      <c r="M10" s="46" t="s">
        <v>105</v>
      </c>
      <c r="N10" s="49">
        <v>82</v>
      </c>
      <c r="O10" s="49">
        <v>82</v>
      </c>
      <c r="P10" s="49">
        <v>0</v>
      </c>
      <c r="Q10" s="50">
        <v>0</v>
      </c>
      <c r="R10" s="50">
        <v>0.97</v>
      </c>
      <c r="S10" s="50">
        <v>2.3333330000000001</v>
      </c>
      <c r="T10" s="50">
        <v>1.3256669999999999</v>
      </c>
      <c r="U10" s="50">
        <v>56.814300000000003</v>
      </c>
      <c r="V10" s="50">
        <v>0.2916666</v>
      </c>
      <c r="W10" s="50">
        <v>241.78290000000001</v>
      </c>
      <c r="X10" s="50">
        <f t="shared" si="0"/>
        <v>18.666664000000001</v>
      </c>
      <c r="Y10" s="50">
        <v>0</v>
      </c>
      <c r="Z10" s="50">
        <v>1.3833329999999999</v>
      </c>
      <c r="AA10" s="50">
        <v>0.95</v>
      </c>
      <c r="AB10" s="50">
        <v>40.714289999999998</v>
      </c>
      <c r="AC10" s="50">
        <v>5.766636E-2</v>
      </c>
      <c r="AD10" s="50">
        <v>2.4714160000000001</v>
      </c>
      <c r="AE10" s="50">
        <v>70.52</v>
      </c>
      <c r="AF10" s="50">
        <v>30.34</v>
      </c>
      <c r="AG10" s="50">
        <v>0</v>
      </c>
      <c r="AH10" s="50">
        <v>0</v>
      </c>
      <c r="AI10" s="50">
        <v>1.3256669999999999</v>
      </c>
      <c r="AJ10" s="50">
        <v>1.3833329999999999</v>
      </c>
      <c r="AK10" s="51">
        <v>0.59285710000000003</v>
      </c>
      <c r="AL10" s="51">
        <v>0.95831350000000004</v>
      </c>
      <c r="AM10" s="51">
        <v>1</v>
      </c>
      <c r="AN10" s="51">
        <v>0.56814299999999995</v>
      </c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>
        <v>0.94999999552965164</v>
      </c>
      <c r="BE10" s="52"/>
      <c r="BF10" s="52"/>
      <c r="BG10" s="52"/>
      <c r="BH10" s="52"/>
      <c r="BI10" s="61"/>
      <c r="BJ10" s="61"/>
      <c r="BK10" s="61"/>
      <c r="BL10" s="61"/>
      <c r="BM10" s="53"/>
      <c r="BN10" s="53"/>
      <c r="BO10" s="53"/>
      <c r="BP10" s="53"/>
    </row>
    <row r="11" spans="1:68" s="45" customFormat="1" ht="20.25" x14ac:dyDescent="0.3">
      <c r="A11" s="46" t="s">
        <v>119</v>
      </c>
      <c r="B11" s="46" t="s">
        <v>109</v>
      </c>
      <c r="C11" s="46" t="s">
        <v>109</v>
      </c>
      <c r="D11" s="46" t="s">
        <v>110</v>
      </c>
      <c r="E11" s="46" t="s">
        <v>106</v>
      </c>
      <c r="F11" s="47">
        <v>15290</v>
      </c>
      <c r="G11" s="47">
        <v>4062</v>
      </c>
      <c r="H11" s="47">
        <v>3999</v>
      </c>
      <c r="I11" s="46" t="s">
        <v>117</v>
      </c>
      <c r="J11" s="48">
        <v>12.7</v>
      </c>
      <c r="K11" s="46" t="s">
        <v>118</v>
      </c>
      <c r="L11" s="46" t="s">
        <v>113</v>
      </c>
      <c r="M11" s="46" t="s">
        <v>105</v>
      </c>
      <c r="N11" s="49">
        <v>88</v>
      </c>
      <c r="O11" s="49">
        <v>88</v>
      </c>
      <c r="P11" s="49">
        <v>0</v>
      </c>
      <c r="Q11" s="50">
        <v>0</v>
      </c>
      <c r="R11" s="50">
        <v>0.97</v>
      </c>
      <c r="S11" s="50">
        <v>1.5833330000000001</v>
      </c>
      <c r="T11" s="50">
        <v>1.4226669999999999</v>
      </c>
      <c r="U11" s="50">
        <v>89.852649999999997</v>
      </c>
      <c r="V11" s="50">
        <v>0.1979166</v>
      </c>
      <c r="W11" s="50">
        <v>382.38319999999999</v>
      </c>
      <c r="X11" s="50">
        <f t="shared" si="0"/>
        <v>12.666664000000001</v>
      </c>
      <c r="Y11" s="50">
        <v>0</v>
      </c>
      <c r="Z11" s="50">
        <v>1.5333330000000001</v>
      </c>
      <c r="AA11" s="50">
        <v>0.05</v>
      </c>
      <c r="AB11" s="50">
        <v>3.1578949999999999</v>
      </c>
      <c r="AC11" s="50">
        <v>0.1106663</v>
      </c>
      <c r="AD11" s="50">
        <v>6.9894550000000004</v>
      </c>
      <c r="AE11" s="50">
        <v>75.680000000000007</v>
      </c>
      <c r="AF11" s="50">
        <v>32.56</v>
      </c>
      <c r="AG11" s="50">
        <v>0</v>
      </c>
      <c r="AH11" s="50">
        <v>0</v>
      </c>
      <c r="AI11" s="50">
        <v>1.4226669999999999</v>
      </c>
      <c r="AJ11" s="50">
        <v>1.5333330000000001</v>
      </c>
      <c r="AK11" s="51">
        <v>0.96842110000000003</v>
      </c>
      <c r="AL11" s="51">
        <v>0.92782620000000005</v>
      </c>
      <c r="AM11" s="51">
        <v>1</v>
      </c>
      <c r="AN11" s="51">
        <v>0.89852650000000001</v>
      </c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61"/>
      <c r="BJ11" s="61"/>
      <c r="BK11" s="61">
        <v>5.000000074505806E-2</v>
      </c>
      <c r="BL11" s="61"/>
      <c r="BM11" s="53"/>
      <c r="BN11" s="53"/>
      <c r="BO11" s="53"/>
      <c r="BP11" s="53"/>
    </row>
    <row r="12" spans="1:68" s="45" customFormat="1" ht="20.25" x14ac:dyDescent="0.3">
      <c r="A12" s="46" t="s">
        <v>119</v>
      </c>
      <c r="B12" s="46" t="s">
        <v>109</v>
      </c>
      <c r="C12" s="46" t="s">
        <v>109</v>
      </c>
      <c r="D12" s="46" t="s">
        <v>114</v>
      </c>
      <c r="E12" s="46" t="s">
        <v>106</v>
      </c>
      <c r="F12" s="47">
        <v>15290</v>
      </c>
      <c r="G12" s="47">
        <v>4017</v>
      </c>
      <c r="H12" s="47">
        <v>3698</v>
      </c>
      <c r="I12" s="46" t="s">
        <v>117</v>
      </c>
      <c r="J12" s="48">
        <v>12.7</v>
      </c>
      <c r="K12" s="46" t="s">
        <v>118</v>
      </c>
      <c r="L12" s="46" t="s">
        <v>113</v>
      </c>
      <c r="M12" s="46" t="s">
        <v>105</v>
      </c>
      <c r="N12" s="49">
        <v>97</v>
      </c>
      <c r="O12" s="49">
        <v>97</v>
      </c>
      <c r="P12" s="49">
        <v>0</v>
      </c>
      <c r="Q12" s="50">
        <v>0</v>
      </c>
      <c r="R12" s="50">
        <v>0.97</v>
      </c>
      <c r="S12" s="50">
        <v>1.6666669999999999</v>
      </c>
      <c r="T12" s="50">
        <v>1.5681670000000001</v>
      </c>
      <c r="U12" s="50">
        <v>94.089979999999997</v>
      </c>
      <c r="V12" s="50">
        <v>0.2083334</v>
      </c>
      <c r="W12" s="50">
        <v>400.41590000000002</v>
      </c>
      <c r="X12" s="50">
        <f t="shared" si="0"/>
        <v>13.333335999999999</v>
      </c>
      <c r="Y12" s="50">
        <v>0</v>
      </c>
      <c r="Z12" s="50">
        <v>1.6666669999999999</v>
      </c>
      <c r="AA12" s="50">
        <v>0</v>
      </c>
      <c r="AB12" s="50">
        <v>0</v>
      </c>
      <c r="AC12" s="50">
        <v>9.8500249999999998E-2</v>
      </c>
      <c r="AD12" s="50">
        <v>5.9100140000000003</v>
      </c>
      <c r="AE12" s="50">
        <v>83.42</v>
      </c>
      <c r="AF12" s="50">
        <v>35.89</v>
      </c>
      <c r="AG12" s="50">
        <v>0</v>
      </c>
      <c r="AH12" s="50">
        <v>0</v>
      </c>
      <c r="AI12" s="50">
        <v>1.5681670000000001</v>
      </c>
      <c r="AJ12" s="50">
        <v>1.6666669999999999</v>
      </c>
      <c r="AK12" s="51">
        <v>1</v>
      </c>
      <c r="AL12" s="51">
        <v>0.94089979999999995</v>
      </c>
      <c r="AM12" s="51">
        <v>1</v>
      </c>
      <c r="AN12" s="51">
        <v>0.94089979999999995</v>
      </c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61"/>
      <c r="BJ12" s="61"/>
      <c r="BK12" s="61"/>
      <c r="BL12" s="61"/>
      <c r="BM12" s="53"/>
      <c r="BN12" s="53"/>
      <c r="BO12" s="53"/>
      <c r="BP12" s="53"/>
    </row>
    <row r="13" spans="1:68" s="45" customFormat="1" ht="20.25" x14ac:dyDescent="0.3">
      <c r="A13" s="46" t="s">
        <v>121</v>
      </c>
      <c r="B13" s="46" t="s">
        <v>109</v>
      </c>
      <c r="C13" s="46" t="s">
        <v>109</v>
      </c>
      <c r="D13" s="46" t="s">
        <v>110</v>
      </c>
      <c r="E13" s="46" t="s">
        <v>106</v>
      </c>
      <c r="F13" s="47">
        <v>15217</v>
      </c>
      <c r="G13" s="47">
        <v>4062</v>
      </c>
      <c r="H13" s="47">
        <v>3999</v>
      </c>
      <c r="I13" s="46" t="s">
        <v>117</v>
      </c>
      <c r="J13" s="48">
        <v>12.7</v>
      </c>
      <c r="K13" s="46" t="s">
        <v>120</v>
      </c>
      <c r="L13" s="46" t="s">
        <v>113</v>
      </c>
      <c r="M13" s="46" t="s">
        <v>105</v>
      </c>
      <c r="N13" s="49">
        <v>149</v>
      </c>
      <c r="O13" s="49">
        <v>149</v>
      </c>
      <c r="P13" s="49">
        <v>0</v>
      </c>
      <c r="Q13" s="50">
        <v>0</v>
      </c>
      <c r="R13" s="50">
        <v>0.97</v>
      </c>
      <c r="S13" s="50">
        <v>4.3333329999999997</v>
      </c>
      <c r="T13" s="50">
        <v>2.408833</v>
      </c>
      <c r="U13" s="50">
        <v>55.588470000000001</v>
      </c>
      <c r="V13" s="50">
        <v>0.5416666</v>
      </c>
      <c r="W13" s="50">
        <v>236.56620000000001</v>
      </c>
      <c r="X13" s="50">
        <f t="shared" si="0"/>
        <v>34.666663999999997</v>
      </c>
      <c r="Y13" s="50">
        <v>0</v>
      </c>
      <c r="Z13" s="50">
        <v>3.5833330000000001</v>
      </c>
      <c r="AA13" s="50">
        <v>0.75000020000000001</v>
      </c>
      <c r="AB13" s="50">
        <v>17.307700000000001</v>
      </c>
      <c r="AC13" s="50">
        <v>1.1745000000000001</v>
      </c>
      <c r="AD13" s="50">
        <v>27.103840000000002</v>
      </c>
      <c r="AE13" s="50">
        <v>128.13999999999999</v>
      </c>
      <c r="AF13" s="50">
        <v>55.13</v>
      </c>
      <c r="AG13" s="50">
        <v>0</v>
      </c>
      <c r="AH13" s="50">
        <v>0</v>
      </c>
      <c r="AI13" s="50">
        <v>2.408833</v>
      </c>
      <c r="AJ13" s="50">
        <v>3.5833330000000001</v>
      </c>
      <c r="AK13" s="51">
        <v>0.82692299999999996</v>
      </c>
      <c r="AL13" s="51">
        <v>0.67223259999999996</v>
      </c>
      <c r="AM13" s="51">
        <v>1</v>
      </c>
      <c r="AN13" s="51">
        <v>0.55588470000000001</v>
      </c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>
        <v>0.66666668653488159</v>
      </c>
      <c r="BE13" s="52"/>
      <c r="BF13" s="52"/>
      <c r="BG13" s="52"/>
      <c r="BH13" s="52"/>
      <c r="BI13" s="61"/>
      <c r="BJ13" s="61"/>
      <c r="BK13" s="61">
        <v>8.3333335816860199E-2</v>
      </c>
      <c r="BL13" s="61">
        <v>3.6666667461395264</v>
      </c>
      <c r="BM13" s="53"/>
      <c r="BN13" s="53"/>
      <c r="BO13" s="53"/>
      <c r="BP13" s="53"/>
    </row>
    <row r="14" spans="1:68" s="45" customFormat="1" ht="20.25" x14ac:dyDescent="0.3">
      <c r="A14" s="46" t="s">
        <v>121</v>
      </c>
      <c r="B14" s="46" t="s">
        <v>109</v>
      </c>
      <c r="C14" s="46" t="s">
        <v>109</v>
      </c>
      <c r="D14" s="46" t="s">
        <v>114</v>
      </c>
      <c r="E14" s="46" t="s">
        <v>106</v>
      </c>
      <c r="F14" s="47">
        <v>15217</v>
      </c>
      <c r="G14" s="47">
        <v>4017</v>
      </c>
      <c r="H14" s="47">
        <v>3698</v>
      </c>
      <c r="I14" s="46" t="s">
        <v>117</v>
      </c>
      <c r="J14" s="48">
        <v>12.7</v>
      </c>
      <c r="K14" s="46" t="s">
        <v>120</v>
      </c>
      <c r="L14" s="46" t="s">
        <v>113</v>
      </c>
      <c r="M14" s="46" t="s">
        <v>105</v>
      </c>
      <c r="N14" s="49">
        <v>160</v>
      </c>
      <c r="O14" s="49">
        <v>160</v>
      </c>
      <c r="P14" s="49">
        <v>0</v>
      </c>
      <c r="Q14" s="50">
        <v>0</v>
      </c>
      <c r="R14" s="50">
        <v>0.97</v>
      </c>
      <c r="S14" s="50">
        <v>3.9166669999999999</v>
      </c>
      <c r="T14" s="50">
        <v>2.5866669999999998</v>
      </c>
      <c r="U14" s="50">
        <v>66.042559999999995</v>
      </c>
      <c r="V14" s="50">
        <v>0.4895833</v>
      </c>
      <c r="W14" s="50">
        <v>281.05529999999999</v>
      </c>
      <c r="X14" s="50">
        <f t="shared" si="0"/>
        <v>31.333335999999999</v>
      </c>
      <c r="Y14" s="50">
        <v>0</v>
      </c>
      <c r="Z14" s="50">
        <v>2.6666669999999999</v>
      </c>
      <c r="AA14" s="50">
        <v>1.25</v>
      </c>
      <c r="AB14" s="50">
        <v>31.91489</v>
      </c>
      <c r="AC14" s="50">
        <v>7.9999689999999998E-2</v>
      </c>
      <c r="AD14" s="50">
        <v>2.0425450000000001</v>
      </c>
      <c r="AE14" s="50">
        <v>137.6</v>
      </c>
      <c r="AF14" s="50">
        <v>59.2</v>
      </c>
      <c r="AG14" s="50">
        <v>0</v>
      </c>
      <c r="AH14" s="50">
        <v>0</v>
      </c>
      <c r="AI14" s="50">
        <v>2.5866669999999998</v>
      </c>
      <c r="AJ14" s="50">
        <v>2.6666669999999999</v>
      </c>
      <c r="AK14" s="51">
        <v>0.68085099999999998</v>
      </c>
      <c r="AL14" s="51">
        <v>0.97000010000000003</v>
      </c>
      <c r="AM14" s="51">
        <v>1</v>
      </c>
      <c r="AN14" s="51">
        <v>0.6604255</v>
      </c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>
        <v>1.2500000149011612</v>
      </c>
      <c r="BE14" s="52"/>
      <c r="BF14" s="52"/>
      <c r="BG14" s="52"/>
      <c r="BH14" s="52"/>
      <c r="BI14" s="61"/>
      <c r="BJ14" s="61"/>
      <c r="BK14" s="61"/>
      <c r="BL14" s="61">
        <v>4.0833334922790527</v>
      </c>
      <c r="BM14" s="53"/>
      <c r="BN14" s="53"/>
      <c r="BO14" s="53"/>
      <c r="BP14" s="53"/>
    </row>
    <row r="15" spans="1:68" s="45" customFormat="1" ht="20.25" x14ac:dyDescent="0.3">
      <c r="A15" s="46" t="s">
        <v>122</v>
      </c>
      <c r="B15" s="46" t="s">
        <v>109</v>
      </c>
      <c r="C15" s="46" t="s">
        <v>109</v>
      </c>
      <c r="D15" s="46" t="s">
        <v>110</v>
      </c>
      <c r="E15" s="46" t="s">
        <v>106</v>
      </c>
      <c r="F15" s="47">
        <v>15305</v>
      </c>
      <c r="G15" s="47">
        <v>4062</v>
      </c>
      <c r="H15" s="47">
        <v>3999</v>
      </c>
      <c r="I15" s="46" t="s">
        <v>123</v>
      </c>
      <c r="J15" s="48">
        <v>15.2</v>
      </c>
      <c r="K15" s="46" t="s">
        <v>120</v>
      </c>
      <c r="L15" s="46" t="s">
        <v>113</v>
      </c>
      <c r="M15" s="46" t="s">
        <v>105</v>
      </c>
      <c r="N15" s="49">
        <v>75</v>
      </c>
      <c r="O15" s="49">
        <v>75</v>
      </c>
      <c r="P15" s="49">
        <v>0</v>
      </c>
      <c r="Q15" s="50">
        <v>0</v>
      </c>
      <c r="R15" s="50">
        <v>1.03</v>
      </c>
      <c r="S15" s="50">
        <v>1.8333330000000001</v>
      </c>
      <c r="T15" s="50">
        <v>1.2875000000000001</v>
      </c>
      <c r="U15" s="50">
        <v>70.227260000000001</v>
      </c>
      <c r="V15" s="50">
        <v>0.2291667</v>
      </c>
      <c r="W15" s="50">
        <v>304.36360000000002</v>
      </c>
      <c r="X15" s="50">
        <v>18.333334922790499</v>
      </c>
      <c r="Y15" s="50">
        <v>0.62678072199247503</v>
      </c>
      <c r="Z15" s="50">
        <v>1.4166669999999999</v>
      </c>
      <c r="AA15" s="50">
        <v>0.4166665</v>
      </c>
      <c r="AB15" s="50">
        <v>22.727260000000001</v>
      </c>
      <c r="AC15" s="50">
        <v>0.129167</v>
      </c>
      <c r="AD15" s="50">
        <v>7.0454699999999999</v>
      </c>
      <c r="AE15" s="50">
        <v>69.75</v>
      </c>
      <c r="AF15" s="50">
        <v>29.25</v>
      </c>
      <c r="AG15" s="50">
        <v>0</v>
      </c>
      <c r="AH15" s="50">
        <v>0</v>
      </c>
      <c r="AI15" s="50">
        <v>1.2875000000000001</v>
      </c>
      <c r="AJ15" s="50">
        <v>1.4166669999999999</v>
      </c>
      <c r="AK15" s="51">
        <v>0.77272739999999995</v>
      </c>
      <c r="AL15" s="51">
        <v>0.90882339999999995</v>
      </c>
      <c r="AM15" s="51">
        <v>1</v>
      </c>
      <c r="AN15" s="51">
        <v>0.70227269999999997</v>
      </c>
      <c r="AO15" s="52">
        <v>0.13333334028720856</v>
      </c>
      <c r="AP15" s="52">
        <v>3.3333335071802139E-2</v>
      </c>
      <c r="AQ15" s="52">
        <v>3.3333335071802139E-2</v>
      </c>
      <c r="AR15" s="52">
        <v>0.13333334028720856</v>
      </c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61"/>
      <c r="BJ15" s="61"/>
      <c r="BK15" s="61">
        <v>8.3333335816860199E-2</v>
      </c>
      <c r="BL15" s="61">
        <v>6.1666665077209473</v>
      </c>
      <c r="BM15" s="53"/>
      <c r="BN15" s="53"/>
      <c r="BO15" s="53"/>
      <c r="BP15" s="53"/>
    </row>
    <row r="16" spans="1:68" s="45" customFormat="1" ht="20.25" x14ac:dyDescent="0.3">
      <c r="A16" s="46" t="s">
        <v>122</v>
      </c>
      <c r="B16" s="46" t="s">
        <v>109</v>
      </c>
      <c r="C16" s="46" t="s">
        <v>109</v>
      </c>
      <c r="D16" s="46" t="s">
        <v>114</v>
      </c>
      <c r="E16" s="46" t="s">
        <v>106</v>
      </c>
      <c r="F16" s="47">
        <v>15305</v>
      </c>
      <c r="G16" s="47">
        <v>4017</v>
      </c>
      <c r="H16" s="47">
        <v>3698</v>
      </c>
      <c r="I16" s="46" t="s">
        <v>123</v>
      </c>
      <c r="J16" s="48">
        <v>15.2</v>
      </c>
      <c r="K16" s="46" t="s">
        <v>120</v>
      </c>
      <c r="L16" s="46" t="s">
        <v>113</v>
      </c>
      <c r="M16" s="46" t="s">
        <v>105</v>
      </c>
      <c r="N16" s="49">
        <v>75</v>
      </c>
      <c r="O16" s="49">
        <v>75</v>
      </c>
      <c r="P16" s="49">
        <v>0</v>
      </c>
      <c r="Q16" s="50">
        <v>0</v>
      </c>
      <c r="R16" s="50">
        <v>1.03</v>
      </c>
      <c r="S16" s="50">
        <v>1.9666669999999999</v>
      </c>
      <c r="T16" s="50">
        <v>1.2875000000000001</v>
      </c>
      <c r="U16" s="50">
        <v>65.466099999999997</v>
      </c>
      <c r="V16" s="50">
        <v>0.2458333</v>
      </c>
      <c r="W16" s="50">
        <v>283.72879999999998</v>
      </c>
      <c r="X16" s="50">
        <v>19.666666984558098</v>
      </c>
      <c r="Y16" s="50">
        <v>0.67236472707665096</v>
      </c>
      <c r="Z16" s="50">
        <v>1.2166669999999999</v>
      </c>
      <c r="AA16" s="50">
        <v>0.75</v>
      </c>
      <c r="AB16" s="50">
        <v>38.135590000000001</v>
      </c>
      <c r="AC16" s="50">
        <v>-7.083333E-2</v>
      </c>
      <c r="AD16" s="50">
        <v>-3.6016949999999999</v>
      </c>
      <c r="AE16" s="50">
        <v>69.75</v>
      </c>
      <c r="AF16" s="50">
        <v>29.25</v>
      </c>
      <c r="AG16" s="50">
        <v>0</v>
      </c>
      <c r="AH16" s="50">
        <v>0</v>
      </c>
      <c r="AI16" s="50">
        <v>1.2875000000000001</v>
      </c>
      <c r="AJ16" s="50">
        <v>1.2166669999999999</v>
      </c>
      <c r="AK16" s="51">
        <v>0.61864410000000003</v>
      </c>
      <c r="AL16" s="51">
        <v>1.058219</v>
      </c>
      <c r="AM16" s="51">
        <v>1</v>
      </c>
      <c r="AN16" s="51">
        <v>0.65466100000000005</v>
      </c>
      <c r="AO16" s="52">
        <v>0.25</v>
      </c>
      <c r="AP16" s="52">
        <v>0.11666666716337204</v>
      </c>
      <c r="AQ16" s="52">
        <v>3.3333335071802139E-2</v>
      </c>
      <c r="AR16" s="52">
        <v>8.3333335816860199E-2</v>
      </c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>
        <v>0.10000000149011612</v>
      </c>
      <c r="BE16" s="52"/>
      <c r="BF16" s="52"/>
      <c r="BG16" s="52"/>
      <c r="BH16" s="52"/>
      <c r="BI16" s="61">
        <v>8.3333335816860199E-2</v>
      </c>
      <c r="BJ16" s="61">
        <v>8.3333335816860199E-2</v>
      </c>
      <c r="BK16" s="61"/>
      <c r="BL16" s="61">
        <v>6.0333333015441895</v>
      </c>
      <c r="BM16" s="53"/>
      <c r="BN16" s="53"/>
      <c r="BO16" s="53"/>
      <c r="BP16" s="53"/>
    </row>
    <row r="17" spans="1:68" s="45" customFormat="1" ht="20.25" x14ac:dyDescent="0.3">
      <c r="A17" s="46" t="s">
        <v>124</v>
      </c>
      <c r="B17" s="46" t="s">
        <v>109</v>
      </c>
      <c r="C17" s="46" t="s">
        <v>109</v>
      </c>
      <c r="D17" s="46" t="s">
        <v>110</v>
      </c>
      <c r="E17" s="46" t="s">
        <v>106</v>
      </c>
      <c r="F17" s="47">
        <v>15220</v>
      </c>
      <c r="G17" s="47">
        <v>4062</v>
      </c>
      <c r="H17" s="47">
        <v>3999</v>
      </c>
      <c r="I17" s="46" t="s">
        <v>123</v>
      </c>
      <c r="J17" s="48">
        <v>15.2</v>
      </c>
      <c r="K17" s="46" t="s">
        <v>118</v>
      </c>
      <c r="L17" s="46" t="s">
        <v>113</v>
      </c>
      <c r="M17" s="46" t="s">
        <v>105</v>
      </c>
      <c r="N17" s="49">
        <v>147</v>
      </c>
      <c r="O17" s="49">
        <v>147</v>
      </c>
      <c r="P17" s="49">
        <v>0</v>
      </c>
      <c r="Q17" s="50">
        <v>0</v>
      </c>
      <c r="R17" s="50">
        <v>1.03</v>
      </c>
      <c r="S17" s="50">
        <v>2.766667</v>
      </c>
      <c r="T17" s="50">
        <v>2.5234999999999999</v>
      </c>
      <c r="U17" s="50">
        <v>91.210819999999998</v>
      </c>
      <c r="V17" s="50">
        <v>0.34583340000000001</v>
      </c>
      <c r="W17" s="50">
        <v>395.30599999999998</v>
      </c>
      <c r="X17" s="50">
        <f t="shared" ref="X17:X20" si="1">8*S17</f>
        <v>22.133336</v>
      </c>
      <c r="Y17" s="50">
        <v>0</v>
      </c>
      <c r="Z17" s="50">
        <v>2.4333330000000002</v>
      </c>
      <c r="AA17" s="50">
        <v>0.3333335</v>
      </c>
      <c r="AB17" s="50">
        <v>12.0482</v>
      </c>
      <c r="AC17" s="50">
        <v>-9.0166330000000003E-2</v>
      </c>
      <c r="AD17" s="50">
        <v>-3.2590240000000001</v>
      </c>
      <c r="AE17" s="50">
        <v>136.71</v>
      </c>
      <c r="AF17" s="50">
        <v>57.33</v>
      </c>
      <c r="AG17" s="50">
        <v>0</v>
      </c>
      <c r="AH17" s="50">
        <v>0</v>
      </c>
      <c r="AI17" s="50">
        <v>2.5234999999999999</v>
      </c>
      <c r="AJ17" s="50">
        <v>2.4333330000000002</v>
      </c>
      <c r="AK17" s="51">
        <v>0.87951800000000002</v>
      </c>
      <c r="AL17" s="51">
        <v>1.0370550000000001</v>
      </c>
      <c r="AM17" s="51">
        <v>1</v>
      </c>
      <c r="AN17" s="51">
        <v>0.91210820000000004</v>
      </c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>
        <v>0.25</v>
      </c>
      <c r="BC17" s="52"/>
      <c r="BD17" s="52"/>
      <c r="BE17" s="52"/>
      <c r="BF17" s="52"/>
      <c r="BG17" s="52"/>
      <c r="BH17" s="52"/>
      <c r="BI17" s="61"/>
      <c r="BJ17" s="61"/>
      <c r="BK17" s="61">
        <v>8.3333335816860199E-2</v>
      </c>
      <c r="BL17" s="61">
        <v>4.0666666030883789</v>
      </c>
      <c r="BM17" s="53"/>
      <c r="BN17" s="53"/>
      <c r="BO17" s="53"/>
      <c r="BP17" s="53"/>
    </row>
    <row r="18" spans="1:68" s="45" customFormat="1" ht="20.25" x14ac:dyDescent="0.3">
      <c r="A18" s="46" t="s">
        <v>124</v>
      </c>
      <c r="B18" s="46" t="s">
        <v>109</v>
      </c>
      <c r="C18" s="46" t="s">
        <v>109</v>
      </c>
      <c r="D18" s="46" t="s">
        <v>114</v>
      </c>
      <c r="E18" s="46" t="s">
        <v>106</v>
      </c>
      <c r="F18" s="47">
        <v>15220</v>
      </c>
      <c r="G18" s="47">
        <v>4017</v>
      </c>
      <c r="H18" s="47">
        <v>3698</v>
      </c>
      <c r="I18" s="46" t="s">
        <v>123</v>
      </c>
      <c r="J18" s="48">
        <v>15.2</v>
      </c>
      <c r="K18" s="46" t="s">
        <v>118</v>
      </c>
      <c r="L18" s="46" t="s">
        <v>113</v>
      </c>
      <c r="M18" s="46" t="s">
        <v>105</v>
      </c>
      <c r="N18" s="49">
        <v>147</v>
      </c>
      <c r="O18" s="49">
        <v>147</v>
      </c>
      <c r="P18" s="49">
        <v>0</v>
      </c>
      <c r="Q18" s="50">
        <v>0</v>
      </c>
      <c r="R18" s="50">
        <v>1.03</v>
      </c>
      <c r="S18" s="50">
        <v>3.3333330000000001</v>
      </c>
      <c r="T18" s="50">
        <v>2.5234999999999999</v>
      </c>
      <c r="U18" s="50">
        <v>75.704989999999995</v>
      </c>
      <c r="V18" s="50">
        <v>0.4166666</v>
      </c>
      <c r="W18" s="50">
        <v>328.10399999999998</v>
      </c>
      <c r="X18" s="50">
        <f t="shared" si="1"/>
        <v>26.666664000000001</v>
      </c>
      <c r="Y18" s="50">
        <v>0</v>
      </c>
      <c r="Z18" s="50">
        <v>2.8166660000000001</v>
      </c>
      <c r="AA18" s="50">
        <v>0.51666670000000003</v>
      </c>
      <c r="AB18" s="50">
        <v>15.5</v>
      </c>
      <c r="AC18" s="50">
        <v>0.2931666</v>
      </c>
      <c r="AD18" s="50">
        <v>8.7949999999999999</v>
      </c>
      <c r="AE18" s="50">
        <v>136.71</v>
      </c>
      <c r="AF18" s="50">
        <v>57.33</v>
      </c>
      <c r="AG18" s="50">
        <v>0</v>
      </c>
      <c r="AH18" s="50">
        <v>0</v>
      </c>
      <c r="AI18" s="50">
        <v>2.5234999999999999</v>
      </c>
      <c r="AJ18" s="50">
        <v>2.8166660000000001</v>
      </c>
      <c r="AK18" s="51">
        <v>0.84499999999999997</v>
      </c>
      <c r="AL18" s="51">
        <v>0.89591719999999997</v>
      </c>
      <c r="AM18" s="51">
        <v>1</v>
      </c>
      <c r="AN18" s="51">
        <v>0.75705</v>
      </c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>
        <v>0.3333333432674408</v>
      </c>
      <c r="BD18" s="52"/>
      <c r="BE18" s="52"/>
      <c r="BF18" s="52"/>
      <c r="BG18" s="52"/>
      <c r="BH18" s="52"/>
      <c r="BI18" s="61"/>
      <c r="BJ18" s="61">
        <v>8.3333335816860199E-2</v>
      </c>
      <c r="BK18" s="61">
        <v>0.10000000149011612</v>
      </c>
      <c r="BL18" s="61"/>
      <c r="BM18" s="53"/>
      <c r="BN18" s="53"/>
      <c r="BO18" s="53"/>
      <c r="BP18" s="53"/>
    </row>
    <row r="19" spans="1:68" s="45" customFormat="1" ht="20.25" x14ac:dyDescent="0.3">
      <c r="A19" s="46" t="s">
        <v>124</v>
      </c>
      <c r="B19" s="46" t="s">
        <v>109</v>
      </c>
      <c r="C19" s="46" t="s">
        <v>109</v>
      </c>
      <c r="D19" s="46" t="s">
        <v>110</v>
      </c>
      <c r="E19" s="46" t="s">
        <v>106</v>
      </c>
      <c r="F19" s="47">
        <v>15305</v>
      </c>
      <c r="G19" s="47">
        <v>4062</v>
      </c>
      <c r="H19" s="47">
        <v>3999</v>
      </c>
      <c r="I19" s="46" t="s">
        <v>123</v>
      </c>
      <c r="J19" s="48">
        <v>15.2</v>
      </c>
      <c r="K19" s="46" t="s">
        <v>120</v>
      </c>
      <c r="L19" s="46" t="s">
        <v>113</v>
      </c>
      <c r="M19" s="46" t="s">
        <v>105</v>
      </c>
      <c r="N19" s="49">
        <v>45</v>
      </c>
      <c r="O19" s="49">
        <v>45</v>
      </c>
      <c r="P19" s="49">
        <v>0</v>
      </c>
      <c r="Q19" s="50">
        <v>0</v>
      </c>
      <c r="R19" s="50">
        <v>1.03</v>
      </c>
      <c r="S19" s="50">
        <v>1.1666669999999999</v>
      </c>
      <c r="T19" s="50">
        <v>0.77249999999999996</v>
      </c>
      <c r="U19" s="50">
        <v>66.214259999999996</v>
      </c>
      <c r="V19" s="50">
        <v>0.1458334</v>
      </c>
      <c r="W19" s="50">
        <v>286.97129999999999</v>
      </c>
      <c r="X19" s="50">
        <f t="shared" si="1"/>
        <v>9.3333359999999992</v>
      </c>
      <c r="Y19" s="50">
        <v>0</v>
      </c>
      <c r="Z19" s="50">
        <v>0.83333360000000001</v>
      </c>
      <c r="AA19" s="50">
        <v>0.3333333</v>
      </c>
      <c r="AB19" s="50">
        <v>28.57142</v>
      </c>
      <c r="AC19" s="50">
        <v>6.0833659999999998E-2</v>
      </c>
      <c r="AD19" s="50">
        <v>5.2143129999999998</v>
      </c>
      <c r="AE19" s="50">
        <v>41.85</v>
      </c>
      <c r="AF19" s="50">
        <v>17.55</v>
      </c>
      <c r="AG19" s="50">
        <v>0</v>
      </c>
      <c r="AH19" s="50">
        <v>0</v>
      </c>
      <c r="AI19" s="50">
        <v>0.77249999999999996</v>
      </c>
      <c r="AJ19" s="50">
        <v>0.83333360000000001</v>
      </c>
      <c r="AK19" s="51">
        <v>0.71428570000000002</v>
      </c>
      <c r="AL19" s="51">
        <v>0.92699969999999998</v>
      </c>
      <c r="AM19" s="51">
        <v>1</v>
      </c>
      <c r="AN19" s="51">
        <v>0.66214260000000003</v>
      </c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>
        <v>0.13333334028720856</v>
      </c>
      <c r="BA19" s="52"/>
      <c r="BB19" s="52"/>
      <c r="BC19" s="52"/>
      <c r="BD19" s="52">
        <v>0.20000000298023224</v>
      </c>
      <c r="BE19" s="52"/>
      <c r="BF19" s="52"/>
      <c r="BG19" s="52"/>
      <c r="BH19" s="52"/>
      <c r="BI19" s="61"/>
      <c r="BJ19" s="61"/>
      <c r="BK19" s="61"/>
      <c r="BL19" s="61"/>
      <c r="BM19" s="53"/>
      <c r="BN19" s="53"/>
      <c r="BO19" s="53"/>
      <c r="BP19" s="53"/>
    </row>
    <row r="20" spans="1:68" s="45" customFormat="1" ht="20.25" x14ac:dyDescent="0.3">
      <c r="A20" s="46" t="s">
        <v>124</v>
      </c>
      <c r="B20" s="46" t="s">
        <v>109</v>
      </c>
      <c r="C20" s="46" t="s">
        <v>109</v>
      </c>
      <c r="D20" s="46" t="s">
        <v>114</v>
      </c>
      <c r="E20" s="46" t="s">
        <v>106</v>
      </c>
      <c r="F20" s="47">
        <v>15305</v>
      </c>
      <c r="G20" s="47">
        <v>4017</v>
      </c>
      <c r="H20" s="47">
        <v>3698</v>
      </c>
      <c r="I20" s="46" t="s">
        <v>123</v>
      </c>
      <c r="J20" s="48">
        <v>15.2</v>
      </c>
      <c r="K20" s="46" t="s">
        <v>120</v>
      </c>
      <c r="L20" s="46" t="s">
        <v>113</v>
      </c>
      <c r="M20" s="46" t="s">
        <v>105</v>
      </c>
      <c r="N20" s="49">
        <v>45</v>
      </c>
      <c r="O20" s="49">
        <v>45</v>
      </c>
      <c r="P20" s="49">
        <v>0</v>
      </c>
      <c r="Q20" s="50">
        <v>0</v>
      </c>
      <c r="R20" s="50">
        <v>1.03</v>
      </c>
      <c r="S20" s="50">
        <v>0.76666670000000003</v>
      </c>
      <c r="T20" s="50">
        <v>0.77249999999999996</v>
      </c>
      <c r="U20" s="50">
        <v>100.76090000000001</v>
      </c>
      <c r="V20" s="50">
        <v>9.5833329999999994E-2</v>
      </c>
      <c r="W20" s="50">
        <v>436.69560000000001</v>
      </c>
      <c r="X20" s="50">
        <f t="shared" si="1"/>
        <v>6.1333336000000003</v>
      </c>
      <c r="Y20" s="50">
        <v>0</v>
      </c>
      <c r="Z20" s="50">
        <v>0.76666670000000003</v>
      </c>
      <c r="AA20" s="50">
        <v>0</v>
      </c>
      <c r="AB20" s="50">
        <v>0</v>
      </c>
      <c r="AC20" s="50">
        <v>-5.8333279999999996E-3</v>
      </c>
      <c r="AD20" s="50">
        <v>-0.76086880000000001</v>
      </c>
      <c r="AE20" s="50">
        <v>41.85</v>
      </c>
      <c r="AF20" s="50">
        <v>17.55</v>
      </c>
      <c r="AG20" s="50">
        <v>0</v>
      </c>
      <c r="AH20" s="50">
        <v>0</v>
      </c>
      <c r="AI20" s="50">
        <v>0.77249999999999996</v>
      </c>
      <c r="AJ20" s="50">
        <v>0.76666670000000003</v>
      </c>
      <c r="AK20" s="51">
        <v>1</v>
      </c>
      <c r="AL20" s="51">
        <v>1.007609</v>
      </c>
      <c r="AM20" s="51">
        <v>1</v>
      </c>
      <c r="AN20" s="51">
        <v>1.007609</v>
      </c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61"/>
      <c r="BJ20" s="61"/>
      <c r="BK20" s="61"/>
      <c r="BL20" s="61">
        <v>2.9000000953674316</v>
      </c>
      <c r="BM20" s="53"/>
      <c r="BN20" s="53"/>
      <c r="BO20" s="53"/>
      <c r="BP20" s="53"/>
    </row>
    <row r="21" spans="1:68" s="45" customFormat="1" ht="20.25" x14ac:dyDescent="0.3">
      <c r="A21" s="46" t="s">
        <v>125</v>
      </c>
      <c r="B21" s="46" t="s">
        <v>109</v>
      </c>
      <c r="C21" s="46" t="s">
        <v>109</v>
      </c>
      <c r="D21" s="46" t="s">
        <v>110</v>
      </c>
      <c r="E21" s="46" t="s">
        <v>103</v>
      </c>
      <c r="F21" s="47">
        <v>10745</v>
      </c>
      <c r="G21" s="47">
        <v>4062</v>
      </c>
      <c r="H21" s="47">
        <v>3866</v>
      </c>
      <c r="I21" s="46" t="s">
        <v>123</v>
      </c>
      <c r="J21" s="48">
        <v>15.2</v>
      </c>
      <c r="K21" s="46" t="s">
        <v>126</v>
      </c>
      <c r="L21" s="46" t="s">
        <v>113</v>
      </c>
      <c r="M21" s="46" t="s">
        <v>105</v>
      </c>
      <c r="N21" s="49">
        <v>35</v>
      </c>
      <c r="O21" s="49">
        <v>35</v>
      </c>
      <c r="P21" s="49">
        <v>0</v>
      </c>
      <c r="Q21" s="50">
        <v>0</v>
      </c>
      <c r="R21" s="50">
        <v>1.07</v>
      </c>
      <c r="S21" s="50">
        <v>8</v>
      </c>
      <c r="T21" s="50">
        <v>0.62416669999999996</v>
      </c>
      <c r="U21" s="50">
        <v>7.8020829999999997</v>
      </c>
      <c r="V21" s="50">
        <v>1</v>
      </c>
      <c r="W21" s="50">
        <v>32.549999999999997</v>
      </c>
      <c r="X21" s="50">
        <v>64</v>
      </c>
      <c r="Y21" s="50">
        <v>4.6886448196758996</v>
      </c>
      <c r="Z21" s="50">
        <v>1.6666669999999999</v>
      </c>
      <c r="AA21" s="50">
        <v>6.3333329999999997</v>
      </c>
      <c r="AB21" s="50">
        <v>79.166669999999996</v>
      </c>
      <c r="AC21" s="50">
        <v>1.0425</v>
      </c>
      <c r="AD21" s="50">
        <v>13.03125</v>
      </c>
      <c r="AE21" s="50">
        <v>32.549999999999997</v>
      </c>
      <c r="AF21" s="50">
        <v>13.65</v>
      </c>
      <c r="AG21" s="50">
        <v>0</v>
      </c>
      <c r="AH21" s="50">
        <v>0</v>
      </c>
      <c r="AI21" s="50">
        <v>0.62416669999999996</v>
      </c>
      <c r="AJ21" s="50">
        <v>1.6666669999999999</v>
      </c>
      <c r="AK21" s="51">
        <v>0.2083333</v>
      </c>
      <c r="AL21" s="51">
        <v>0.3745</v>
      </c>
      <c r="AM21" s="51">
        <v>1</v>
      </c>
      <c r="AN21" s="51">
        <v>7.8020829999999999E-2</v>
      </c>
      <c r="AO21" s="52"/>
      <c r="AP21" s="52"/>
      <c r="AQ21" s="52">
        <v>8.3333335816860199E-2</v>
      </c>
      <c r="AR21" s="52"/>
      <c r="AS21" s="52"/>
      <c r="AT21" s="52">
        <v>4</v>
      </c>
      <c r="AU21" s="52"/>
      <c r="AV21" s="52"/>
      <c r="AW21" s="52"/>
      <c r="AX21" s="52"/>
      <c r="AY21" s="52"/>
      <c r="AZ21" s="52">
        <v>1.3333333730697632</v>
      </c>
      <c r="BA21" s="52"/>
      <c r="BB21" s="52"/>
      <c r="BC21" s="52"/>
      <c r="BD21" s="52"/>
      <c r="BE21" s="52"/>
      <c r="BF21" s="52"/>
      <c r="BG21" s="52"/>
      <c r="BH21" s="52">
        <v>0.91666668653488159</v>
      </c>
      <c r="BI21" s="61"/>
      <c r="BJ21" s="61"/>
      <c r="BK21" s="61"/>
      <c r="BL21" s="61"/>
      <c r="BM21" s="53"/>
      <c r="BN21" s="53"/>
      <c r="BO21" s="53"/>
      <c r="BP21" s="53"/>
    </row>
    <row r="22" spans="1:68" s="45" customFormat="1" ht="20.25" x14ac:dyDescent="0.3">
      <c r="A22" s="46" t="s">
        <v>125</v>
      </c>
      <c r="B22" s="46" t="s">
        <v>109</v>
      </c>
      <c r="C22" s="46" t="s">
        <v>109</v>
      </c>
      <c r="D22" s="46" t="s">
        <v>114</v>
      </c>
      <c r="E22" s="46" t="s">
        <v>103</v>
      </c>
      <c r="F22" s="47">
        <v>10745</v>
      </c>
      <c r="G22" s="47">
        <v>4017</v>
      </c>
      <c r="H22" s="47">
        <v>3698</v>
      </c>
      <c r="I22" s="46" t="s">
        <v>123</v>
      </c>
      <c r="J22" s="48">
        <v>15.2</v>
      </c>
      <c r="K22" s="46" t="s">
        <v>126</v>
      </c>
      <c r="L22" s="46" t="s">
        <v>113</v>
      </c>
      <c r="M22" s="46" t="s">
        <v>105</v>
      </c>
      <c r="N22" s="49">
        <v>35</v>
      </c>
      <c r="O22" s="49">
        <v>31</v>
      </c>
      <c r="P22" s="49">
        <v>4</v>
      </c>
      <c r="Q22" s="50">
        <v>11.428570000000001</v>
      </c>
      <c r="R22" s="50">
        <v>1.07</v>
      </c>
      <c r="S22" s="50">
        <v>8</v>
      </c>
      <c r="T22" s="50">
        <v>0.55283340000000003</v>
      </c>
      <c r="U22" s="50">
        <v>6.9104169999999998</v>
      </c>
      <c r="V22" s="50">
        <v>1</v>
      </c>
      <c r="W22" s="50">
        <v>28.83</v>
      </c>
      <c r="X22" s="50">
        <v>64</v>
      </c>
      <c r="Y22" s="50">
        <v>5.2936314508400599</v>
      </c>
      <c r="Z22" s="50">
        <v>1.5833330000000001</v>
      </c>
      <c r="AA22" s="50">
        <v>6.4166670000000003</v>
      </c>
      <c r="AB22" s="50">
        <v>80.208330000000004</v>
      </c>
      <c r="AC22" s="50">
        <v>0.95916659999999998</v>
      </c>
      <c r="AD22" s="50">
        <v>11.98958</v>
      </c>
      <c r="AE22" s="50">
        <v>28.83</v>
      </c>
      <c r="AF22" s="50">
        <v>12.09</v>
      </c>
      <c r="AG22" s="50">
        <v>7.133333E-2</v>
      </c>
      <c r="AH22" s="50">
        <v>0.89166670000000003</v>
      </c>
      <c r="AI22" s="50">
        <v>0.62416669999999996</v>
      </c>
      <c r="AJ22" s="50">
        <v>1.5833330000000001</v>
      </c>
      <c r="AK22" s="51">
        <v>0.1979167</v>
      </c>
      <c r="AL22" s="51">
        <v>0.39421050000000002</v>
      </c>
      <c r="AM22" s="51">
        <v>0.88571429999999995</v>
      </c>
      <c r="AN22" s="51">
        <v>6.9104159999999998E-2</v>
      </c>
      <c r="AO22" s="52"/>
      <c r="AP22" s="52"/>
      <c r="AQ22" s="52"/>
      <c r="AR22" s="52"/>
      <c r="AS22" s="52"/>
      <c r="AT22" s="52">
        <v>4</v>
      </c>
      <c r="AU22" s="52"/>
      <c r="AV22" s="52"/>
      <c r="AW22" s="52">
        <v>0.44999998807907104</v>
      </c>
      <c r="AX22" s="52"/>
      <c r="AY22" s="52">
        <v>0.4166666567325592</v>
      </c>
      <c r="AZ22" s="52"/>
      <c r="BA22" s="52"/>
      <c r="BB22" s="52"/>
      <c r="BC22" s="52"/>
      <c r="BD22" s="52"/>
      <c r="BE22" s="52"/>
      <c r="BF22" s="52">
        <v>0.41666667908430099</v>
      </c>
      <c r="BG22" s="52"/>
      <c r="BH22" s="52">
        <v>1.1333333551883698</v>
      </c>
      <c r="BI22" s="61"/>
      <c r="BJ22" s="61"/>
      <c r="BK22" s="61"/>
      <c r="BL22" s="61"/>
      <c r="BM22" s="53"/>
      <c r="BN22" s="53">
        <v>4</v>
      </c>
      <c r="BO22" s="53"/>
      <c r="BP22" s="53"/>
    </row>
    <row r="23" spans="1:68" s="45" customFormat="1" ht="20.25" x14ac:dyDescent="0.3">
      <c r="A23" s="46" t="s">
        <v>127</v>
      </c>
      <c r="B23" s="46" t="s">
        <v>109</v>
      </c>
      <c r="C23" s="46" t="s">
        <v>109</v>
      </c>
      <c r="D23" s="46" t="s">
        <v>110</v>
      </c>
      <c r="E23" s="46" t="s">
        <v>103</v>
      </c>
      <c r="F23" s="47">
        <v>10745</v>
      </c>
      <c r="G23" s="47">
        <v>4062</v>
      </c>
      <c r="H23" s="47">
        <v>3866</v>
      </c>
      <c r="I23" s="46" t="s">
        <v>123</v>
      </c>
      <c r="J23" s="48">
        <v>15.2</v>
      </c>
      <c r="K23" s="46" t="s">
        <v>126</v>
      </c>
      <c r="L23" s="46" t="s">
        <v>113</v>
      </c>
      <c r="M23" s="46" t="s">
        <v>105</v>
      </c>
      <c r="N23" s="49">
        <v>137</v>
      </c>
      <c r="O23" s="49">
        <v>136</v>
      </c>
      <c r="P23" s="49">
        <v>1</v>
      </c>
      <c r="Q23" s="50">
        <v>0.72992699999999999</v>
      </c>
      <c r="R23" s="50">
        <v>1.07</v>
      </c>
      <c r="S23" s="50">
        <v>8</v>
      </c>
      <c r="T23" s="50">
        <v>2.4253330000000002</v>
      </c>
      <c r="U23" s="50">
        <v>30.316669999999998</v>
      </c>
      <c r="V23" s="50">
        <v>1</v>
      </c>
      <c r="W23" s="50">
        <v>126.48</v>
      </c>
      <c r="X23" s="50">
        <v>64</v>
      </c>
      <c r="Y23" s="50">
        <v>1.20663656670898</v>
      </c>
      <c r="Z23" s="50">
        <v>2.6833330000000002</v>
      </c>
      <c r="AA23" s="50">
        <v>5.3166669999999998</v>
      </c>
      <c r="AB23" s="50">
        <v>66.458340000000007</v>
      </c>
      <c r="AC23" s="50">
        <v>0.24016660000000001</v>
      </c>
      <c r="AD23" s="50">
        <v>3.0020820000000001</v>
      </c>
      <c r="AE23" s="50">
        <v>126.48</v>
      </c>
      <c r="AF23" s="50">
        <v>53.04</v>
      </c>
      <c r="AG23" s="50">
        <v>1.7833330000000001E-2</v>
      </c>
      <c r="AH23" s="50">
        <v>0.2229167</v>
      </c>
      <c r="AI23" s="50">
        <v>2.4431669999999999</v>
      </c>
      <c r="AJ23" s="50">
        <v>2.6833330000000002</v>
      </c>
      <c r="AK23" s="51">
        <v>0.33541670000000001</v>
      </c>
      <c r="AL23" s="51">
        <v>0.910497</v>
      </c>
      <c r="AM23" s="51">
        <v>0.99270080000000005</v>
      </c>
      <c r="AN23" s="51">
        <v>0.30316670000000001</v>
      </c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>
        <v>0.20000000298023224</v>
      </c>
      <c r="BG23" s="52"/>
      <c r="BH23" s="52">
        <v>4</v>
      </c>
      <c r="BI23" s="61">
        <v>1</v>
      </c>
      <c r="BJ23" s="61"/>
      <c r="BK23" s="61">
        <v>0.11666666716337204</v>
      </c>
      <c r="BL23" s="61"/>
      <c r="BM23" s="53"/>
      <c r="BN23" s="53"/>
      <c r="BO23" s="53">
        <v>1</v>
      </c>
      <c r="BP23" s="53"/>
    </row>
    <row r="24" spans="1:68" s="45" customFormat="1" ht="20.25" x14ac:dyDescent="0.3">
      <c r="A24" s="46" t="s">
        <v>127</v>
      </c>
      <c r="B24" s="46" t="s">
        <v>109</v>
      </c>
      <c r="C24" s="46" t="s">
        <v>109</v>
      </c>
      <c r="D24" s="46" t="s">
        <v>114</v>
      </c>
      <c r="E24" s="46" t="s">
        <v>103</v>
      </c>
      <c r="F24" s="47">
        <v>10745</v>
      </c>
      <c r="G24" s="47">
        <v>4017</v>
      </c>
      <c r="H24" s="47">
        <v>3698</v>
      </c>
      <c r="I24" s="46" t="s">
        <v>123</v>
      </c>
      <c r="J24" s="48">
        <v>15.2</v>
      </c>
      <c r="K24" s="46" t="s">
        <v>126</v>
      </c>
      <c r="L24" s="46" t="s">
        <v>113</v>
      </c>
      <c r="M24" s="46" t="s">
        <v>105</v>
      </c>
      <c r="N24" s="49">
        <v>133</v>
      </c>
      <c r="O24" s="49">
        <v>133</v>
      </c>
      <c r="P24" s="49">
        <v>0</v>
      </c>
      <c r="Q24" s="50">
        <v>0</v>
      </c>
      <c r="R24" s="50">
        <v>1.07</v>
      </c>
      <c r="S24" s="50">
        <v>8</v>
      </c>
      <c r="T24" s="50">
        <v>2.3718340000000002</v>
      </c>
      <c r="U24" s="50">
        <v>29.647919999999999</v>
      </c>
      <c r="V24" s="50">
        <v>1</v>
      </c>
      <c r="W24" s="50">
        <v>123.69</v>
      </c>
      <c r="X24" s="50">
        <v>64</v>
      </c>
      <c r="Y24" s="50">
        <v>1.2338538908405301</v>
      </c>
      <c r="Z24" s="50">
        <v>3.4166669999999999</v>
      </c>
      <c r="AA24" s="50">
        <v>4.5833329999999997</v>
      </c>
      <c r="AB24" s="50">
        <v>57.291670000000003</v>
      </c>
      <c r="AC24" s="50">
        <v>1.0448329999999999</v>
      </c>
      <c r="AD24" s="50">
        <v>13.060409999999999</v>
      </c>
      <c r="AE24" s="50">
        <v>123.69</v>
      </c>
      <c r="AF24" s="50">
        <v>51.87</v>
      </c>
      <c r="AG24" s="50">
        <v>0</v>
      </c>
      <c r="AH24" s="50">
        <v>0</v>
      </c>
      <c r="AI24" s="50">
        <v>2.3718340000000002</v>
      </c>
      <c r="AJ24" s="50">
        <v>3.4166669999999999</v>
      </c>
      <c r="AK24" s="51">
        <v>0.4270833</v>
      </c>
      <c r="AL24" s="51">
        <v>0.69419520000000001</v>
      </c>
      <c r="AM24" s="51">
        <v>1</v>
      </c>
      <c r="AN24" s="51">
        <v>0.2964792</v>
      </c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>
        <v>3.5833333134651184</v>
      </c>
      <c r="BI24" s="61">
        <v>1</v>
      </c>
      <c r="BJ24" s="61"/>
      <c r="BK24" s="61"/>
      <c r="BL24" s="61"/>
      <c r="BM24" s="53"/>
      <c r="BN24" s="53"/>
      <c r="BO24" s="53"/>
      <c r="BP24" s="53"/>
    </row>
    <row r="25" spans="1:68" s="45" customFormat="1" ht="20.25" x14ac:dyDescent="0.3">
      <c r="A25" s="46" t="s">
        <v>128</v>
      </c>
      <c r="B25" s="46" t="s">
        <v>109</v>
      </c>
      <c r="C25" s="46" t="s">
        <v>109</v>
      </c>
      <c r="D25" s="46" t="s">
        <v>110</v>
      </c>
      <c r="E25" s="46" t="s">
        <v>103</v>
      </c>
      <c r="F25" s="47">
        <v>10745</v>
      </c>
      <c r="G25" s="47">
        <v>4062</v>
      </c>
      <c r="H25" s="47">
        <v>3866</v>
      </c>
      <c r="I25" s="46" t="s">
        <v>123</v>
      </c>
      <c r="J25" s="48">
        <v>15.2</v>
      </c>
      <c r="K25" s="46" t="s">
        <v>126</v>
      </c>
      <c r="L25" s="46" t="s">
        <v>113</v>
      </c>
      <c r="M25" s="46" t="s">
        <v>105</v>
      </c>
      <c r="N25" s="49">
        <v>113</v>
      </c>
      <c r="O25" s="49">
        <v>113</v>
      </c>
      <c r="P25" s="49">
        <v>0</v>
      </c>
      <c r="Q25" s="50">
        <v>0</v>
      </c>
      <c r="R25" s="50">
        <v>1.07</v>
      </c>
      <c r="S25" s="50">
        <v>8</v>
      </c>
      <c r="T25" s="50">
        <v>2.0151669999999999</v>
      </c>
      <c r="U25" s="50">
        <v>25.189579999999999</v>
      </c>
      <c r="V25" s="50">
        <v>1</v>
      </c>
      <c r="W25" s="50">
        <v>105.09</v>
      </c>
      <c r="X25" s="50">
        <v>64</v>
      </c>
      <c r="Y25" s="50">
        <v>1.4522350906101</v>
      </c>
      <c r="Z25" s="50">
        <v>2.1666669999999999</v>
      </c>
      <c r="AA25" s="50">
        <v>5.8333329999999997</v>
      </c>
      <c r="AB25" s="50">
        <v>72.916659999999993</v>
      </c>
      <c r="AC25" s="50">
        <v>0.1515002</v>
      </c>
      <c r="AD25" s="50">
        <v>1.893753</v>
      </c>
      <c r="AE25" s="50">
        <v>105.09</v>
      </c>
      <c r="AF25" s="50">
        <v>44.07</v>
      </c>
      <c r="AG25" s="50">
        <v>0</v>
      </c>
      <c r="AH25" s="50">
        <v>0</v>
      </c>
      <c r="AI25" s="50">
        <v>2.0151669999999999</v>
      </c>
      <c r="AJ25" s="50">
        <v>2.1666669999999999</v>
      </c>
      <c r="AK25" s="51">
        <v>0.2708334</v>
      </c>
      <c r="AL25" s="51">
        <v>0.93007680000000004</v>
      </c>
      <c r="AM25" s="51">
        <v>1</v>
      </c>
      <c r="AN25" s="51">
        <v>0.2518958</v>
      </c>
      <c r="AO25" s="52"/>
      <c r="AP25" s="52"/>
      <c r="AQ25" s="52"/>
      <c r="AR25" s="52"/>
      <c r="AS25" s="52"/>
      <c r="AT25" s="52"/>
      <c r="AU25" s="52">
        <v>3.6333332061767578</v>
      </c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>
        <v>2.1666666269302368</v>
      </c>
      <c r="BI25" s="61"/>
      <c r="BJ25" s="61"/>
      <c r="BK25" s="61">
        <v>3.3333335071802139E-2</v>
      </c>
      <c r="BL25" s="61"/>
      <c r="BM25" s="53"/>
      <c r="BN25" s="53"/>
      <c r="BO25" s="53"/>
      <c r="BP25" s="53"/>
    </row>
    <row r="26" spans="1:68" s="45" customFormat="1" ht="20.25" x14ac:dyDescent="0.3">
      <c r="A26" s="46" t="s">
        <v>128</v>
      </c>
      <c r="B26" s="46" t="s">
        <v>109</v>
      </c>
      <c r="C26" s="46" t="s">
        <v>109</v>
      </c>
      <c r="D26" s="46" t="s">
        <v>114</v>
      </c>
      <c r="E26" s="46" t="s">
        <v>103</v>
      </c>
      <c r="F26" s="47">
        <v>10745</v>
      </c>
      <c r="G26" s="47">
        <v>4017</v>
      </c>
      <c r="H26" s="47">
        <v>3698</v>
      </c>
      <c r="I26" s="46" t="s">
        <v>123</v>
      </c>
      <c r="J26" s="48">
        <v>15.2</v>
      </c>
      <c r="K26" s="46" t="s">
        <v>126</v>
      </c>
      <c r="L26" s="46" t="s">
        <v>113</v>
      </c>
      <c r="M26" s="46" t="s">
        <v>105</v>
      </c>
      <c r="N26" s="49">
        <v>108</v>
      </c>
      <c r="O26" s="49">
        <v>108</v>
      </c>
      <c r="P26" s="49">
        <v>0</v>
      </c>
      <c r="Q26" s="50">
        <v>0</v>
      </c>
      <c r="R26" s="50">
        <v>1.07</v>
      </c>
      <c r="S26" s="50">
        <v>8</v>
      </c>
      <c r="T26" s="50">
        <v>1.9259999999999999</v>
      </c>
      <c r="U26" s="50">
        <v>24.074999999999999</v>
      </c>
      <c r="V26" s="50">
        <v>1</v>
      </c>
      <c r="W26" s="50">
        <v>100.44</v>
      </c>
      <c r="X26" s="50">
        <v>64</v>
      </c>
      <c r="Y26" s="50">
        <v>1.5194682246668401</v>
      </c>
      <c r="Z26" s="50">
        <v>2.3666670000000001</v>
      </c>
      <c r="AA26" s="50">
        <v>5.6333330000000004</v>
      </c>
      <c r="AB26" s="50">
        <v>70.416659999999993</v>
      </c>
      <c r="AC26" s="50">
        <v>0.44066670000000002</v>
      </c>
      <c r="AD26" s="50">
        <v>5.5083330000000004</v>
      </c>
      <c r="AE26" s="50">
        <v>100.44</v>
      </c>
      <c r="AF26" s="50">
        <v>42.12</v>
      </c>
      <c r="AG26" s="50">
        <v>0</v>
      </c>
      <c r="AH26" s="50">
        <v>0</v>
      </c>
      <c r="AI26" s="50">
        <v>1.9259999999999999</v>
      </c>
      <c r="AJ26" s="50">
        <v>2.3666670000000001</v>
      </c>
      <c r="AK26" s="51">
        <v>0.29583330000000002</v>
      </c>
      <c r="AL26" s="51">
        <v>0.81380280000000005</v>
      </c>
      <c r="AM26" s="51">
        <v>1</v>
      </c>
      <c r="AN26" s="51">
        <v>0.24074999999999999</v>
      </c>
      <c r="AO26" s="52"/>
      <c r="AP26" s="52"/>
      <c r="AQ26" s="52"/>
      <c r="AR26" s="52"/>
      <c r="AS26" s="52"/>
      <c r="AT26" s="52"/>
      <c r="AU26" s="52">
        <v>3.5833332538604736</v>
      </c>
      <c r="AV26" s="52"/>
      <c r="AW26" s="52"/>
      <c r="AX26" s="52"/>
      <c r="AY26" s="52"/>
      <c r="AZ26" s="52"/>
      <c r="BA26" s="52"/>
      <c r="BB26" s="52"/>
      <c r="BC26" s="52"/>
      <c r="BD26" s="52">
        <v>0.66666668653488159</v>
      </c>
      <c r="BE26" s="52"/>
      <c r="BF26" s="52"/>
      <c r="BG26" s="52"/>
      <c r="BH26" s="52">
        <v>1.3833333104848862</v>
      </c>
      <c r="BI26" s="61"/>
      <c r="BJ26" s="61"/>
      <c r="BK26" s="61"/>
      <c r="BL26" s="61"/>
      <c r="BM26" s="53"/>
      <c r="BN26" s="53"/>
      <c r="BO26" s="53"/>
      <c r="BP26" s="53"/>
    </row>
    <row r="27" spans="1:68" s="45" customFormat="1" ht="20.25" x14ac:dyDescent="0.3">
      <c r="A27" s="46" t="s">
        <v>128</v>
      </c>
      <c r="B27" s="46" t="s">
        <v>129</v>
      </c>
      <c r="C27" s="46" t="s">
        <v>109</v>
      </c>
      <c r="D27" s="46" t="s">
        <v>110</v>
      </c>
      <c r="E27" s="46" t="s">
        <v>103</v>
      </c>
      <c r="F27" s="47">
        <v>10745</v>
      </c>
      <c r="G27" s="47">
        <v>4062</v>
      </c>
      <c r="H27" s="47">
        <v>3866</v>
      </c>
      <c r="I27" s="46" t="s">
        <v>123</v>
      </c>
      <c r="J27" s="48">
        <v>15.2</v>
      </c>
      <c r="K27" s="46" t="s">
        <v>126</v>
      </c>
      <c r="L27" s="46" t="s">
        <v>113</v>
      </c>
      <c r="M27" s="46" t="s">
        <v>105</v>
      </c>
      <c r="N27" s="49">
        <v>89</v>
      </c>
      <c r="O27" s="49">
        <v>89</v>
      </c>
      <c r="P27" s="49">
        <v>0</v>
      </c>
      <c r="Q27" s="50">
        <v>0</v>
      </c>
      <c r="R27" s="50">
        <v>1.07</v>
      </c>
      <c r="S27" s="50">
        <v>4</v>
      </c>
      <c r="T27" s="50">
        <v>1.587167</v>
      </c>
      <c r="U27" s="50">
        <v>39.679160000000003</v>
      </c>
      <c r="V27" s="50">
        <v>0.5</v>
      </c>
      <c r="W27" s="50">
        <v>165.54</v>
      </c>
      <c r="X27" s="50">
        <f t="shared" ref="X27:X28" si="2">8*S27</f>
        <v>32</v>
      </c>
      <c r="Y27" s="50">
        <v>0</v>
      </c>
      <c r="Z27" s="50">
        <v>1.7</v>
      </c>
      <c r="AA27" s="50">
        <v>2.2999999999999998</v>
      </c>
      <c r="AB27" s="50">
        <v>57.5</v>
      </c>
      <c r="AC27" s="50">
        <v>0.1128333</v>
      </c>
      <c r="AD27" s="50">
        <v>2.8208319999999998</v>
      </c>
      <c r="AE27" s="50">
        <v>82.77</v>
      </c>
      <c r="AF27" s="50">
        <v>34.71</v>
      </c>
      <c r="AG27" s="50">
        <v>0</v>
      </c>
      <c r="AH27" s="50">
        <v>0</v>
      </c>
      <c r="AI27" s="50">
        <v>1.587167</v>
      </c>
      <c r="AJ27" s="50">
        <v>1.7</v>
      </c>
      <c r="AK27" s="51">
        <v>0.42499999999999999</v>
      </c>
      <c r="AL27" s="51">
        <v>0.9336274</v>
      </c>
      <c r="AM27" s="51">
        <v>1</v>
      </c>
      <c r="AN27" s="51">
        <v>0.39679170000000002</v>
      </c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>
        <v>0.58333331346511841</v>
      </c>
      <c r="BE27" s="52"/>
      <c r="BF27" s="52"/>
      <c r="BG27" s="52"/>
      <c r="BH27" s="52">
        <v>1.6666666269302368</v>
      </c>
      <c r="BI27" s="61"/>
      <c r="BJ27" s="61"/>
      <c r="BK27" s="61">
        <v>5.000000074505806E-2</v>
      </c>
      <c r="BL27" s="61"/>
      <c r="BM27" s="53"/>
      <c r="BN27" s="53"/>
      <c r="BO27" s="53"/>
      <c r="BP27" s="53"/>
    </row>
    <row r="28" spans="1:68" s="45" customFormat="1" ht="20.25" x14ac:dyDescent="0.3">
      <c r="A28" s="46" t="s">
        <v>128</v>
      </c>
      <c r="B28" s="46" t="s">
        <v>129</v>
      </c>
      <c r="C28" s="46" t="s">
        <v>109</v>
      </c>
      <c r="D28" s="46" t="s">
        <v>114</v>
      </c>
      <c r="E28" s="46" t="s">
        <v>103</v>
      </c>
      <c r="F28" s="47">
        <v>10745</v>
      </c>
      <c r="G28" s="47">
        <v>4017</v>
      </c>
      <c r="H28" s="47">
        <v>3698</v>
      </c>
      <c r="I28" s="46" t="s">
        <v>123</v>
      </c>
      <c r="J28" s="48">
        <v>15.2</v>
      </c>
      <c r="K28" s="46" t="s">
        <v>126</v>
      </c>
      <c r="L28" s="46" t="s">
        <v>113</v>
      </c>
      <c r="M28" s="46" t="s">
        <v>105</v>
      </c>
      <c r="N28" s="49">
        <v>91</v>
      </c>
      <c r="O28" s="49">
        <v>91</v>
      </c>
      <c r="P28" s="49">
        <v>0</v>
      </c>
      <c r="Q28" s="50">
        <v>0</v>
      </c>
      <c r="R28" s="50">
        <v>1.07</v>
      </c>
      <c r="S28" s="50">
        <v>4</v>
      </c>
      <c r="T28" s="50">
        <v>1.622833</v>
      </c>
      <c r="U28" s="50">
        <v>40.570839999999997</v>
      </c>
      <c r="V28" s="50">
        <v>0.5</v>
      </c>
      <c r="W28" s="50">
        <v>169.26</v>
      </c>
      <c r="X28" s="50">
        <f t="shared" si="2"/>
        <v>32</v>
      </c>
      <c r="Y28" s="50">
        <v>0</v>
      </c>
      <c r="Z28" s="50">
        <v>2</v>
      </c>
      <c r="AA28" s="50">
        <v>2</v>
      </c>
      <c r="AB28" s="50">
        <v>50</v>
      </c>
      <c r="AC28" s="50">
        <v>0.37716670000000002</v>
      </c>
      <c r="AD28" s="50">
        <v>9.4291689999999999</v>
      </c>
      <c r="AE28" s="50">
        <v>84.63</v>
      </c>
      <c r="AF28" s="50">
        <v>35.49</v>
      </c>
      <c r="AG28" s="50">
        <v>0</v>
      </c>
      <c r="AH28" s="50">
        <v>0</v>
      </c>
      <c r="AI28" s="50">
        <v>1.622833</v>
      </c>
      <c r="AJ28" s="50">
        <v>2</v>
      </c>
      <c r="AK28" s="51">
        <v>0.5</v>
      </c>
      <c r="AL28" s="51">
        <v>0.81141669999999999</v>
      </c>
      <c r="AM28" s="51">
        <v>1</v>
      </c>
      <c r="AN28" s="51">
        <v>0.40570830000000002</v>
      </c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>
        <v>0.25</v>
      </c>
      <c r="BE28" s="52"/>
      <c r="BF28" s="52"/>
      <c r="BG28" s="52"/>
      <c r="BH28" s="52">
        <v>1.7499999701976776</v>
      </c>
      <c r="BI28" s="61"/>
      <c r="BJ28" s="61"/>
      <c r="BK28" s="61"/>
      <c r="BL28" s="61"/>
      <c r="BM28" s="53"/>
      <c r="BN28" s="53"/>
      <c r="BO28" s="53"/>
      <c r="BP28" s="53"/>
    </row>
    <row r="29" spans="1:68" s="45" customFormat="1" ht="20.25" x14ac:dyDescent="0.3">
      <c r="A29" s="46" t="s">
        <v>130</v>
      </c>
      <c r="B29" s="46" t="s">
        <v>109</v>
      </c>
      <c r="C29" s="46" t="s">
        <v>109</v>
      </c>
      <c r="D29" s="46" t="s">
        <v>110</v>
      </c>
      <c r="E29" s="46" t="s">
        <v>103</v>
      </c>
      <c r="F29" s="47">
        <v>10745</v>
      </c>
      <c r="G29" s="47">
        <v>4062</v>
      </c>
      <c r="H29" s="47">
        <v>3866</v>
      </c>
      <c r="I29" s="46" t="s">
        <v>123</v>
      </c>
      <c r="J29" s="48">
        <v>15.2</v>
      </c>
      <c r="K29" s="46" t="s">
        <v>126</v>
      </c>
      <c r="L29" s="46" t="s">
        <v>113</v>
      </c>
      <c r="M29" s="46" t="s">
        <v>105</v>
      </c>
      <c r="N29" s="49">
        <v>127</v>
      </c>
      <c r="O29" s="49">
        <v>127</v>
      </c>
      <c r="P29" s="49">
        <v>0</v>
      </c>
      <c r="Q29" s="50">
        <v>0</v>
      </c>
      <c r="R29" s="50">
        <v>1.07</v>
      </c>
      <c r="S29" s="50">
        <v>8</v>
      </c>
      <c r="T29" s="50">
        <v>2.2648329999999999</v>
      </c>
      <c r="U29" s="50">
        <v>28.310420000000001</v>
      </c>
      <c r="V29" s="50">
        <v>1</v>
      </c>
      <c r="W29" s="50">
        <v>118.11</v>
      </c>
      <c r="X29" s="50">
        <v>64</v>
      </c>
      <c r="Y29" s="50">
        <v>1.29214620588183</v>
      </c>
      <c r="Z29" s="50">
        <v>2.483333</v>
      </c>
      <c r="AA29" s="50">
        <v>5.516667</v>
      </c>
      <c r="AB29" s="50">
        <v>68.958340000000007</v>
      </c>
      <c r="AC29" s="50">
        <v>0.21849969999999999</v>
      </c>
      <c r="AD29" s="50">
        <v>2.7312460000000001</v>
      </c>
      <c r="AE29" s="50">
        <v>118.11</v>
      </c>
      <c r="AF29" s="50">
        <v>49.53</v>
      </c>
      <c r="AG29" s="50">
        <v>0</v>
      </c>
      <c r="AH29" s="50">
        <v>0</v>
      </c>
      <c r="AI29" s="50">
        <v>2.2648329999999999</v>
      </c>
      <c r="AJ29" s="50">
        <v>2.483333</v>
      </c>
      <c r="AK29" s="51">
        <v>0.31041659999999999</v>
      </c>
      <c r="AL29" s="51">
        <v>0.91201350000000003</v>
      </c>
      <c r="AM29" s="51">
        <v>1</v>
      </c>
      <c r="AN29" s="51">
        <v>0.28310419999999997</v>
      </c>
      <c r="AO29" s="52"/>
      <c r="AP29" s="52"/>
      <c r="AQ29" s="52"/>
      <c r="AR29" s="52"/>
      <c r="AS29" s="52">
        <v>0.13333334028720856</v>
      </c>
      <c r="AT29" s="52"/>
      <c r="AU29" s="52">
        <v>1.5833333134651184</v>
      </c>
      <c r="AV29" s="52"/>
      <c r="AW29" s="52"/>
      <c r="AX29" s="52"/>
      <c r="AY29" s="52"/>
      <c r="AZ29" s="52"/>
      <c r="BA29" s="52"/>
      <c r="BB29" s="52"/>
      <c r="BC29" s="52"/>
      <c r="BD29" s="52">
        <v>0.66666668653488159</v>
      </c>
      <c r="BE29" s="52"/>
      <c r="BF29" s="52"/>
      <c r="BG29" s="52"/>
      <c r="BH29" s="52">
        <v>3.0833334028720856</v>
      </c>
      <c r="BI29" s="61"/>
      <c r="BJ29" s="61"/>
      <c r="BK29" s="61">
        <v>5.000000074505806E-2</v>
      </c>
      <c r="BL29" s="61"/>
      <c r="BM29" s="53"/>
      <c r="BN29" s="53"/>
      <c r="BO29" s="53"/>
      <c r="BP29" s="53"/>
    </row>
    <row r="30" spans="1:68" s="45" customFormat="1" ht="20.25" x14ac:dyDescent="0.3">
      <c r="A30" s="46" t="s">
        <v>130</v>
      </c>
      <c r="B30" s="46" t="s">
        <v>109</v>
      </c>
      <c r="C30" s="46" t="s">
        <v>109</v>
      </c>
      <c r="D30" s="46" t="s">
        <v>114</v>
      </c>
      <c r="E30" s="46" t="s">
        <v>103</v>
      </c>
      <c r="F30" s="47">
        <v>10745</v>
      </c>
      <c r="G30" s="47">
        <v>4017</v>
      </c>
      <c r="H30" s="47">
        <v>3698</v>
      </c>
      <c r="I30" s="46" t="s">
        <v>123</v>
      </c>
      <c r="J30" s="48">
        <v>15.2</v>
      </c>
      <c r="K30" s="46" t="s">
        <v>126</v>
      </c>
      <c r="L30" s="46" t="s">
        <v>113</v>
      </c>
      <c r="M30" s="46" t="s">
        <v>105</v>
      </c>
      <c r="N30" s="49">
        <v>137</v>
      </c>
      <c r="O30" s="49">
        <v>137</v>
      </c>
      <c r="P30" s="49">
        <v>0</v>
      </c>
      <c r="Q30" s="50">
        <v>0</v>
      </c>
      <c r="R30" s="50">
        <v>1.07</v>
      </c>
      <c r="S30" s="50">
        <v>8</v>
      </c>
      <c r="T30" s="50">
        <v>2.4431669999999999</v>
      </c>
      <c r="U30" s="50">
        <v>30.53959</v>
      </c>
      <c r="V30" s="50">
        <v>1</v>
      </c>
      <c r="W30" s="50">
        <v>127.41</v>
      </c>
      <c r="X30" s="50">
        <v>64</v>
      </c>
      <c r="Y30" s="50">
        <v>1.19782901373398</v>
      </c>
      <c r="Z30" s="50">
        <v>2.4</v>
      </c>
      <c r="AA30" s="50">
        <v>5.6</v>
      </c>
      <c r="AB30" s="50">
        <v>70</v>
      </c>
      <c r="AC30" s="50">
        <v>-4.3166639999999999E-2</v>
      </c>
      <c r="AD30" s="50">
        <v>-0.53958300000000003</v>
      </c>
      <c r="AE30" s="50">
        <v>127.41</v>
      </c>
      <c r="AF30" s="50">
        <v>53.43</v>
      </c>
      <c r="AG30" s="50">
        <v>0</v>
      </c>
      <c r="AH30" s="50">
        <v>0</v>
      </c>
      <c r="AI30" s="50">
        <v>2.4431669999999999</v>
      </c>
      <c r="AJ30" s="50">
        <v>2.4</v>
      </c>
      <c r="AK30" s="51">
        <v>0.3</v>
      </c>
      <c r="AL30" s="51">
        <v>1.0179860000000001</v>
      </c>
      <c r="AM30" s="51">
        <v>1</v>
      </c>
      <c r="AN30" s="51">
        <v>0.3053959</v>
      </c>
      <c r="AO30" s="52"/>
      <c r="AP30" s="52"/>
      <c r="AQ30" s="52"/>
      <c r="AR30" s="52"/>
      <c r="AS30" s="52">
        <v>0.13333334028720856</v>
      </c>
      <c r="AT30" s="52"/>
      <c r="AU30" s="52">
        <v>2.1833332777023315</v>
      </c>
      <c r="AV30" s="52"/>
      <c r="AW30" s="52"/>
      <c r="AX30" s="52"/>
      <c r="AY30" s="52"/>
      <c r="AZ30" s="52"/>
      <c r="BA30" s="52"/>
      <c r="BB30" s="52"/>
      <c r="BC30" s="52"/>
      <c r="BD30" s="52">
        <v>1.4166666865348816</v>
      </c>
      <c r="BE30" s="52"/>
      <c r="BF30" s="52"/>
      <c r="BG30" s="52"/>
      <c r="BH30" s="52">
        <v>1.75</v>
      </c>
      <c r="BI30" s="61"/>
      <c r="BJ30" s="61"/>
      <c r="BK30" s="61">
        <v>0.11666666716337204</v>
      </c>
      <c r="BL30" s="61"/>
      <c r="BM30" s="53"/>
      <c r="BN30" s="53"/>
      <c r="BO30" s="53"/>
      <c r="BP30" s="53"/>
    </row>
    <row r="31" spans="1:68" s="45" customFormat="1" ht="20.25" x14ac:dyDescent="0.3">
      <c r="A31" s="54"/>
      <c r="B31" s="54"/>
      <c r="C31" s="54"/>
      <c r="D31" s="54"/>
      <c r="E31" s="54"/>
      <c r="F31" s="47"/>
      <c r="G31" s="47"/>
      <c r="H31" s="47"/>
      <c r="I31" s="54"/>
      <c r="J31" s="54"/>
      <c r="K31" s="54"/>
      <c r="L31" s="54"/>
      <c r="M31" s="54"/>
      <c r="N31" s="55">
        <f>SUM(N3:N30)</f>
        <v>3088</v>
      </c>
      <c r="O31" s="55">
        <f>SUM(O3:O30)</f>
        <v>3073</v>
      </c>
      <c r="P31" s="55">
        <f>SUM(P3:P30)</f>
        <v>15</v>
      </c>
      <c r="Q31" s="56">
        <f>100*P31/N31</f>
        <v>0.48575129533678757</v>
      </c>
      <c r="R31" s="56"/>
      <c r="S31" s="56">
        <f>SUM(S3:S30)</f>
        <v>133.51666710000001</v>
      </c>
      <c r="T31" s="56">
        <f>SUM(T3:T30)</f>
        <v>54.285834800000011</v>
      </c>
      <c r="U31" s="56">
        <f>100*T31/S31</f>
        <v>40.658470570825095</v>
      </c>
      <c r="V31" s="56">
        <f>SUM(V3:V30)</f>
        <v>16.689583299999999</v>
      </c>
      <c r="W31" s="56">
        <f>AE31/V31</f>
        <v>172.5645241244579</v>
      </c>
      <c r="X31" s="56">
        <f>SUM(X3:X30)</f>
        <v>1139.7333387073486</v>
      </c>
      <c r="Y31" s="56">
        <f>X31/AF31</f>
        <v>0.95251626652237553</v>
      </c>
      <c r="Z31" s="56">
        <f>SUM(Z3:Z30)</f>
        <v>62.049999699999994</v>
      </c>
      <c r="AA31" s="56">
        <f>SUM(AA3:AA30)</f>
        <v>71.4666675</v>
      </c>
      <c r="AB31" s="56">
        <f>100*AA31/S31</f>
        <v>53.526401648772129</v>
      </c>
      <c r="AC31" s="56">
        <f>SUM(AC3:AC30)</f>
        <v>7.4683334680000009</v>
      </c>
      <c r="AD31" s="56">
        <f>100*AC31/S31</f>
        <v>5.5935589392794247</v>
      </c>
      <c r="AE31" s="56">
        <f>SUM(AE3:AE30)</f>
        <v>2880.0299999999997</v>
      </c>
      <c r="AF31" s="56">
        <f>SUM(AF3:AF30)</f>
        <v>1196.5500000000002</v>
      </c>
      <c r="AG31" s="56">
        <f>SUM(AG3:AG30)</f>
        <v>0.29583333000000001</v>
      </c>
      <c r="AH31" s="56">
        <f>100*AG31/S31</f>
        <v>0.22157033756574349</v>
      </c>
      <c r="AI31" s="56">
        <f>(SUM(AI3:AI30))</f>
        <v>54.581669100000013</v>
      </c>
      <c r="AJ31" s="56">
        <f>(SUM(AJ3:AJ30))</f>
        <v>62.049999699999994</v>
      </c>
      <c r="AK31" s="57">
        <f>AJ31/S31</f>
        <v>0.46473598426124879</v>
      </c>
      <c r="AL31" s="57">
        <f>AI31/AJ31</f>
        <v>0.87964011867674541</v>
      </c>
      <c r="AM31" s="57">
        <f>O31/N31</f>
        <v>0.99514248704663211</v>
      </c>
      <c r="AN31" s="57">
        <f>AM31*AL31*AK31</f>
        <v>0.40681466303116193</v>
      </c>
      <c r="AO31" s="58">
        <f t="shared" ref="AO31:BL31" si="3">(SUM(AO3:AO30) / $S$31*100)</f>
        <v>0.58669330448533419</v>
      </c>
      <c r="AP31" s="58">
        <f t="shared" si="3"/>
        <v>0.23717389053137514</v>
      </c>
      <c r="AQ31" s="58">
        <f t="shared" si="3"/>
        <v>0.26213956674326466</v>
      </c>
      <c r="AR31" s="58">
        <f t="shared" si="3"/>
        <v>0.26213956953339596</v>
      </c>
      <c r="AS31" s="58">
        <f t="shared" si="3"/>
        <v>0.19972538737406598</v>
      </c>
      <c r="AT31" s="58">
        <f t="shared" si="3"/>
        <v>11.98352261745455</v>
      </c>
      <c r="AU31" s="58">
        <f t="shared" si="3"/>
        <v>8.975158915725121</v>
      </c>
      <c r="AV31" s="58">
        <f t="shared" si="3"/>
        <v>9.9862693687032988E-2</v>
      </c>
      <c r="AW31" s="58">
        <f t="shared" si="3"/>
        <v>1.0860067282783987</v>
      </c>
      <c r="AX31" s="58">
        <f t="shared" si="3"/>
        <v>0.24965672863731989</v>
      </c>
      <c r="AY31" s="58">
        <f t="shared" si="3"/>
        <v>0.31207089405586219</v>
      </c>
      <c r="AZ31" s="58">
        <f t="shared" si="3"/>
        <v>2.2219448536226767</v>
      </c>
      <c r="BA31" s="58">
        <f t="shared" si="3"/>
        <v>0.52427910558521651</v>
      </c>
      <c r="BB31" s="58">
        <f t="shared" si="3"/>
        <v>0.18724254089772735</v>
      </c>
      <c r="BC31" s="58">
        <f t="shared" si="3"/>
        <v>0.59917613422088511</v>
      </c>
      <c r="BD31" s="58">
        <f t="shared" si="3"/>
        <v>5.6422419533660735</v>
      </c>
      <c r="BE31" s="58">
        <f t="shared" si="3"/>
        <v>0.26213956395313343</v>
      </c>
      <c r="BF31" s="58">
        <f t="shared" si="3"/>
        <v>0.46186494574693676</v>
      </c>
      <c r="BG31" s="58">
        <f t="shared" si="3"/>
        <v>0.3744850817954547</v>
      </c>
      <c r="BH31" s="58">
        <f t="shared" si="3"/>
        <v>16.115341324619052</v>
      </c>
      <c r="BI31" s="60">
        <f t="shared" si="3"/>
        <v>1.5603545093411488</v>
      </c>
      <c r="BJ31" s="60">
        <f t="shared" si="3"/>
        <v>0.12482836431865994</v>
      </c>
      <c r="BK31" s="60">
        <f t="shared" si="3"/>
        <v>1.1983522656516388</v>
      </c>
      <c r="BL31" s="60">
        <f t="shared" si="3"/>
        <v>20.159780296178113</v>
      </c>
      <c r="BM31" s="59">
        <f>(SUM(BM3:BM30))</f>
        <v>4</v>
      </c>
      <c r="BN31" s="59">
        <f>(SUM(BN3:BN30))</f>
        <v>4</v>
      </c>
      <c r="BO31" s="59">
        <f>(SUM(BO3:BO30))</f>
        <v>6</v>
      </c>
      <c r="BP31" s="59">
        <f>(SUM(BP3:BP30))</f>
        <v>1</v>
      </c>
    </row>
    <row r="32" spans="1:68" s="45" customFormat="1" ht="20.25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73">
        <f>X31/2</f>
        <v>569.8666693536743</v>
      </c>
      <c r="Y32" s="54"/>
      <c r="Z32" s="54"/>
      <c r="AA32" s="54"/>
      <c r="AB32" s="54"/>
      <c r="AC32" s="54"/>
      <c r="AD32" s="54"/>
      <c r="AE32" s="73">
        <f>AE31/2</f>
        <v>1440.0149999999999</v>
      </c>
      <c r="AF32" s="73">
        <f>AF31/2</f>
        <v>598.27500000000009</v>
      </c>
      <c r="AG32" s="54"/>
      <c r="AH32" s="54"/>
      <c r="AI32" s="54"/>
      <c r="AJ32" s="54"/>
      <c r="AK32" s="51"/>
      <c r="AL32" s="51"/>
      <c r="AM32" s="51"/>
      <c r="AN32" s="51"/>
      <c r="AO32" s="61">
        <f t="shared" ref="AO32:BL32" si="4">(SUM(AO3:AO30))</f>
        <v>0.78333334624767303</v>
      </c>
      <c r="AP32" s="61">
        <f t="shared" si="4"/>
        <v>0.31666667386889458</v>
      </c>
      <c r="AQ32" s="61">
        <f t="shared" si="4"/>
        <v>0.35000001266598701</v>
      </c>
      <c r="AR32" s="61">
        <f t="shared" si="4"/>
        <v>0.35000001639127731</v>
      </c>
      <c r="AS32" s="61">
        <f t="shared" si="4"/>
        <v>0.26666668057441711</v>
      </c>
      <c r="AT32" s="61">
        <f t="shared" si="4"/>
        <v>16</v>
      </c>
      <c r="AU32" s="61">
        <f t="shared" si="4"/>
        <v>11.983333051204681</v>
      </c>
      <c r="AV32" s="61">
        <f t="shared" si="4"/>
        <v>0.13333334028720856</v>
      </c>
      <c r="AW32" s="61">
        <f t="shared" si="4"/>
        <v>1.449999988079071</v>
      </c>
      <c r="AX32" s="61">
        <f t="shared" si="4"/>
        <v>0.3333333432674408</v>
      </c>
      <c r="AY32" s="61">
        <f t="shared" si="4"/>
        <v>0.4166666567325592</v>
      </c>
      <c r="AZ32" s="61">
        <f t="shared" si="4"/>
        <v>2.9666667133569717</v>
      </c>
      <c r="BA32" s="61">
        <f t="shared" si="4"/>
        <v>0.69999998807907104</v>
      </c>
      <c r="BB32" s="61">
        <f t="shared" si="4"/>
        <v>0.25</v>
      </c>
      <c r="BC32" s="61">
        <f t="shared" si="4"/>
        <v>0.80000000447034836</v>
      </c>
      <c r="BD32" s="61">
        <f t="shared" si="4"/>
        <v>7.5333334058523178</v>
      </c>
      <c r="BE32" s="61">
        <f t="shared" si="4"/>
        <v>0.35000000894069672</v>
      </c>
      <c r="BF32" s="61">
        <f t="shared" si="4"/>
        <v>0.61666668206453323</v>
      </c>
      <c r="BG32" s="61">
        <f t="shared" si="4"/>
        <v>0.5</v>
      </c>
      <c r="BH32" s="61">
        <f t="shared" si="4"/>
        <v>21.516666628420353</v>
      </c>
      <c r="BI32" s="61">
        <f t="shared" si="4"/>
        <v>2.0833333358168602</v>
      </c>
      <c r="BJ32" s="61">
        <f t="shared" si="4"/>
        <v>0.1666666716337204</v>
      </c>
      <c r="BK32" s="61">
        <f t="shared" si="4"/>
        <v>1.6000000052154064</v>
      </c>
      <c r="BL32" s="61">
        <f t="shared" si="4"/>
        <v>26.916666746139526</v>
      </c>
    </row>
    <row r="33" spans="1:64" s="45" customFormat="1" ht="20.25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1"/>
      <c r="AL33" s="51"/>
      <c r="AM33" s="51"/>
      <c r="AN33" s="51"/>
      <c r="BI33" s="61"/>
      <c r="BJ33" s="61"/>
      <c r="BK33" s="61"/>
      <c r="BL33" s="61"/>
    </row>
    <row r="34" spans="1:64" s="45" customFormat="1" ht="20.25" x14ac:dyDescent="0.3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1"/>
      <c r="AL34" s="51"/>
      <c r="AM34" s="51"/>
      <c r="AN34" s="51"/>
      <c r="BI34" s="61"/>
      <c r="BJ34" s="61"/>
      <c r="BK34" s="61"/>
      <c r="BL34" s="61"/>
    </row>
    <row r="35" spans="1:64" s="45" customFormat="1" ht="20.25" x14ac:dyDescent="0.3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1"/>
      <c r="AL35" s="51"/>
      <c r="AM35" s="51"/>
      <c r="AN35" s="51"/>
      <c r="BI35" s="61"/>
      <c r="BJ35" s="61"/>
      <c r="BK35" s="61"/>
      <c r="BL35" s="61"/>
    </row>
    <row r="36" spans="1:64" s="45" customFormat="1" ht="20.25" x14ac:dyDescent="0.3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1"/>
      <c r="AL36" s="51"/>
      <c r="AM36" s="51"/>
      <c r="AN36" s="51"/>
      <c r="BI36" s="61"/>
      <c r="BJ36" s="61"/>
      <c r="BK36" s="61"/>
      <c r="BL36" s="61"/>
    </row>
    <row r="37" spans="1:64" s="45" customFormat="1" ht="20.25" x14ac:dyDescent="0.3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1"/>
      <c r="AL37" s="51"/>
      <c r="AM37" s="51"/>
      <c r="AN37" s="51"/>
      <c r="BI37" s="61"/>
      <c r="BJ37" s="61"/>
      <c r="BK37" s="61"/>
      <c r="BL37" s="61"/>
    </row>
    <row r="38" spans="1:64" s="45" customFormat="1" ht="20.25" x14ac:dyDescent="0.3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1"/>
      <c r="AL38" s="51"/>
      <c r="AM38" s="51"/>
      <c r="AN38" s="51"/>
      <c r="BI38" s="61"/>
      <c r="BJ38" s="61"/>
      <c r="BK38" s="61"/>
      <c r="BL38" s="61"/>
    </row>
    <row r="39" spans="1:64" s="45" customFormat="1" ht="20.25" x14ac:dyDescent="0.3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1"/>
      <c r="AL39" s="51"/>
      <c r="AM39" s="51"/>
      <c r="AN39" s="51"/>
      <c r="BI39" s="61"/>
      <c r="BJ39" s="61"/>
      <c r="BK39" s="61"/>
      <c r="BL39" s="61"/>
    </row>
    <row r="40" spans="1:64" s="45" customFormat="1" ht="20.25" x14ac:dyDescent="0.3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1"/>
      <c r="AL40" s="51"/>
      <c r="AM40" s="51"/>
      <c r="AN40" s="51"/>
      <c r="BI40" s="61"/>
      <c r="BJ40" s="61"/>
      <c r="BK40" s="61"/>
      <c r="BL40" s="61"/>
    </row>
    <row r="41" spans="1:64" s="45" customFormat="1" ht="20.25" x14ac:dyDescent="0.3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1"/>
      <c r="AL41" s="51"/>
      <c r="AM41" s="51"/>
      <c r="AN41" s="51"/>
      <c r="BI41" s="61"/>
      <c r="BJ41" s="61"/>
      <c r="BK41" s="61"/>
      <c r="BL41" s="61"/>
    </row>
    <row r="42" spans="1:64" s="45" customFormat="1" ht="20.25" x14ac:dyDescent="0.3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1"/>
      <c r="AL42" s="51"/>
      <c r="AM42" s="51"/>
      <c r="AN42" s="51"/>
      <c r="BI42" s="61"/>
      <c r="BJ42" s="61"/>
      <c r="BK42" s="61"/>
      <c r="BL42" s="61"/>
    </row>
    <row r="43" spans="1:64" s="45" customFormat="1" ht="20.25" x14ac:dyDescent="0.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1"/>
      <c r="AL43" s="51"/>
      <c r="AM43" s="51"/>
      <c r="AN43" s="51"/>
      <c r="BI43" s="61"/>
      <c r="BJ43" s="61"/>
      <c r="BK43" s="61"/>
      <c r="BL43" s="61"/>
    </row>
    <row r="44" spans="1:64" s="45" customFormat="1" ht="20.25" x14ac:dyDescent="0.3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1"/>
      <c r="AL44" s="51"/>
      <c r="AM44" s="51"/>
      <c r="AN44" s="51"/>
      <c r="BI44" s="61"/>
      <c r="BJ44" s="61"/>
      <c r="BK44" s="61"/>
      <c r="BL44" s="61"/>
    </row>
    <row r="45" spans="1:64" s="45" customFormat="1" ht="20.25" x14ac:dyDescent="0.3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1"/>
      <c r="AL45" s="51"/>
      <c r="AM45" s="51"/>
      <c r="AN45" s="51"/>
      <c r="BI45" s="61"/>
      <c r="BJ45" s="61"/>
      <c r="BK45" s="61"/>
      <c r="BL45" s="61"/>
    </row>
    <row r="46" spans="1:64" s="45" customFormat="1" ht="20.25" x14ac:dyDescent="0.3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1"/>
      <c r="AL46" s="51"/>
      <c r="AM46" s="51"/>
      <c r="AN46" s="51"/>
      <c r="BI46" s="61"/>
      <c r="BJ46" s="61"/>
      <c r="BK46" s="61"/>
      <c r="BL46" s="61"/>
    </row>
    <row r="47" spans="1:64" s="45" customFormat="1" ht="20.25" x14ac:dyDescent="0.3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1"/>
      <c r="AL47" s="51"/>
      <c r="AM47" s="51"/>
      <c r="AN47" s="51"/>
      <c r="BI47" s="61"/>
      <c r="BJ47" s="61"/>
      <c r="BK47" s="61"/>
      <c r="BL47" s="61"/>
    </row>
    <row r="48" spans="1:64" s="45" customFormat="1" ht="20.25" x14ac:dyDescent="0.3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1"/>
      <c r="AL48" s="51"/>
      <c r="AM48" s="51"/>
      <c r="AN48" s="51"/>
      <c r="BI48" s="61"/>
      <c r="BJ48" s="61"/>
      <c r="BK48" s="61"/>
      <c r="BL48" s="61"/>
    </row>
    <row r="49" spans="1:64" s="45" customFormat="1" ht="20.25" x14ac:dyDescent="0.3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1"/>
      <c r="AL49" s="51"/>
      <c r="AM49" s="51"/>
      <c r="AN49" s="51"/>
      <c r="BI49" s="61"/>
      <c r="BJ49" s="61"/>
      <c r="BK49" s="61"/>
      <c r="BL49" s="61"/>
    </row>
    <row r="50" spans="1:64" s="45" customFormat="1" ht="20.25" x14ac:dyDescent="0.3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1"/>
      <c r="AL50" s="51"/>
      <c r="AM50" s="51"/>
      <c r="AN50" s="51"/>
      <c r="BI50" s="61"/>
      <c r="BJ50" s="61"/>
      <c r="BK50" s="61"/>
      <c r="BL50" s="61"/>
    </row>
    <row r="51" spans="1:64" s="45" customFormat="1" ht="20.25" x14ac:dyDescent="0.3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1"/>
      <c r="AL51" s="51"/>
      <c r="AM51" s="51"/>
      <c r="AN51" s="51"/>
      <c r="BI51" s="61"/>
      <c r="BJ51" s="61"/>
      <c r="BK51" s="61"/>
      <c r="BL51" s="61"/>
    </row>
    <row r="52" spans="1:64" s="45" customFormat="1" ht="20.25" x14ac:dyDescent="0.3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1"/>
      <c r="AL52" s="51"/>
      <c r="AM52" s="51"/>
      <c r="AN52" s="51"/>
      <c r="BI52" s="61"/>
      <c r="BJ52" s="61"/>
      <c r="BK52" s="61"/>
      <c r="BL52" s="61"/>
    </row>
    <row r="53" spans="1:64" s="45" customFormat="1" ht="20.25" x14ac:dyDescent="0.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1"/>
      <c r="AL53" s="51"/>
      <c r="AM53" s="51"/>
      <c r="AN53" s="51"/>
      <c r="BI53" s="61"/>
      <c r="BJ53" s="61"/>
      <c r="BK53" s="61"/>
      <c r="BL53" s="61"/>
    </row>
    <row r="54" spans="1:64" s="45" customFormat="1" ht="20.25" x14ac:dyDescent="0.3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1"/>
      <c r="AL54" s="51"/>
      <c r="AM54" s="51"/>
      <c r="AN54" s="51"/>
      <c r="BI54" s="61"/>
      <c r="BJ54" s="61"/>
      <c r="BK54" s="61"/>
      <c r="BL54" s="61"/>
    </row>
    <row r="55" spans="1:64" s="45" customFormat="1" ht="20.25" x14ac:dyDescent="0.3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1"/>
      <c r="AL55" s="51"/>
      <c r="AM55" s="51"/>
      <c r="AN55" s="51"/>
      <c r="BI55" s="61"/>
      <c r="BJ55" s="61"/>
      <c r="BK55" s="61"/>
      <c r="BL55" s="61"/>
    </row>
    <row r="56" spans="1:64" s="45" customFormat="1" ht="20.25" x14ac:dyDescent="0.3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1"/>
      <c r="AL56" s="51"/>
      <c r="AM56" s="51"/>
      <c r="AN56" s="51"/>
      <c r="BI56" s="61"/>
      <c r="BJ56" s="61"/>
      <c r="BK56" s="61"/>
      <c r="BL56" s="61"/>
    </row>
    <row r="57" spans="1:64" s="45" customFormat="1" ht="20.25" x14ac:dyDescent="0.3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1"/>
      <c r="AL57" s="51"/>
      <c r="AM57" s="51"/>
      <c r="AN57" s="51"/>
      <c r="BI57" s="61"/>
      <c r="BJ57" s="61"/>
      <c r="BK57" s="61"/>
      <c r="BL57" s="61"/>
    </row>
    <row r="58" spans="1:64" s="45" customFormat="1" ht="20.25" x14ac:dyDescent="0.3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1"/>
      <c r="AL58" s="51"/>
      <c r="AM58" s="51"/>
      <c r="AN58" s="51"/>
      <c r="BI58" s="61"/>
      <c r="BJ58" s="61"/>
      <c r="BK58" s="61"/>
      <c r="BL58" s="61"/>
    </row>
    <row r="59" spans="1:64" s="45" customFormat="1" ht="20.25" x14ac:dyDescent="0.3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1"/>
      <c r="AL59" s="51"/>
      <c r="AM59" s="51"/>
      <c r="AN59" s="51"/>
      <c r="BI59" s="61"/>
      <c r="BJ59" s="61"/>
      <c r="BK59" s="61"/>
      <c r="BL59" s="61"/>
    </row>
    <row r="60" spans="1:64" s="45" customFormat="1" ht="20.25" x14ac:dyDescent="0.3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1"/>
      <c r="AL60" s="51"/>
      <c r="AM60" s="51"/>
      <c r="AN60" s="51"/>
      <c r="BI60" s="61"/>
      <c r="BJ60" s="61"/>
      <c r="BK60" s="61"/>
      <c r="BL60" s="61"/>
    </row>
    <row r="61" spans="1:64" s="45" customFormat="1" ht="20.25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1"/>
      <c r="AL61" s="51"/>
      <c r="AM61" s="51"/>
      <c r="AN61" s="51"/>
      <c r="BI61" s="61"/>
      <c r="BJ61" s="61"/>
      <c r="BK61" s="61"/>
      <c r="BL61" s="61"/>
    </row>
    <row r="62" spans="1:64" s="45" customFormat="1" ht="20.25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1"/>
      <c r="AL62" s="51"/>
      <c r="AM62" s="51"/>
      <c r="AN62" s="51"/>
      <c r="BI62" s="61"/>
      <c r="BJ62" s="61"/>
      <c r="BK62" s="61"/>
      <c r="BL62" s="61"/>
    </row>
    <row r="63" spans="1:64" s="45" customFormat="1" ht="20.25" x14ac:dyDescent="0.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1"/>
      <c r="AL63" s="51"/>
      <c r="AM63" s="51"/>
      <c r="AN63" s="51"/>
      <c r="BI63" s="61"/>
      <c r="BJ63" s="61"/>
      <c r="BK63" s="61"/>
      <c r="BL63" s="61"/>
    </row>
  </sheetData>
  <autoFilter ref="A2:BP32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topLeftCell="AG1" workbookViewId="0">
      <pane ySplit="2" topLeftCell="A9" activePane="bottomLeft" state="frozen"/>
      <selection activeCell="A6" sqref="A6"/>
      <selection pane="bottomLeft" activeCell="AR15" sqref="AR15"/>
    </sheetView>
  </sheetViews>
  <sheetFormatPr baseColWidth="10" defaultRowHeight="12" x14ac:dyDescent="0.2"/>
  <cols>
    <col min="1" max="5" width="11.42578125" style="39"/>
    <col min="6" max="8" width="11.5703125" style="39" bestFit="1" customWidth="1"/>
    <col min="9" max="9" width="11.42578125" style="39"/>
    <col min="10" max="10" width="11.5703125" style="39" bestFit="1" customWidth="1"/>
    <col min="11" max="13" width="11.42578125" style="39"/>
    <col min="14" max="18" width="11.5703125" style="39" bestFit="1" customWidth="1"/>
    <col min="19" max="20" width="14.140625" style="39" bestFit="1" customWidth="1"/>
    <col min="21" max="25" width="11.5703125" style="39" bestFit="1" customWidth="1"/>
    <col min="26" max="27" width="14.140625" style="39" bestFit="1" customWidth="1"/>
    <col min="28" max="30" width="11.5703125" style="39" bestFit="1" customWidth="1"/>
    <col min="31" max="32" width="15.85546875" style="39" bestFit="1" customWidth="1"/>
    <col min="33" max="34" width="11.5703125" style="39" bestFit="1" customWidth="1"/>
    <col min="35" max="36" width="14.140625" style="39" bestFit="1" customWidth="1"/>
    <col min="37" max="38" width="13.42578125" style="41" bestFit="1" customWidth="1"/>
    <col min="39" max="39" width="14.42578125" style="41" bestFit="1" customWidth="1"/>
    <col min="40" max="40" width="13.42578125" style="41" bestFit="1" customWidth="1"/>
    <col min="41" max="45" width="11.5703125" style="1" bestFit="1" customWidth="1"/>
    <col min="46" max="47" width="11.5703125" style="2" bestFit="1" customWidth="1"/>
    <col min="48" max="16384" width="11.42578125" style="1"/>
  </cols>
  <sheetData>
    <row r="1" spans="1:47" ht="67.5" customHeight="1" x14ac:dyDescent="0.35">
      <c r="A1" s="43" t="s">
        <v>156</v>
      </c>
      <c r="R1" s="39" t="s">
        <v>38</v>
      </c>
      <c r="S1" s="39" t="s">
        <v>39</v>
      </c>
      <c r="T1" s="39" t="s">
        <v>39</v>
      </c>
      <c r="U1" s="39" t="s">
        <v>40</v>
      </c>
      <c r="X1" s="39" t="s">
        <v>41</v>
      </c>
      <c r="Z1" s="39" t="s">
        <v>39</v>
      </c>
      <c r="AA1" s="39" t="s">
        <v>39</v>
      </c>
      <c r="AB1" s="39" t="s">
        <v>40</v>
      </c>
      <c r="AC1" s="39" t="s">
        <v>39</v>
      </c>
      <c r="AD1" s="39" t="s">
        <v>40</v>
      </c>
      <c r="AG1" s="39" t="s">
        <v>42</v>
      </c>
      <c r="AH1" s="39" t="s">
        <v>42</v>
      </c>
      <c r="AI1" s="40"/>
      <c r="AJ1" s="40"/>
      <c r="AK1" s="42"/>
      <c r="AL1" s="42"/>
      <c r="AM1" s="42"/>
      <c r="AN1" s="42"/>
      <c r="AO1" s="62" t="s">
        <v>46</v>
      </c>
      <c r="AP1" s="62" t="s">
        <v>47</v>
      </c>
      <c r="AQ1" s="62" t="s">
        <v>48</v>
      </c>
      <c r="AR1" s="62" t="s">
        <v>49</v>
      </c>
      <c r="AS1" s="62" t="s">
        <v>63</v>
      </c>
      <c r="AT1" s="62" t="s">
        <v>70</v>
      </c>
      <c r="AU1" s="62" t="s">
        <v>69</v>
      </c>
    </row>
    <row r="2" spans="1:47" s="45" customFormat="1" ht="81" x14ac:dyDescent="0.3">
      <c r="A2" s="44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44" t="s">
        <v>12</v>
      </c>
      <c r="N2" s="44" t="s">
        <v>13</v>
      </c>
      <c r="O2" s="44" t="s">
        <v>14</v>
      </c>
      <c r="P2" s="44" t="s">
        <v>15</v>
      </c>
      <c r="Q2" s="44" t="s">
        <v>16</v>
      </c>
      <c r="R2" s="44" t="s">
        <v>17</v>
      </c>
      <c r="S2" s="44" t="s">
        <v>18</v>
      </c>
      <c r="T2" s="44" t="s">
        <v>19</v>
      </c>
      <c r="U2" s="44" t="s">
        <v>20</v>
      </c>
      <c r="V2" s="44" t="s">
        <v>21</v>
      </c>
      <c r="W2" s="44" t="s">
        <v>22</v>
      </c>
      <c r="X2" s="44" t="s">
        <v>23</v>
      </c>
      <c r="Y2" s="44" t="s">
        <v>24</v>
      </c>
      <c r="Z2" s="44" t="s">
        <v>25</v>
      </c>
      <c r="AA2" s="44" t="s">
        <v>26</v>
      </c>
      <c r="AB2" s="44" t="s">
        <v>27</v>
      </c>
      <c r="AC2" s="44" t="s">
        <v>28</v>
      </c>
      <c r="AD2" s="44" t="s">
        <v>29</v>
      </c>
      <c r="AE2" s="44" t="s">
        <v>30</v>
      </c>
      <c r="AF2" s="44" t="s">
        <v>31</v>
      </c>
      <c r="AG2" s="44" t="s">
        <v>43</v>
      </c>
      <c r="AH2" s="44" t="s">
        <v>44</v>
      </c>
      <c r="AI2" s="44" t="s">
        <v>32</v>
      </c>
      <c r="AJ2" s="44" t="s">
        <v>33</v>
      </c>
      <c r="AK2" s="44" t="s">
        <v>34</v>
      </c>
      <c r="AL2" s="44" t="s">
        <v>35</v>
      </c>
      <c r="AM2" s="44" t="s">
        <v>36</v>
      </c>
      <c r="AN2" s="44" t="s">
        <v>37</v>
      </c>
      <c r="AO2" s="64" t="s">
        <v>72</v>
      </c>
      <c r="AP2" s="64" t="s">
        <v>73</v>
      </c>
      <c r="AQ2" s="64" t="s">
        <v>74</v>
      </c>
      <c r="AR2" s="64" t="s">
        <v>75</v>
      </c>
      <c r="AS2" s="66" t="s">
        <v>89</v>
      </c>
      <c r="AT2" s="63" t="s">
        <v>96</v>
      </c>
      <c r="AU2" s="67" t="s">
        <v>95</v>
      </c>
    </row>
    <row r="3" spans="1:47" s="45" customFormat="1" ht="20.25" x14ac:dyDescent="0.3">
      <c r="A3" s="46" t="s">
        <v>131</v>
      </c>
      <c r="B3" s="46" t="s">
        <v>109</v>
      </c>
      <c r="C3" s="46" t="s">
        <v>129</v>
      </c>
      <c r="D3" s="46" t="s">
        <v>132</v>
      </c>
      <c r="E3" s="46" t="s">
        <v>106</v>
      </c>
      <c r="F3" s="47">
        <v>15314</v>
      </c>
      <c r="G3" s="47">
        <v>4062</v>
      </c>
      <c r="H3" s="47">
        <v>3999</v>
      </c>
      <c r="I3" s="46" t="s">
        <v>133</v>
      </c>
      <c r="J3" s="48">
        <v>38</v>
      </c>
      <c r="K3" s="46" t="s">
        <v>134</v>
      </c>
      <c r="L3" s="46" t="s">
        <v>135</v>
      </c>
      <c r="M3" s="46" t="s">
        <v>105</v>
      </c>
      <c r="N3" s="49">
        <v>9</v>
      </c>
      <c r="O3" s="49">
        <v>9</v>
      </c>
      <c r="P3" s="49">
        <v>0</v>
      </c>
      <c r="Q3" s="50">
        <v>0</v>
      </c>
      <c r="R3" s="50">
        <v>7.23</v>
      </c>
      <c r="S3" s="50">
        <v>1.5</v>
      </c>
      <c r="T3" s="50">
        <v>1.0845</v>
      </c>
      <c r="U3" s="50">
        <v>72.3</v>
      </c>
      <c r="V3" s="50">
        <v>0.1875</v>
      </c>
      <c r="W3" s="50">
        <v>199.2</v>
      </c>
      <c r="X3" s="50">
        <f t="shared" ref="X3:X6" si="0">8*S3</f>
        <v>12</v>
      </c>
      <c r="Y3" s="50">
        <v>0</v>
      </c>
      <c r="Z3" s="50">
        <v>1.1166670000000001</v>
      </c>
      <c r="AA3" s="50">
        <v>0.38333319999999999</v>
      </c>
      <c r="AB3" s="50">
        <v>25.55555</v>
      </c>
      <c r="AC3" s="50">
        <v>3.2166840000000002E-2</v>
      </c>
      <c r="AD3" s="50">
        <v>2.1444559999999999</v>
      </c>
      <c r="AE3" s="50">
        <v>37.35</v>
      </c>
      <c r="AF3" s="50">
        <v>26.73</v>
      </c>
      <c r="AG3" s="50">
        <v>0</v>
      </c>
      <c r="AH3" s="50">
        <v>0</v>
      </c>
      <c r="AI3" s="50">
        <v>1.0845</v>
      </c>
      <c r="AJ3" s="50">
        <v>1.1166670000000001</v>
      </c>
      <c r="AK3" s="51">
        <v>0.74444449999999995</v>
      </c>
      <c r="AL3" s="51">
        <v>0.97119390000000005</v>
      </c>
      <c r="AM3" s="51">
        <v>1</v>
      </c>
      <c r="AN3" s="51">
        <v>0.72299999999999998</v>
      </c>
      <c r="AO3" s="52">
        <v>0.25</v>
      </c>
      <c r="AP3" s="52">
        <v>5.000000074505806E-2</v>
      </c>
      <c r="AQ3" s="52">
        <v>8.3333335816860199E-2</v>
      </c>
      <c r="AR3" s="52"/>
      <c r="AS3" s="52"/>
      <c r="AT3" s="61"/>
      <c r="AU3" s="61">
        <v>6.5</v>
      </c>
    </row>
    <row r="4" spans="1:47" s="45" customFormat="1" ht="20.25" x14ac:dyDescent="0.3">
      <c r="A4" s="46" t="s">
        <v>131</v>
      </c>
      <c r="B4" s="46" t="s">
        <v>109</v>
      </c>
      <c r="C4" s="46" t="s">
        <v>129</v>
      </c>
      <c r="D4" s="46" t="s">
        <v>136</v>
      </c>
      <c r="E4" s="46" t="s">
        <v>106</v>
      </c>
      <c r="F4" s="47">
        <v>15314</v>
      </c>
      <c r="G4" s="47">
        <v>4017</v>
      </c>
      <c r="H4" s="47">
        <v>3698</v>
      </c>
      <c r="I4" s="46" t="s">
        <v>133</v>
      </c>
      <c r="J4" s="48">
        <v>38</v>
      </c>
      <c r="K4" s="46" t="s">
        <v>134</v>
      </c>
      <c r="L4" s="46" t="s">
        <v>135</v>
      </c>
      <c r="M4" s="46" t="s">
        <v>105</v>
      </c>
      <c r="N4" s="49">
        <v>9</v>
      </c>
      <c r="O4" s="49">
        <v>9</v>
      </c>
      <c r="P4" s="49">
        <v>0</v>
      </c>
      <c r="Q4" s="50">
        <v>0</v>
      </c>
      <c r="R4" s="50">
        <v>7.23</v>
      </c>
      <c r="S4" s="50">
        <v>1.5</v>
      </c>
      <c r="T4" s="50">
        <v>1.0845</v>
      </c>
      <c r="U4" s="50">
        <v>72.3</v>
      </c>
      <c r="V4" s="50">
        <v>0.1875</v>
      </c>
      <c r="W4" s="50">
        <v>199.2</v>
      </c>
      <c r="X4" s="50">
        <f t="shared" si="0"/>
        <v>12</v>
      </c>
      <c r="Y4" s="50">
        <v>0</v>
      </c>
      <c r="Z4" s="50">
        <v>1.1333329999999999</v>
      </c>
      <c r="AA4" s="50">
        <v>0.36666680000000001</v>
      </c>
      <c r="AB4" s="50">
        <v>24.44445</v>
      </c>
      <c r="AC4" s="50">
        <v>4.8833250000000002E-2</v>
      </c>
      <c r="AD4" s="50">
        <v>3.2555499999999999</v>
      </c>
      <c r="AE4" s="50">
        <v>37.35</v>
      </c>
      <c r="AF4" s="50">
        <v>26.73</v>
      </c>
      <c r="AG4" s="50">
        <v>0</v>
      </c>
      <c r="AH4" s="50">
        <v>0</v>
      </c>
      <c r="AI4" s="50">
        <v>1.0845</v>
      </c>
      <c r="AJ4" s="50">
        <v>1.1333329999999999</v>
      </c>
      <c r="AK4" s="51">
        <v>0.75555550000000005</v>
      </c>
      <c r="AL4" s="51">
        <v>0.95691190000000004</v>
      </c>
      <c r="AM4" s="51">
        <v>1</v>
      </c>
      <c r="AN4" s="51">
        <v>0.72299999999999998</v>
      </c>
      <c r="AO4" s="52">
        <v>0.1666666716337204</v>
      </c>
      <c r="AP4" s="52">
        <v>8.3333335816860199E-2</v>
      </c>
      <c r="AQ4" s="52">
        <v>0.11666666716337204</v>
      </c>
      <c r="AR4" s="52"/>
      <c r="AS4" s="52"/>
      <c r="AT4" s="61"/>
      <c r="AU4" s="61">
        <v>6.5</v>
      </c>
    </row>
    <row r="5" spans="1:47" s="45" customFormat="1" ht="20.25" x14ac:dyDescent="0.3">
      <c r="A5" s="46" t="s">
        <v>137</v>
      </c>
      <c r="B5" s="46" t="s">
        <v>109</v>
      </c>
      <c r="C5" s="46" t="s">
        <v>129</v>
      </c>
      <c r="D5" s="46" t="s">
        <v>132</v>
      </c>
      <c r="E5" s="46" t="s">
        <v>106</v>
      </c>
      <c r="F5" s="47">
        <v>15314</v>
      </c>
      <c r="G5" s="47">
        <v>4061</v>
      </c>
      <c r="H5" s="47">
        <v>4161</v>
      </c>
      <c r="I5" s="46" t="s">
        <v>133</v>
      </c>
      <c r="J5" s="48">
        <v>38</v>
      </c>
      <c r="K5" s="46" t="s">
        <v>134</v>
      </c>
      <c r="L5" s="46" t="s">
        <v>135</v>
      </c>
      <c r="M5" s="46" t="s">
        <v>105</v>
      </c>
      <c r="N5" s="49">
        <v>24</v>
      </c>
      <c r="O5" s="49">
        <v>24</v>
      </c>
      <c r="P5" s="49">
        <v>0</v>
      </c>
      <c r="Q5" s="50">
        <v>0</v>
      </c>
      <c r="R5" s="50">
        <v>7.23</v>
      </c>
      <c r="S5" s="50">
        <v>4</v>
      </c>
      <c r="T5" s="50">
        <v>2.8919999999999999</v>
      </c>
      <c r="U5" s="50">
        <v>72.3</v>
      </c>
      <c r="V5" s="50">
        <v>0.5</v>
      </c>
      <c r="W5" s="50">
        <v>199.2</v>
      </c>
      <c r="X5" s="50">
        <f t="shared" si="0"/>
        <v>32</v>
      </c>
      <c r="Y5" s="50">
        <v>0</v>
      </c>
      <c r="Z5" s="50">
        <v>3</v>
      </c>
      <c r="AA5" s="50">
        <v>1</v>
      </c>
      <c r="AB5" s="50">
        <v>25</v>
      </c>
      <c r="AC5" s="50">
        <v>0.108</v>
      </c>
      <c r="AD5" s="50">
        <v>2.7000009999999999</v>
      </c>
      <c r="AE5" s="50">
        <v>99.600009999999997</v>
      </c>
      <c r="AF5" s="50">
        <v>71.28</v>
      </c>
      <c r="AG5" s="50">
        <v>0</v>
      </c>
      <c r="AH5" s="50">
        <v>0</v>
      </c>
      <c r="AI5" s="50">
        <v>2.8919999999999999</v>
      </c>
      <c r="AJ5" s="50">
        <v>3</v>
      </c>
      <c r="AK5" s="51">
        <v>0.75</v>
      </c>
      <c r="AL5" s="51">
        <v>0.96399999999999997</v>
      </c>
      <c r="AM5" s="51">
        <v>1</v>
      </c>
      <c r="AN5" s="51">
        <v>0.72299999999999998</v>
      </c>
      <c r="AO5" s="52">
        <v>0.25</v>
      </c>
      <c r="AP5" s="52"/>
      <c r="AQ5" s="52">
        <v>8.3333335816860199E-2</v>
      </c>
      <c r="AR5" s="52">
        <v>0.1666666716337204</v>
      </c>
      <c r="AS5" s="52">
        <v>0.40000000596046448</v>
      </c>
      <c r="AT5" s="61">
        <v>0.10000000149011612</v>
      </c>
      <c r="AU5" s="61"/>
    </row>
    <row r="6" spans="1:47" s="45" customFormat="1" ht="20.25" x14ac:dyDescent="0.3">
      <c r="A6" s="46" t="s">
        <v>137</v>
      </c>
      <c r="B6" s="46" t="s">
        <v>109</v>
      </c>
      <c r="C6" s="46" t="s">
        <v>129</v>
      </c>
      <c r="D6" s="46" t="s">
        <v>136</v>
      </c>
      <c r="E6" s="46" t="s">
        <v>106</v>
      </c>
      <c r="F6" s="47">
        <v>15314</v>
      </c>
      <c r="G6" s="47">
        <v>4061</v>
      </c>
      <c r="H6" s="47">
        <v>4161</v>
      </c>
      <c r="I6" s="46" t="s">
        <v>133</v>
      </c>
      <c r="J6" s="48">
        <v>38</v>
      </c>
      <c r="K6" s="46" t="s">
        <v>134</v>
      </c>
      <c r="L6" s="46" t="s">
        <v>135</v>
      </c>
      <c r="M6" s="46" t="s">
        <v>105</v>
      </c>
      <c r="N6" s="49">
        <v>24</v>
      </c>
      <c r="O6" s="49">
        <v>24</v>
      </c>
      <c r="P6" s="49">
        <v>0</v>
      </c>
      <c r="Q6" s="50">
        <v>0</v>
      </c>
      <c r="R6" s="50">
        <v>7.23</v>
      </c>
      <c r="S6" s="50">
        <v>4</v>
      </c>
      <c r="T6" s="50">
        <v>2.8919999999999999</v>
      </c>
      <c r="U6" s="50">
        <v>72.3</v>
      </c>
      <c r="V6" s="50">
        <v>0.5</v>
      </c>
      <c r="W6" s="50">
        <v>199.2</v>
      </c>
      <c r="X6" s="50">
        <f t="shared" si="0"/>
        <v>32</v>
      </c>
      <c r="Y6" s="50">
        <v>0</v>
      </c>
      <c r="Z6" s="50">
        <v>3</v>
      </c>
      <c r="AA6" s="50">
        <v>1</v>
      </c>
      <c r="AB6" s="50">
        <v>25</v>
      </c>
      <c r="AC6" s="50">
        <v>0.108</v>
      </c>
      <c r="AD6" s="50">
        <v>2.7000009999999999</v>
      </c>
      <c r="AE6" s="50">
        <v>99.600009999999997</v>
      </c>
      <c r="AF6" s="50">
        <v>71.28</v>
      </c>
      <c r="AG6" s="50">
        <v>0</v>
      </c>
      <c r="AH6" s="50">
        <v>0</v>
      </c>
      <c r="AI6" s="50">
        <v>2.8919999999999999</v>
      </c>
      <c r="AJ6" s="50">
        <v>3</v>
      </c>
      <c r="AK6" s="51">
        <v>0.75</v>
      </c>
      <c r="AL6" s="51">
        <v>0.96399999999999997</v>
      </c>
      <c r="AM6" s="51">
        <v>1</v>
      </c>
      <c r="AN6" s="51">
        <v>0.72299999999999998</v>
      </c>
      <c r="AO6" s="52">
        <v>0.25</v>
      </c>
      <c r="AP6" s="52"/>
      <c r="AQ6" s="52">
        <v>8.3333335816860199E-2</v>
      </c>
      <c r="AR6" s="52">
        <v>0.1666666716337204</v>
      </c>
      <c r="AS6" s="52">
        <v>0.40000000596046448</v>
      </c>
      <c r="AT6" s="61">
        <v>0.10000000149011612</v>
      </c>
      <c r="AU6" s="61"/>
    </row>
    <row r="7" spans="1:47" s="45" customFormat="1" ht="20.25" x14ac:dyDescent="0.3">
      <c r="A7" s="54"/>
      <c r="B7" s="54"/>
      <c r="C7" s="54"/>
      <c r="D7" s="54"/>
      <c r="E7" s="54"/>
      <c r="F7" s="47"/>
      <c r="G7" s="47"/>
      <c r="H7" s="47"/>
      <c r="I7" s="54"/>
      <c r="J7" s="54"/>
      <c r="K7" s="54"/>
      <c r="L7" s="54"/>
      <c r="M7" s="54"/>
      <c r="N7" s="55">
        <f>SUM(N3:N6)</f>
        <v>66</v>
      </c>
      <c r="O7" s="55">
        <f>SUM(O3:O6)</f>
        <v>66</v>
      </c>
      <c r="P7" s="55">
        <f>SUM(P3:P6)</f>
        <v>0</v>
      </c>
      <c r="Q7" s="56">
        <f>100*P7/N7</f>
        <v>0</v>
      </c>
      <c r="R7" s="56"/>
      <c r="S7" s="56">
        <f>SUM(S3:S6)</f>
        <v>11</v>
      </c>
      <c r="T7" s="56">
        <f>SUM(T3:T6)</f>
        <v>7.9529999999999994</v>
      </c>
      <c r="U7" s="56">
        <f>100*T7/S7</f>
        <v>72.3</v>
      </c>
      <c r="V7" s="56">
        <f>SUM(V3:V6)</f>
        <v>1.375</v>
      </c>
      <c r="W7" s="56">
        <f>AE7/V7</f>
        <v>199.20001454545454</v>
      </c>
      <c r="X7" s="56">
        <f>SUM(X3:X6)</f>
        <v>88</v>
      </c>
      <c r="Y7" s="56">
        <f>X7/AF7</f>
        <v>0.44893378226711556</v>
      </c>
      <c r="Z7" s="56">
        <f>SUM(Z3:Z6)</f>
        <v>8.25</v>
      </c>
      <c r="AA7" s="56">
        <f>SUM(AA3:AA6)</f>
        <v>2.75</v>
      </c>
      <c r="AB7" s="56">
        <f>100*AA7/S7</f>
        <v>25</v>
      </c>
      <c r="AC7" s="56">
        <f>SUM(AC3:AC6)</f>
        <v>0.29700008999999999</v>
      </c>
      <c r="AD7" s="56">
        <f>100*AC7/S7</f>
        <v>2.700000818181818</v>
      </c>
      <c r="AE7" s="56">
        <f>SUM(AE3:AE6)</f>
        <v>273.90001999999998</v>
      </c>
      <c r="AF7" s="56">
        <f>SUM(AF3:AF6)</f>
        <v>196.02</v>
      </c>
      <c r="AG7" s="56">
        <f>SUM(AG3:AG6)</f>
        <v>0</v>
      </c>
      <c r="AH7" s="56">
        <f>100*AG7/S7</f>
        <v>0</v>
      </c>
      <c r="AI7" s="56">
        <f>(SUM(AI3:AI6))</f>
        <v>7.9529999999999994</v>
      </c>
      <c r="AJ7" s="56">
        <f>(SUM(AJ3:AJ6))</f>
        <v>8.25</v>
      </c>
      <c r="AK7" s="57">
        <f>AJ7/S7</f>
        <v>0.75</v>
      </c>
      <c r="AL7" s="57">
        <f>AI7/AJ7</f>
        <v>0.96399999999999997</v>
      </c>
      <c r="AM7" s="57">
        <f>O7/N7</f>
        <v>1</v>
      </c>
      <c r="AN7" s="57">
        <f>AM7*AL7*AK7</f>
        <v>0.72299999999999998</v>
      </c>
      <c r="AO7" s="58">
        <f t="shared" ref="AO7:AU7" si="1">(SUM(AO3:AO6) / $S$7*100)</f>
        <v>8.3333333784883674</v>
      </c>
      <c r="AP7" s="58">
        <f t="shared" si="1"/>
        <v>1.2121212414719842</v>
      </c>
      <c r="AQ7" s="58">
        <f t="shared" si="1"/>
        <v>3.3333334055813872</v>
      </c>
      <c r="AR7" s="58">
        <f t="shared" si="1"/>
        <v>3.0303031206130981</v>
      </c>
      <c r="AS7" s="58">
        <f t="shared" si="1"/>
        <v>7.2727273810993545</v>
      </c>
      <c r="AT7" s="60">
        <f t="shared" si="1"/>
        <v>1.8181818452748386</v>
      </c>
      <c r="AU7" s="60">
        <f t="shared" si="1"/>
        <v>118.18181818181819</v>
      </c>
    </row>
    <row r="8" spans="1:47" s="45" customFormat="1" ht="20.25" x14ac:dyDescent="0.3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73">
        <f>X7/2</f>
        <v>44</v>
      </c>
      <c r="Y8" s="54"/>
      <c r="Z8" s="54"/>
      <c r="AA8" s="54"/>
      <c r="AB8" s="54"/>
      <c r="AC8" s="54"/>
      <c r="AD8" s="54"/>
      <c r="AE8" s="73">
        <f>AE7/2</f>
        <v>136.95000999999999</v>
      </c>
      <c r="AF8" s="73">
        <f>AF7/2</f>
        <v>98.01</v>
      </c>
      <c r="AG8" s="54"/>
      <c r="AH8" s="54"/>
      <c r="AI8" s="54"/>
      <c r="AJ8" s="54"/>
      <c r="AK8" s="51"/>
      <c r="AL8" s="51"/>
      <c r="AM8" s="51"/>
      <c r="AN8" s="51"/>
      <c r="AO8" s="61">
        <f t="shared" ref="AO8:AU8" si="2">(SUM(AO3:AO6))</f>
        <v>0.9166666716337204</v>
      </c>
      <c r="AP8" s="61">
        <f t="shared" si="2"/>
        <v>0.13333333656191826</v>
      </c>
      <c r="AQ8" s="61">
        <f t="shared" si="2"/>
        <v>0.36666667461395264</v>
      </c>
      <c r="AR8" s="61">
        <f t="shared" si="2"/>
        <v>0.3333333432674408</v>
      </c>
      <c r="AS8" s="61">
        <f t="shared" si="2"/>
        <v>0.80000001192092896</v>
      </c>
      <c r="AT8" s="61">
        <f t="shared" si="2"/>
        <v>0.20000000298023224</v>
      </c>
      <c r="AU8" s="61">
        <f t="shared" si="2"/>
        <v>13</v>
      </c>
    </row>
    <row r="9" spans="1:47" s="45" customFormat="1" ht="20.25" x14ac:dyDescent="0.3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1"/>
      <c r="AL9" s="51"/>
      <c r="AM9" s="51"/>
      <c r="AN9" s="51"/>
      <c r="AT9" s="61"/>
      <c r="AU9" s="61"/>
    </row>
    <row r="10" spans="1:47" s="45" customFormat="1" ht="20.25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1"/>
      <c r="AL10" s="51"/>
      <c r="AM10" s="51"/>
      <c r="AN10" s="51"/>
      <c r="AT10" s="61"/>
      <c r="AU10" s="61"/>
    </row>
    <row r="11" spans="1:47" s="45" customFormat="1" ht="20.25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1"/>
      <c r="AL11" s="51"/>
      <c r="AM11" s="51"/>
      <c r="AN11" s="51"/>
      <c r="AO11" s="69" t="s">
        <v>157</v>
      </c>
      <c r="AP11" s="69" t="s">
        <v>158</v>
      </c>
      <c r="AQ11" s="69" t="s">
        <v>159</v>
      </c>
      <c r="AT11" s="61"/>
      <c r="AU11" s="61"/>
    </row>
    <row r="12" spans="1:47" s="45" customFormat="1" ht="20.25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1"/>
      <c r="AL12" s="51"/>
      <c r="AM12" s="51"/>
      <c r="AN12" s="51"/>
      <c r="AO12" s="70">
        <f>COUNTIF(AO3:AO6,"&gt;0")</f>
        <v>4</v>
      </c>
      <c r="AP12" s="71">
        <f>SUM(AO8+AR8+AP8+AQ8)*60</f>
        <v>105.00000156462193</v>
      </c>
      <c r="AQ12" s="72">
        <f>AP12/AO12</f>
        <v>26.250000391155481</v>
      </c>
      <c r="AT12" s="61"/>
      <c r="AU12" s="61"/>
    </row>
    <row r="13" spans="1:47" s="45" customFormat="1" ht="20.25" x14ac:dyDescent="0.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1"/>
      <c r="AL13" s="51"/>
      <c r="AM13" s="51"/>
      <c r="AN13" s="51"/>
      <c r="AT13" s="61"/>
      <c r="AU13" s="61"/>
    </row>
    <row r="14" spans="1:47" s="45" customFormat="1" ht="20.25" x14ac:dyDescent="0.3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1"/>
      <c r="AL14" s="51"/>
      <c r="AM14" s="51"/>
      <c r="AN14" s="51"/>
      <c r="AT14" s="61"/>
      <c r="AU14" s="61"/>
    </row>
    <row r="15" spans="1:47" s="45" customFormat="1" ht="20.25" x14ac:dyDescent="0.3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1"/>
      <c r="AL15" s="51"/>
      <c r="AM15" s="51"/>
      <c r="AN15" s="51"/>
      <c r="AT15" s="61"/>
      <c r="AU15" s="61"/>
    </row>
    <row r="16" spans="1:47" s="45" customFormat="1" ht="20.25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1"/>
      <c r="AL16" s="51"/>
      <c r="AM16" s="51"/>
      <c r="AN16" s="51"/>
      <c r="AT16" s="61"/>
      <c r="AU16" s="61"/>
    </row>
    <row r="17" spans="1:47" s="45" customFormat="1" ht="20.25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1"/>
      <c r="AL17" s="51"/>
      <c r="AM17" s="51"/>
      <c r="AN17" s="51"/>
      <c r="AT17" s="61"/>
      <c r="AU17" s="61"/>
    </row>
    <row r="18" spans="1:47" s="45" customFormat="1" ht="20.25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1"/>
      <c r="AL18" s="51"/>
      <c r="AM18" s="51"/>
      <c r="AN18" s="51"/>
      <c r="AT18" s="61"/>
      <c r="AU18" s="61"/>
    </row>
    <row r="19" spans="1:47" s="45" customFormat="1" ht="20.25" x14ac:dyDescent="0.3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1"/>
      <c r="AL19" s="51"/>
      <c r="AM19" s="51"/>
      <c r="AN19" s="51"/>
      <c r="AT19" s="61"/>
      <c r="AU19" s="61"/>
    </row>
    <row r="20" spans="1:47" s="45" customFormat="1" ht="20.25" x14ac:dyDescent="0.3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1"/>
      <c r="AL20" s="51"/>
      <c r="AM20" s="51"/>
      <c r="AN20" s="51"/>
      <c r="AT20" s="61"/>
      <c r="AU20" s="61"/>
    </row>
    <row r="21" spans="1:47" s="45" customFormat="1" ht="20.25" x14ac:dyDescent="0.3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1"/>
      <c r="AL21" s="51"/>
      <c r="AM21" s="51"/>
      <c r="AN21" s="51"/>
      <c r="AT21" s="61"/>
      <c r="AU21" s="61"/>
    </row>
    <row r="22" spans="1:47" s="45" customFormat="1" ht="20.25" x14ac:dyDescent="0.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1"/>
      <c r="AL22" s="51"/>
      <c r="AM22" s="51"/>
      <c r="AN22" s="51"/>
      <c r="AT22" s="61"/>
      <c r="AU22" s="61"/>
    </row>
    <row r="23" spans="1:47" s="45" customFormat="1" ht="20.25" x14ac:dyDescent="0.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1"/>
      <c r="AL23" s="51"/>
      <c r="AM23" s="51"/>
      <c r="AN23" s="51"/>
      <c r="AT23" s="61"/>
      <c r="AU23" s="61"/>
    </row>
    <row r="24" spans="1:47" s="45" customFormat="1" ht="20.25" x14ac:dyDescent="0.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1"/>
      <c r="AL24" s="51"/>
      <c r="AM24" s="51"/>
      <c r="AN24" s="51"/>
      <c r="AT24" s="61"/>
      <c r="AU24" s="61"/>
    </row>
    <row r="25" spans="1:47" s="45" customFormat="1" ht="20.25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1"/>
      <c r="AL25" s="51"/>
      <c r="AM25" s="51"/>
      <c r="AN25" s="51"/>
      <c r="AT25" s="61"/>
      <c r="AU25" s="61"/>
    </row>
    <row r="26" spans="1:47" s="45" customFormat="1" ht="20.25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1"/>
      <c r="AL26" s="51"/>
      <c r="AM26" s="51"/>
      <c r="AN26" s="51"/>
      <c r="AT26" s="61"/>
      <c r="AU26" s="61"/>
    </row>
    <row r="27" spans="1:47" s="45" customFormat="1" ht="20.25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1"/>
      <c r="AL27" s="51"/>
      <c r="AM27" s="51"/>
      <c r="AN27" s="51"/>
      <c r="AT27" s="61"/>
      <c r="AU27" s="61"/>
    </row>
    <row r="28" spans="1:47" s="45" customFormat="1" ht="20.25" x14ac:dyDescent="0.3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1"/>
      <c r="AL28" s="51"/>
      <c r="AM28" s="51"/>
      <c r="AN28" s="51"/>
      <c r="AT28" s="61"/>
      <c r="AU28" s="61"/>
    </row>
    <row r="29" spans="1:47" s="45" customFormat="1" ht="20.25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1"/>
      <c r="AL29" s="51"/>
      <c r="AM29" s="51"/>
      <c r="AN29" s="51"/>
      <c r="AT29" s="61"/>
      <c r="AU29" s="61"/>
    </row>
    <row r="30" spans="1:47" s="45" customFormat="1" ht="20.25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1"/>
      <c r="AL30" s="51"/>
      <c r="AM30" s="51"/>
      <c r="AN30" s="51"/>
      <c r="AT30" s="61"/>
      <c r="AU30" s="61"/>
    </row>
    <row r="31" spans="1:47" s="45" customFormat="1" ht="20.25" x14ac:dyDescent="0.3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1"/>
      <c r="AL31" s="51"/>
      <c r="AM31" s="51"/>
      <c r="AN31" s="51"/>
      <c r="AT31" s="61"/>
      <c r="AU31" s="61"/>
    </row>
    <row r="32" spans="1:47" s="45" customFormat="1" ht="20.25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1"/>
      <c r="AL32" s="51"/>
      <c r="AM32" s="51"/>
      <c r="AN32" s="51"/>
      <c r="AT32" s="61"/>
      <c r="AU32" s="61"/>
    </row>
    <row r="33" spans="1:47" s="45" customFormat="1" ht="20.25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1"/>
      <c r="AL33" s="51"/>
      <c r="AM33" s="51"/>
      <c r="AN33" s="51"/>
      <c r="AT33" s="61"/>
      <c r="AU33" s="61"/>
    </row>
    <row r="34" spans="1:47" s="45" customFormat="1" ht="20.25" x14ac:dyDescent="0.3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1"/>
      <c r="AL34" s="51"/>
      <c r="AM34" s="51"/>
      <c r="AN34" s="51"/>
      <c r="AT34" s="61"/>
      <c r="AU34" s="61"/>
    </row>
    <row r="35" spans="1:47" s="45" customFormat="1" ht="20.25" x14ac:dyDescent="0.3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1"/>
      <c r="AL35" s="51"/>
      <c r="AM35" s="51"/>
      <c r="AN35" s="51"/>
      <c r="AT35" s="61"/>
      <c r="AU35" s="61"/>
    </row>
    <row r="36" spans="1:47" s="45" customFormat="1" ht="20.25" x14ac:dyDescent="0.3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1"/>
      <c r="AL36" s="51"/>
      <c r="AM36" s="51"/>
      <c r="AN36" s="51"/>
      <c r="AT36" s="61"/>
      <c r="AU36" s="61"/>
    </row>
    <row r="37" spans="1:47" s="45" customFormat="1" ht="20.25" x14ac:dyDescent="0.3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1"/>
      <c r="AL37" s="51"/>
      <c r="AM37" s="51"/>
      <c r="AN37" s="51"/>
      <c r="AT37" s="61"/>
      <c r="AU37" s="61"/>
    </row>
    <row r="38" spans="1:47" s="45" customFormat="1" ht="20.25" x14ac:dyDescent="0.3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1"/>
      <c r="AL38" s="51"/>
      <c r="AM38" s="51"/>
      <c r="AN38" s="51"/>
      <c r="AT38" s="61"/>
      <c r="AU38" s="61"/>
    </row>
    <row r="39" spans="1:47" s="45" customFormat="1" ht="20.25" x14ac:dyDescent="0.3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1"/>
      <c r="AL39" s="51"/>
      <c r="AM39" s="51"/>
      <c r="AN39" s="51"/>
      <c r="AT39" s="61"/>
      <c r="AU39" s="61"/>
    </row>
    <row r="40" spans="1:47" s="45" customFormat="1" ht="20.25" x14ac:dyDescent="0.3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1"/>
      <c r="AL40" s="51"/>
      <c r="AM40" s="51"/>
      <c r="AN40" s="51"/>
      <c r="AT40" s="61"/>
      <c r="AU40" s="61"/>
    </row>
    <row r="41" spans="1:47" s="45" customFormat="1" ht="20.25" x14ac:dyDescent="0.3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1"/>
      <c r="AL41" s="51"/>
      <c r="AM41" s="51"/>
      <c r="AN41" s="51"/>
      <c r="AT41" s="61"/>
      <c r="AU41" s="61"/>
    </row>
    <row r="42" spans="1:47" s="45" customFormat="1" ht="20.25" x14ac:dyDescent="0.3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1"/>
      <c r="AL42" s="51"/>
      <c r="AM42" s="51"/>
      <c r="AN42" s="51"/>
      <c r="AT42" s="61"/>
      <c r="AU42" s="61"/>
    </row>
    <row r="43" spans="1:47" s="45" customFormat="1" ht="20.25" x14ac:dyDescent="0.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1"/>
      <c r="AL43" s="51"/>
      <c r="AM43" s="51"/>
      <c r="AN43" s="51"/>
      <c r="AT43" s="61"/>
      <c r="AU43" s="61"/>
    </row>
  </sheetData>
  <autoFilter ref="A2:AU8"/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"/>
  <sheetViews>
    <sheetView workbookViewId="0">
      <pane ySplit="2" topLeftCell="A3" activePane="bottomLeft" state="frozen"/>
      <selection activeCell="A6" sqref="A6"/>
      <selection pane="bottomLeft" activeCell="C8" sqref="C8"/>
    </sheetView>
  </sheetViews>
  <sheetFormatPr baseColWidth="10" defaultRowHeight="12" x14ac:dyDescent="0.2"/>
  <cols>
    <col min="1" max="5" width="11.42578125" style="39"/>
    <col min="6" max="8" width="11.5703125" style="39" bestFit="1" customWidth="1"/>
    <col min="9" max="9" width="11.42578125" style="39"/>
    <col min="10" max="10" width="11.5703125" style="39" bestFit="1" customWidth="1"/>
    <col min="11" max="13" width="11.42578125" style="39"/>
    <col min="14" max="18" width="11.5703125" style="39" bestFit="1" customWidth="1"/>
    <col min="19" max="20" width="14.140625" style="39" bestFit="1" customWidth="1"/>
    <col min="21" max="25" width="11.5703125" style="39" bestFit="1" customWidth="1"/>
    <col min="26" max="27" width="14.140625" style="39" bestFit="1" customWidth="1"/>
    <col min="28" max="30" width="11.5703125" style="39" bestFit="1" customWidth="1"/>
    <col min="31" max="32" width="15.85546875" style="39" bestFit="1" customWidth="1"/>
    <col min="33" max="34" width="11.5703125" style="39" bestFit="1" customWidth="1"/>
    <col min="35" max="36" width="14.140625" style="39" bestFit="1" customWidth="1"/>
    <col min="37" max="38" width="13.42578125" style="41" bestFit="1" customWidth="1"/>
    <col min="39" max="39" width="14.42578125" style="41" bestFit="1" customWidth="1"/>
    <col min="40" max="40" width="13.42578125" style="41" bestFit="1" customWidth="1"/>
    <col min="41" max="42" width="11.5703125" style="1" bestFit="1" customWidth="1"/>
    <col min="43" max="43" width="11.5703125" style="1" customWidth="1"/>
    <col min="44" max="47" width="11.5703125" style="1" bestFit="1" customWidth="1"/>
    <col min="48" max="50" width="11.5703125" style="2" bestFit="1" customWidth="1"/>
    <col min="51" max="16384" width="11.42578125" style="1"/>
  </cols>
  <sheetData>
    <row r="1" spans="1:50" ht="67.5" customHeight="1" x14ac:dyDescent="0.35">
      <c r="A1" s="43" t="s">
        <v>156</v>
      </c>
      <c r="R1" s="39" t="s">
        <v>38</v>
      </c>
      <c r="S1" s="39" t="s">
        <v>39</v>
      </c>
      <c r="T1" s="39" t="s">
        <v>39</v>
      </c>
      <c r="U1" s="39" t="s">
        <v>40</v>
      </c>
      <c r="X1" s="39" t="s">
        <v>41</v>
      </c>
      <c r="Z1" s="39" t="s">
        <v>39</v>
      </c>
      <c r="AA1" s="39" t="s">
        <v>39</v>
      </c>
      <c r="AB1" s="39" t="s">
        <v>40</v>
      </c>
      <c r="AC1" s="39" t="s">
        <v>39</v>
      </c>
      <c r="AD1" s="39" t="s">
        <v>40</v>
      </c>
      <c r="AG1" s="39" t="s">
        <v>42</v>
      </c>
      <c r="AH1" s="39" t="s">
        <v>42</v>
      </c>
      <c r="AI1" s="40"/>
      <c r="AJ1" s="40"/>
      <c r="AK1" s="42"/>
      <c r="AL1" s="42"/>
      <c r="AM1" s="42"/>
      <c r="AN1" s="42"/>
      <c r="AO1" s="62" t="s">
        <v>45</v>
      </c>
      <c r="AP1" s="62" t="s">
        <v>46</v>
      </c>
      <c r="AQ1" s="62" t="s">
        <v>48</v>
      </c>
      <c r="AR1" s="62" t="s">
        <v>51</v>
      </c>
      <c r="AS1" s="62" t="s">
        <v>54</v>
      </c>
      <c r="AT1" s="62" t="s">
        <v>56</v>
      </c>
      <c r="AU1" s="62" t="s">
        <v>66</v>
      </c>
      <c r="AV1" s="62" t="s">
        <v>68</v>
      </c>
      <c r="AW1" s="62" t="s">
        <v>70</v>
      </c>
      <c r="AX1" s="62" t="s">
        <v>69</v>
      </c>
    </row>
    <row r="2" spans="1:50" s="45" customFormat="1" ht="81" x14ac:dyDescent="0.3">
      <c r="A2" s="44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44" t="s">
        <v>12</v>
      </c>
      <c r="N2" s="44" t="s">
        <v>13</v>
      </c>
      <c r="O2" s="44" t="s">
        <v>14</v>
      </c>
      <c r="P2" s="44" t="s">
        <v>15</v>
      </c>
      <c r="Q2" s="44" t="s">
        <v>16</v>
      </c>
      <c r="R2" s="44" t="s">
        <v>17</v>
      </c>
      <c r="S2" s="44" t="s">
        <v>18</v>
      </c>
      <c r="T2" s="44" t="s">
        <v>19</v>
      </c>
      <c r="U2" s="44" t="s">
        <v>20</v>
      </c>
      <c r="V2" s="44" t="s">
        <v>21</v>
      </c>
      <c r="W2" s="44" t="s">
        <v>22</v>
      </c>
      <c r="X2" s="44" t="s">
        <v>23</v>
      </c>
      <c r="Y2" s="44" t="s">
        <v>24</v>
      </c>
      <c r="Z2" s="44" t="s">
        <v>25</v>
      </c>
      <c r="AA2" s="44" t="s">
        <v>26</v>
      </c>
      <c r="AB2" s="44" t="s">
        <v>27</v>
      </c>
      <c r="AC2" s="44" t="s">
        <v>28</v>
      </c>
      <c r="AD2" s="44" t="s">
        <v>29</v>
      </c>
      <c r="AE2" s="44" t="s">
        <v>30</v>
      </c>
      <c r="AF2" s="44" t="s">
        <v>31</v>
      </c>
      <c r="AG2" s="44" t="s">
        <v>43</v>
      </c>
      <c r="AH2" s="44" t="s">
        <v>44</v>
      </c>
      <c r="AI2" s="44" t="s">
        <v>32</v>
      </c>
      <c r="AJ2" s="44" t="s">
        <v>33</v>
      </c>
      <c r="AK2" s="44" t="s">
        <v>34</v>
      </c>
      <c r="AL2" s="44" t="s">
        <v>35</v>
      </c>
      <c r="AM2" s="44" t="s">
        <v>36</v>
      </c>
      <c r="AN2" s="44" t="s">
        <v>37</v>
      </c>
      <c r="AO2" s="63" t="s">
        <v>71</v>
      </c>
      <c r="AP2" s="64" t="s">
        <v>72</v>
      </c>
      <c r="AQ2" s="64" t="s">
        <v>74</v>
      </c>
      <c r="AR2" s="63" t="s">
        <v>77</v>
      </c>
      <c r="AS2" s="65" t="s">
        <v>80</v>
      </c>
      <c r="AT2" s="65" t="s">
        <v>82</v>
      </c>
      <c r="AU2" s="63" t="s">
        <v>92</v>
      </c>
      <c r="AV2" s="63" t="s">
        <v>94</v>
      </c>
      <c r="AW2" s="63" t="s">
        <v>96</v>
      </c>
      <c r="AX2" s="67" t="s">
        <v>95</v>
      </c>
    </row>
    <row r="3" spans="1:50" s="45" customFormat="1" ht="20.25" x14ac:dyDescent="0.3">
      <c r="A3" s="46" t="s">
        <v>138</v>
      </c>
      <c r="B3" s="46" t="s">
        <v>109</v>
      </c>
      <c r="C3" s="46" t="s">
        <v>139</v>
      </c>
      <c r="D3" s="46" t="s">
        <v>140</v>
      </c>
      <c r="E3" s="46" t="s">
        <v>106</v>
      </c>
      <c r="F3" s="47">
        <v>15319</v>
      </c>
      <c r="G3" s="47">
        <v>4062</v>
      </c>
      <c r="H3" s="47">
        <v>3999</v>
      </c>
      <c r="I3" s="46" t="s">
        <v>141</v>
      </c>
      <c r="J3" s="48">
        <v>71.8</v>
      </c>
      <c r="K3" s="46" t="s">
        <v>142</v>
      </c>
      <c r="L3" s="46" t="s">
        <v>135</v>
      </c>
      <c r="M3" s="46" t="s">
        <v>105</v>
      </c>
      <c r="N3" s="49">
        <v>18</v>
      </c>
      <c r="O3" s="49">
        <v>18</v>
      </c>
      <c r="P3" s="49">
        <v>0</v>
      </c>
      <c r="Q3" s="50">
        <v>0</v>
      </c>
      <c r="R3" s="50">
        <v>8.11</v>
      </c>
      <c r="S3" s="50">
        <v>3.1666669999999999</v>
      </c>
      <c r="T3" s="50">
        <v>2.4329999999999998</v>
      </c>
      <c r="U3" s="50">
        <v>76.831569999999999</v>
      </c>
      <c r="V3" s="50">
        <v>0.3958334</v>
      </c>
      <c r="W3" s="50">
        <v>274.661</v>
      </c>
      <c r="X3" s="50">
        <f t="shared" ref="X3:X6" si="0">8*S3</f>
        <v>25.333335999999999</v>
      </c>
      <c r="Y3" s="50">
        <v>0</v>
      </c>
      <c r="Z3" s="50">
        <v>2.65</v>
      </c>
      <c r="AA3" s="50">
        <v>0.51666670000000003</v>
      </c>
      <c r="AB3" s="50">
        <v>16.31579</v>
      </c>
      <c r="AC3" s="50">
        <v>0.21700050000000001</v>
      </c>
      <c r="AD3" s="50">
        <v>6.852646</v>
      </c>
      <c r="AE3" s="50">
        <v>108.72</v>
      </c>
      <c r="AF3" s="50">
        <v>69.66</v>
      </c>
      <c r="AG3" s="50">
        <v>0</v>
      </c>
      <c r="AH3" s="50">
        <v>0</v>
      </c>
      <c r="AI3" s="50">
        <v>2.4329999999999998</v>
      </c>
      <c r="AJ3" s="50">
        <v>2.65</v>
      </c>
      <c r="AK3" s="51">
        <v>0.83684210000000003</v>
      </c>
      <c r="AL3" s="51">
        <v>0.91811310000000002</v>
      </c>
      <c r="AM3" s="51">
        <v>1</v>
      </c>
      <c r="AN3" s="51">
        <v>0.76831570000000005</v>
      </c>
      <c r="AO3" s="52"/>
      <c r="AP3" s="52"/>
      <c r="AQ3" s="52"/>
      <c r="AR3" s="52"/>
      <c r="AS3" s="52"/>
      <c r="AT3" s="52">
        <v>0.1666666716337204</v>
      </c>
      <c r="AU3" s="52">
        <v>8.3333335816860199E-2</v>
      </c>
      <c r="AV3" s="61">
        <v>8.3333335816860199E-2</v>
      </c>
      <c r="AW3" s="61">
        <v>0.18333333730697632</v>
      </c>
      <c r="AX3" s="61"/>
    </row>
    <row r="4" spans="1:50" s="45" customFormat="1" ht="20.25" x14ac:dyDescent="0.3">
      <c r="A4" s="46" t="s">
        <v>138</v>
      </c>
      <c r="B4" s="46" t="s">
        <v>109</v>
      </c>
      <c r="C4" s="46" t="s">
        <v>139</v>
      </c>
      <c r="D4" s="46" t="s">
        <v>143</v>
      </c>
      <c r="E4" s="46" t="s">
        <v>106</v>
      </c>
      <c r="F4" s="47">
        <v>15319</v>
      </c>
      <c r="G4" s="47">
        <v>4017</v>
      </c>
      <c r="H4" s="47">
        <v>3698</v>
      </c>
      <c r="I4" s="46" t="s">
        <v>141</v>
      </c>
      <c r="J4" s="48">
        <v>71.8</v>
      </c>
      <c r="K4" s="46" t="s">
        <v>142</v>
      </c>
      <c r="L4" s="46" t="s">
        <v>135</v>
      </c>
      <c r="M4" s="46" t="s">
        <v>105</v>
      </c>
      <c r="N4" s="49">
        <v>18</v>
      </c>
      <c r="O4" s="49">
        <v>18</v>
      </c>
      <c r="P4" s="49">
        <v>0</v>
      </c>
      <c r="Q4" s="50">
        <v>0</v>
      </c>
      <c r="R4" s="50">
        <v>8.11</v>
      </c>
      <c r="S4" s="50">
        <v>3.1666669999999999</v>
      </c>
      <c r="T4" s="50">
        <v>2.4329999999999998</v>
      </c>
      <c r="U4" s="50">
        <v>76.831569999999999</v>
      </c>
      <c r="V4" s="50">
        <v>0.3958334</v>
      </c>
      <c r="W4" s="50">
        <v>274.661</v>
      </c>
      <c r="X4" s="50">
        <f t="shared" si="0"/>
        <v>25.333335999999999</v>
      </c>
      <c r="Y4" s="50">
        <v>0</v>
      </c>
      <c r="Z4" s="50">
        <v>2.7333340000000002</v>
      </c>
      <c r="AA4" s="50">
        <v>0.43333329999999998</v>
      </c>
      <c r="AB4" s="50">
        <v>13.68421</v>
      </c>
      <c r="AC4" s="50">
        <v>0.30033379999999998</v>
      </c>
      <c r="AD4" s="50">
        <v>9.4842239999999993</v>
      </c>
      <c r="AE4" s="50">
        <v>108.72</v>
      </c>
      <c r="AF4" s="50">
        <v>69.66</v>
      </c>
      <c r="AG4" s="50">
        <v>0</v>
      </c>
      <c r="AH4" s="50">
        <v>0</v>
      </c>
      <c r="AI4" s="50">
        <v>2.4329999999999998</v>
      </c>
      <c r="AJ4" s="50">
        <v>2.7333340000000002</v>
      </c>
      <c r="AK4" s="51">
        <v>0.86315790000000003</v>
      </c>
      <c r="AL4" s="51">
        <v>0.89012179999999996</v>
      </c>
      <c r="AM4" s="51">
        <v>1</v>
      </c>
      <c r="AN4" s="51">
        <v>0.76831570000000005</v>
      </c>
      <c r="AO4" s="52"/>
      <c r="AP4" s="52"/>
      <c r="AQ4" s="52"/>
      <c r="AR4" s="52">
        <v>0.1666666716337204</v>
      </c>
      <c r="AS4" s="52"/>
      <c r="AT4" s="52"/>
      <c r="AU4" s="52"/>
      <c r="AV4" s="61">
        <v>8.3333335816860199E-2</v>
      </c>
      <c r="AW4" s="61">
        <v>0.18333333730697632</v>
      </c>
      <c r="AX4" s="61"/>
    </row>
    <row r="5" spans="1:50" s="45" customFormat="1" ht="20.25" x14ac:dyDescent="0.3">
      <c r="A5" s="46" t="s">
        <v>138</v>
      </c>
      <c r="B5" s="46" t="s">
        <v>109</v>
      </c>
      <c r="C5" s="46" t="s">
        <v>139</v>
      </c>
      <c r="D5" s="46" t="s">
        <v>140</v>
      </c>
      <c r="E5" s="46" t="s">
        <v>106</v>
      </c>
      <c r="F5" s="47">
        <v>15321</v>
      </c>
      <c r="G5" s="47">
        <v>4062</v>
      </c>
      <c r="H5" s="47">
        <v>3999</v>
      </c>
      <c r="I5" s="46" t="s">
        <v>141</v>
      </c>
      <c r="J5" s="48">
        <v>71.8</v>
      </c>
      <c r="K5" s="46" t="s">
        <v>112</v>
      </c>
      <c r="L5" s="46" t="s">
        <v>135</v>
      </c>
      <c r="M5" s="46" t="s">
        <v>105</v>
      </c>
      <c r="N5" s="49">
        <v>21</v>
      </c>
      <c r="O5" s="49">
        <v>21</v>
      </c>
      <c r="P5" s="49">
        <v>0</v>
      </c>
      <c r="Q5" s="50">
        <v>0</v>
      </c>
      <c r="R5" s="50">
        <v>7.31</v>
      </c>
      <c r="S5" s="50">
        <v>3.3333330000000001</v>
      </c>
      <c r="T5" s="50">
        <v>2.5585</v>
      </c>
      <c r="U5" s="50">
        <v>76.754999999999995</v>
      </c>
      <c r="V5" s="50">
        <v>0.4166666</v>
      </c>
      <c r="W5" s="50">
        <v>269.13600000000002</v>
      </c>
      <c r="X5" s="50">
        <f t="shared" si="0"/>
        <v>26.666664000000001</v>
      </c>
      <c r="Y5" s="50">
        <v>0</v>
      </c>
      <c r="Z5" s="50">
        <v>2.7833329999999998</v>
      </c>
      <c r="AA5" s="50">
        <v>0.55000000000000004</v>
      </c>
      <c r="AB5" s="50">
        <v>16.5</v>
      </c>
      <c r="AC5" s="50">
        <v>0.22483330000000001</v>
      </c>
      <c r="AD5" s="50">
        <v>6.7449979999999998</v>
      </c>
      <c r="AE5" s="50">
        <v>112.14</v>
      </c>
      <c r="AF5" s="50">
        <v>69.510000000000005</v>
      </c>
      <c r="AG5" s="50">
        <v>0</v>
      </c>
      <c r="AH5" s="50">
        <v>0</v>
      </c>
      <c r="AI5" s="50">
        <v>2.5585</v>
      </c>
      <c r="AJ5" s="50">
        <v>2.7833329999999998</v>
      </c>
      <c r="AK5" s="51">
        <v>0.83499999999999996</v>
      </c>
      <c r="AL5" s="51">
        <v>0.91922159999999997</v>
      </c>
      <c r="AM5" s="51">
        <v>1</v>
      </c>
      <c r="AN5" s="51">
        <v>0.76754999999999995</v>
      </c>
      <c r="AO5" s="52"/>
      <c r="AP5" s="52">
        <v>0.06</v>
      </c>
      <c r="AQ5" s="52">
        <v>0.02</v>
      </c>
      <c r="AR5" s="52"/>
      <c r="AS5" s="52">
        <v>0.25</v>
      </c>
      <c r="AT5" s="52"/>
      <c r="AU5" s="52">
        <v>8.3333335816860199E-2</v>
      </c>
      <c r="AV5" s="61"/>
      <c r="AW5" s="61">
        <v>0.13333334028720856</v>
      </c>
      <c r="AX5" s="61">
        <v>1.5</v>
      </c>
    </row>
    <row r="6" spans="1:50" s="45" customFormat="1" ht="20.25" x14ac:dyDescent="0.3">
      <c r="A6" s="46" t="s">
        <v>138</v>
      </c>
      <c r="B6" s="46" t="s">
        <v>109</v>
      </c>
      <c r="C6" s="46" t="s">
        <v>139</v>
      </c>
      <c r="D6" s="46" t="s">
        <v>143</v>
      </c>
      <c r="E6" s="46" t="s">
        <v>106</v>
      </c>
      <c r="F6" s="47">
        <v>15321</v>
      </c>
      <c r="G6" s="47">
        <v>4017</v>
      </c>
      <c r="H6" s="47">
        <v>3698</v>
      </c>
      <c r="I6" s="46" t="s">
        <v>141</v>
      </c>
      <c r="J6" s="48">
        <v>71.8</v>
      </c>
      <c r="K6" s="46" t="s">
        <v>112</v>
      </c>
      <c r="L6" s="46" t="s">
        <v>135</v>
      </c>
      <c r="M6" s="46" t="s">
        <v>105</v>
      </c>
      <c r="N6" s="49">
        <v>21</v>
      </c>
      <c r="O6" s="49">
        <v>21</v>
      </c>
      <c r="P6" s="49">
        <v>0</v>
      </c>
      <c r="Q6" s="50">
        <v>0</v>
      </c>
      <c r="R6" s="50">
        <v>7.31</v>
      </c>
      <c r="S6" s="50">
        <v>4.8333329999999997</v>
      </c>
      <c r="T6" s="50">
        <v>2.5585</v>
      </c>
      <c r="U6" s="50">
        <v>52.934480000000001</v>
      </c>
      <c r="V6" s="50">
        <v>0.6041666</v>
      </c>
      <c r="W6" s="50">
        <v>185.61099999999999</v>
      </c>
      <c r="X6" s="50">
        <f t="shared" si="0"/>
        <v>38.666663999999997</v>
      </c>
      <c r="Y6" s="50">
        <v>0</v>
      </c>
      <c r="Z6" s="50">
        <v>2.7833329999999998</v>
      </c>
      <c r="AA6" s="50">
        <v>2.0499999999999998</v>
      </c>
      <c r="AB6" s="50">
        <v>42.413800000000002</v>
      </c>
      <c r="AC6" s="50">
        <v>0.22483330000000001</v>
      </c>
      <c r="AD6" s="50">
        <v>4.6517229999999996</v>
      </c>
      <c r="AE6" s="50">
        <v>112.14</v>
      </c>
      <c r="AF6" s="50">
        <v>69.510000000000005</v>
      </c>
      <c r="AG6" s="50">
        <v>0</v>
      </c>
      <c r="AH6" s="50">
        <v>0</v>
      </c>
      <c r="AI6" s="50">
        <v>2.5585</v>
      </c>
      <c r="AJ6" s="50">
        <v>2.7833329999999998</v>
      </c>
      <c r="AK6" s="51">
        <v>0.57586210000000004</v>
      </c>
      <c r="AL6" s="51">
        <v>0.91922159999999997</v>
      </c>
      <c r="AM6" s="51">
        <v>1</v>
      </c>
      <c r="AN6" s="51">
        <v>0.52934479999999995</v>
      </c>
      <c r="AO6" s="52">
        <v>1.5</v>
      </c>
      <c r="AP6" s="52">
        <v>0.06</v>
      </c>
      <c r="AQ6" s="52">
        <v>0.02</v>
      </c>
      <c r="AR6" s="52"/>
      <c r="AS6" s="52"/>
      <c r="AT6" s="52">
        <v>0.3333333432674408</v>
      </c>
      <c r="AU6" s="52"/>
      <c r="AV6" s="61"/>
      <c r="AW6" s="61">
        <v>0.13333334028720856</v>
      </c>
      <c r="AX6" s="61"/>
    </row>
    <row r="7" spans="1:50" s="45" customFormat="1" ht="20.25" x14ac:dyDescent="0.3">
      <c r="A7" s="54"/>
      <c r="B7" s="54"/>
      <c r="C7" s="54"/>
      <c r="D7" s="54"/>
      <c r="E7" s="54"/>
      <c r="F7" s="47"/>
      <c r="G7" s="47"/>
      <c r="H7" s="47"/>
      <c r="I7" s="54"/>
      <c r="J7" s="54"/>
      <c r="K7" s="54"/>
      <c r="L7" s="54"/>
      <c r="M7" s="54"/>
      <c r="N7" s="55">
        <f>SUM(N3:N6)</f>
        <v>78</v>
      </c>
      <c r="O7" s="55">
        <f>SUM(O3:O6)</f>
        <v>78</v>
      </c>
      <c r="P7" s="55">
        <f>SUM(P3:P6)</f>
        <v>0</v>
      </c>
      <c r="Q7" s="56">
        <f>100*P7/N7</f>
        <v>0</v>
      </c>
      <c r="R7" s="56"/>
      <c r="S7" s="56">
        <f>SUM(S3:S6)</f>
        <v>14.5</v>
      </c>
      <c r="T7" s="56">
        <f>SUM(T3:T6)</f>
        <v>9.9830000000000005</v>
      </c>
      <c r="U7" s="56">
        <f>100*T7/S7</f>
        <v>68.848275862068974</v>
      </c>
      <c r="V7" s="56">
        <f>SUM(V3:V6)</f>
        <v>1.8125</v>
      </c>
      <c r="W7" s="56">
        <f>AE7/V7</f>
        <v>243.70758620689654</v>
      </c>
      <c r="X7" s="56">
        <f>SUM(X3:X6)</f>
        <v>116</v>
      </c>
      <c r="Y7" s="56">
        <f>X7/AF7</f>
        <v>0.41675648487461381</v>
      </c>
      <c r="Z7" s="56">
        <f>SUM(Z3:Z6)</f>
        <v>10.95</v>
      </c>
      <c r="AA7" s="56">
        <f>SUM(AA3:AA6)</f>
        <v>3.55</v>
      </c>
      <c r="AB7" s="56">
        <f>100*AA7/S7</f>
        <v>24.482758620689655</v>
      </c>
      <c r="AC7" s="56">
        <f>SUM(AC3:AC6)</f>
        <v>0.96700090000000005</v>
      </c>
      <c r="AD7" s="56">
        <f>100*AC7/S7</f>
        <v>6.6689717241379309</v>
      </c>
      <c r="AE7" s="56">
        <f>SUM(AE3:AE6)</f>
        <v>441.71999999999997</v>
      </c>
      <c r="AF7" s="56">
        <f>SUM(AF3:AF6)</f>
        <v>278.33999999999997</v>
      </c>
      <c r="AG7" s="56">
        <f>SUM(AG3:AG6)</f>
        <v>0</v>
      </c>
      <c r="AH7" s="56">
        <f>100*AG7/S7</f>
        <v>0</v>
      </c>
      <c r="AI7" s="56">
        <f>(SUM(AI3:AI6))</f>
        <v>9.9830000000000005</v>
      </c>
      <c r="AJ7" s="56">
        <f>(SUM(AJ3:AJ6))</f>
        <v>10.95</v>
      </c>
      <c r="AK7" s="57">
        <f>AJ7/S7</f>
        <v>0.7551724137931034</v>
      </c>
      <c r="AL7" s="57">
        <f>AI7/AJ7</f>
        <v>0.91168949771689511</v>
      </c>
      <c r="AM7" s="57">
        <f>O7/N7</f>
        <v>1</v>
      </c>
      <c r="AN7" s="57">
        <f>AM7*AL7*AK7</f>
        <v>0.68848275862068975</v>
      </c>
      <c r="AO7" s="58">
        <f t="shared" ref="AO7:AX7" si="1">(SUM(AO3:AO6) / $S$7*100)</f>
        <v>10.344827586206897</v>
      </c>
      <c r="AP7" s="58">
        <f>(SUM(AP3:AP6) / $S$7*100)</f>
        <v>0.82758620689655171</v>
      </c>
      <c r="AQ7" s="58">
        <f>(SUM(AQ3:AQ6) / $S$7*100)</f>
        <v>0.27586206896551724</v>
      </c>
      <c r="AR7" s="58">
        <f t="shared" si="1"/>
        <v>1.1494253216118648</v>
      </c>
      <c r="AS7" s="58">
        <f t="shared" si="1"/>
        <v>1.7241379310344827</v>
      </c>
      <c r="AT7" s="58">
        <f t="shared" si="1"/>
        <v>3.4482759648355947</v>
      </c>
      <c r="AU7" s="58">
        <f t="shared" si="1"/>
        <v>1.1494253216118648</v>
      </c>
      <c r="AV7" s="60">
        <f t="shared" si="1"/>
        <v>1.1494253216118648</v>
      </c>
      <c r="AW7" s="60">
        <f t="shared" si="1"/>
        <v>4.367816242678412</v>
      </c>
      <c r="AX7" s="60">
        <f t="shared" si="1"/>
        <v>10.344827586206897</v>
      </c>
    </row>
    <row r="8" spans="1:50" s="45" customFormat="1" ht="20.25" x14ac:dyDescent="0.3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73">
        <f>X7/2</f>
        <v>58</v>
      </c>
      <c r="Y8" s="54"/>
      <c r="Z8" s="54"/>
      <c r="AA8" s="54"/>
      <c r="AB8" s="54"/>
      <c r="AC8" s="54"/>
      <c r="AD8" s="54"/>
      <c r="AE8" s="73">
        <f>AE7/2</f>
        <v>220.85999999999999</v>
      </c>
      <c r="AF8" s="73">
        <f>AF7/2</f>
        <v>139.16999999999999</v>
      </c>
      <c r="AG8" s="54"/>
      <c r="AH8" s="54"/>
      <c r="AI8" s="54"/>
      <c r="AJ8" s="54"/>
      <c r="AK8" s="51"/>
      <c r="AL8" s="51"/>
      <c r="AM8" s="51"/>
      <c r="AN8" s="51"/>
      <c r="AO8" s="61">
        <f t="shared" ref="AO8:AX8" si="2">(SUM(AO3:AO6))</f>
        <v>1.5</v>
      </c>
      <c r="AP8" s="61">
        <f>(SUM(AP3:AP6))</f>
        <v>0.12</v>
      </c>
      <c r="AQ8" s="61">
        <f>(SUM(AQ3:AQ6))</f>
        <v>0.04</v>
      </c>
      <c r="AR8" s="61">
        <f t="shared" si="2"/>
        <v>0.1666666716337204</v>
      </c>
      <c r="AS8" s="61">
        <f t="shared" si="2"/>
        <v>0.25</v>
      </c>
      <c r="AT8" s="61">
        <f t="shared" si="2"/>
        <v>0.50000001490116119</v>
      </c>
      <c r="AU8" s="61">
        <f t="shared" si="2"/>
        <v>0.1666666716337204</v>
      </c>
      <c r="AV8" s="61">
        <f t="shared" si="2"/>
        <v>0.1666666716337204</v>
      </c>
      <c r="AW8" s="61">
        <f t="shared" si="2"/>
        <v>0.63333335518836975</v>
      </c>
      <c r="AX8" s="61">
        <f t="shared" si="2"/>
        <v>1.5</v>
      </c>
    </row>
    <row r="9" spans="1:50" s="45" customFormat="1" ht="20.25" x14ac:dyDescent="0.3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1"/>
      <c r="AL9" s="51"/>
      <c r="AM9" s="51"/>
      <c r="AN9" s="51"/>
      <c r="AV9" s="61"/>
      <c r="AW9" s="61"/>
      <c r="AX9" s="61"/>
    </row>
    <row r="10" spans="1:50" s="45" customFormat="1" ht="20.25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1"/>
      <c r="AL10" s="51"/>
      <c r="AM10" s="51"/>
      <c r="AN10" s="51"/>
      <c r="AV10" s="61"/>
      <c r="AW10" s="61"/>
      <c r="AX10" s="61"/>
    </row>
    <row r="11" spans="1:50" s="45" customFormat="1" ht="20.25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1"/>
      <c r="AL11" s="51"/>
      <c r="AM11" s="51"/>
      <c r="AN11" s="51"/>
      <c r="AP11" s="69" t="s">
        <v>157</v>
      </c>
      <c r="AQ11" s="69" t="s">
        <v>158</v>
      </c>
      <c r="AR11" s="69" t="s">
        <v>159</v>
      </c>
      <c r="AV11" s="61"/>
      <c r="AW11" s="61"/>
      <c r="AX11" s="61"/>
    </row>
    <row r="12" spans="1:50" s="45" customFormat="1" ht="20.25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1"/>
      <c r="AL12" s="51"/>
      <c r="AM12" s="51"/>
      <c r="AN12" s="51"/>
      <c r="AP12" s="70">
        <f>COUNTIF(AP3:AP6,"&gt;0")</f>
        <v>2</v>
      </c>
      <c r="AQ12" s="71">
        <f>SUM(AP8+AQ8)*60</f>
        <v>9.6</v>
      </c>
      <c r="AR12" s="72">
        <f>AQ12/AP12</f>
        <v>4.8</v>
      </c>
      <c r="AV12" s="61"/>
      <c r="AW12" s="61"/>
      <c r="AX12" s="61"/>
    </row>
    <row r="13" spans="1:50" s="45" customFormat="1" ht="20.25" x14ac:dyDescent="0.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1"/>
      <c r="AL13" s="51"/>
      <c r="AM13" s="51"/>
      <c r="AN13" s="51"/>
      <c r="AV13" s="61"/>
      <c r="AW13" s="61"/>
      <c r="AX13" s="61"/>
    </row>
    <row r="14" spans="1:50" s="45" customFormat="1" ht="20.25" x14ac:dyDescent="0.3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1"/>
      <c r="AL14" s="51"/>
      <c r="AM14" s="51"/>
      <c r="AN14" s="51"/>
      <c r="AV14" s="61"/>
      <c r="AW14" s="61"/>
      <c r="AX14" s="61"/>
    </row>
    <row r="15" spans="1:50" s="45" customFormat="1" ht="20.25" x14ac:dyDescent="0.3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1"/>
      <c r="AL15" s="51"/>
      <c r="AM15" s="51"/>
      <c r="AN15" s="51"/>
      <c r="AV15" s="61"/>
      <c r="AW15" s="61"/>
      <c r="AX15" s="61"/>
    </row>
    <row r="16" spans="1:50" s="45" customFormat="1" ht="20.25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1"/>
      <c r="AL16" s="51"/>
      <c r="AM16" s="51"/>
      <c r="AN16" s="51"/>
      <c r="AV16" s="61"/>
      <c r="AW16" s="61"/>
      <c r="AX16" s="61"/>
    </row>
    <row r="17" spans="1:50" s="45" customFormat="1" ht="20.25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1"/>
      <c r="AL17" s="51"/>
      <c r="AM17" s="51"/>
      <c r="AN17" s="51"/>
      <c r="AV17" s="61"/>
      <c r="AW17" s="61"/>
      <c r="AX17" s="61"/>
    </row>
    <row r="18" spans="1:50" s="45" customFormat="1" ht="20.25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1"/>
      <c r="AL18" s="51"/>
      <c r="AM18" s="51"/>
      <c r="AN18" s="51"/>
      <c r="AV18" s="61"/>
      <c r="AW18" s="61"/>
      <c r="AX18" s="61"/>
    </row>
    <row r="19" spans="1:50" s="45" customFormat="1" ht="20.25" x14ac:dyDescent="0.3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1"/>
      <c r="AL19" s="51"/>
      <c r="AM19" s="51"/>
      <c r="AN19" s="51"/>
      <c r="AV19" s="61"/>
      <c r="AW19" s="61"/>
      <c r="AX19" s="61"/>
    </row>
    <row r="20" spans="1:50" s="45" customFormat="1" ht="20.25" x14ac:dyDescent="0.3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1"/>
      <c r="AL20" s="51"/>
      <c r="AM20" s="51"/>
      <c r="AN20" s="51"/>
      <c r="AV20" s="61"/>
      <c r="AW20" s="61"/>
      <c r="AX20" s="61"/>
    </row>
    <row r="21" spans="1:50" s="45" customFormat="1" ht="20.25" x14ac:dyDescent="0.3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1"/>
      <c r="AL21" s="51"/>
      <c r="AM21" s="51"/>
      <c r="AN21" s="51"/>
      <c r="AV21" s="61"/>
      <c r="AW21" s="61"/>
      <c r="AX21" s="61"/>
    </row>
    <row r="22" spans="1:50" s="45" customFormat="1" ht="20.25" x14ac:dyDescent="0.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1"/>
      <c r="AL22" s="51"/>
      <c r="AM22" s="51"/>
      <c r="AN22" s="51"/>
      <c r="AV22" s="61"/>
      <c r="AW22" s="61"/>
      <c r="AX22" s="61"/>
    </row>
    <row r="23" spans="1:50" s="45" customFormat="1" ht="20.25" x14ac:dyDescent="0.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1"/>
      <c r="AL23" s="51"/>
      <c r="AM23" s="51"/>
      <c r="AN23" s="51"/>
      <c r="AV23" s="61"/>
      <c r="AW23" s="61"/>
      <c r="AX23" s="61"/>
    </row>
    <row r="24" spans="1:50" s="45" customFormat="1" ht="20.25" x14ac:dyDescent="0.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1"/>
      <c r="AL24" s="51"/>
      <c r="AM24" s="51"/>
      <c r="AN24" s="51"/>
      <c r="AV24" s="61"/>
      <c r="AW24" s="61"/>
      <c r="AX24" s="61"/>
    </row>
    <row r="25" spans="1:50" s="45" customFormat="1" ht="20.25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1"/>
      <c r="AL25" s="51"/>
      <c r="AM25" s="51"/>
      <c r="AN25" s="51"/>
      <c r="AV25" s="61"/>
      <c r="AW25" s="61"/>
      <c r="AX25" s="61"/>
    </row>
    <row r="26" spans="1:50" s="45" customFormat="1" ht="20.25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1"/>
      <c r="AL26" s="51"/>
      <c r="AM26" s="51"/>
      <c r="AN26" s="51"/>
      <c r="AV26" s="61"/>
      <c r="AW26" s="61"/>
      <c r="AX26" s="61"/>
    </row>
    <row r="27" spans="1:50" s="45" customFormat="1" ht="20.25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1"/>
      <c r="AL27" s="51"/>
      <c r="AM27" s="51"/>
      <c r="AN27" s="51"/>
      <c r="AV27" s="61"/>
      <c r="AW27" s="61"/>
      <c r="AX27" s="61"/>
    </row>
    <row r="28" spans="1:50" s="45" customFormat="1" ht="20.25" x14ac:dyDescent="0.3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1"/>
      <c r="AL28" s="51"/>
      <c r="AM28" s="51"/>
      <c r="AN28" s="51"/>
      <c r="AV28" s="61"/>
      <c r="AW28" s="61"/>
      <c r="AX28" s="61"/>
    </row>
    <row r="29" spans="1:50" s="45" customFormat="1" ht="20.25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1"/>
      <c r="AL29" s="51"/>
      <c r="AM29" s="51"/>
      <c r="AN29" s="51"/>
      <c r="AV29" s="61"/>
      <c r="AW29" s="61"/>
      <c r="AX29" s="61"/>
    </row>
    <row r="30" spans="1:50" s="45" customFormat="1" ht="20.25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1"/>
      <c r="AL30" s="51"/>
      <c r="AM30" s="51"/>
      <c r="AN30" s="51"/>
      <c r="AV30" s="61"/>
      <c r="AW30" s="61"/>
      <c r="AX30" s="61"/>
    </row>
    <row r="31" spans="1:50" s="45" customFormat="1" ht="20.25" x14ac:dyDescent="0.3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1"/>
      <c r="AL31" s="51"/>
      <c r="AM31" s="51"/>
      <c r="AN31" s="51"/>
      <c r="AV31" s="61"/>
      <c r="AW31" s="61"/>
      <c r="AX31" s="61"/>
    </row>
    <row r="32" spans="1:50" s="45" customFormat="1" ht="20.25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1"/>
      <c r="AL32" s="51"/>
      <c r="AM32" s="51"/>
      <c r="AN32" s="51"/>
      <c r="AV32" s="61"/>
      <c r="AW32" s="61"/>
      <c r="AX32" s="61"/>
    </row>
    <row r="33" spans="1:50" s="45" customFormat="1" ht="20.25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1"/>
      <c r="AL33" s="51"/>
      <c r="AM33" s="51"/>
      <c r="AN33" s="51"/>
      <c r="AV33" s="61"/>
      <c r="AW33" s="61"/>
      <c r="AX33" s="61"/>
    </row>
    <row r="34" spans="1:50" s="45" customFormat="1" ht="20.25" x14ac:dyDescent="0.3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1"/>
      <c r="AL34" s="51"/>
      <c r="AM34" s="51"/>
      <c r="AN34" s="51"/>
      <c r="AV34" s="61"/>
      <c r="AW34" s="61"/>
      <c r="AX34" s="61"/>
    </row>
    <row r="35" spans="1:50" s="45" customFormat="1" ht="20.25" x14ac:dyDescent="0.3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1"/>
      <c r="AL35" s="51"/>
      <c r="AM35" s="51"/>
      <c r="AN35" s="51"/>
      <c r="AV35" s="61"/>
      <c r="AW35" s="61"/>
      <c r="AX35" s="61"/>
    </row>
    <row r="36" spans="1:50" s="45" customFormat="1" ht="20.25" x14ac:dyDescent="0.3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1"/>
      <c r="AL36" s="51"/>
      <c r="AM36" s="51"/>
      <c r="AN36" s="51"/>
      <c r="AV36" s="61"/>
      <c r="AW36" s="61"/>
      <c r="AX36" s="61"/>
    </row>
    <row r="37" spans="1:50" s="45" customFormat="1" ht="20.25" x14ac:dyDescent="0.3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1"/>
      <c r="AL37" s="51"/>
      <c r="AM37" s="51"/>
      <c r="AN37" s="51"/>
      <c r="AV37" s="61"/>
      <c r="AW37" s="61"/>
      <c r="AX37" s="61"/>
    </row>
    <row r="38" spans="1:50" s="45" customFormat="1" ht="20.25" x14ac:dyDescent="0.3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1"/>
      <c r="AL38" s="51"/>
      <c r="AM38" s="51"/>
      <c r="AN38" s="51"/>
      <c r="AV38" s="61"/>
      <c r="AW38" s="61"/>
      <c r="AX38" s="61"/>
    </row>
    <row r="39" spans="1:50" s="45" customFormat="1" ht="20.25" x14ac:dyDescent="0.3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1"/>
      <c r="AL39" s="51"/>
      <c r="AM39" s="51"/>
      <c r="AN39" s="51"/>
      <c r="AV39" s="61"/>
      <c r="AW39" s="61"/>
      <c r="AX39" s="61"/>
    </row>
    <row r="40" spans="1:50" s="45" customFormat="1" ht="20.25" x14ac:dyDescent="0.3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1"/>
      <c r="AL40" s="51"/>
      <c r="AM40" s="51"/>
      <c r="AN40" s="51"/>
      <c r="AV40" s="61"/>
      <c r="AW40" s="61"/>
      <c r="AX40" s="61"/>
    </row>
    <row r="41" spans="1:50" s="45" customFormat="1" ht="20.25" x14ac:dyDescent="0.3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1"/>
      <c r="AL41" s="51"/>
      <c r="AM41" s="51"/>
      <c r="AN41" s="51"/>
      <c r="AV41" s="61"/>
      <c r="AW41" s="61"/>
      <c r="AX41" s="61"/>
    </row>
    <row r="42" spans="1:50" s="45" customFormat="1" ht="20.25" x14ac:dyDescent="0.3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1"/>
      <c r="AL42" s="51"/>
      <c r="AM42" s="51"/>
      <c r="AN42" s="51"/>
      <c r="AV42" s="61"/>
      <c r="AW42" s="61"/>
      <c r="AX42" s="61"/>
    </row>
    <row r="43" spans="1:50" s="45" customFormat="1" ht="20.25" x14ac:dyDescent="0.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1"/>
      <c r="AL43" s="51"/>
      <c r="AM43" s="51"/>
      <c r="AN43" s="51"/>
      <c r="AV43" s="61"/>
      <c r="AW43" s="61"/>
      <c r="AX43" s="61"/>
    </row>
  </sheetData>
  <autoFilter ref="A2:AX8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TOP DINO</vt:lpstr>
      <vt:lpstr>SLIJ</vt:lpstr>
      <vt:lpstr>FJL</vt:lpstr>
      <vt:lpstr>L-A</vt:lpstr>
      <vt:lpstr>L-B</vt:lpstr>
      <vt:lpstr>L-C</vt:lpstr>
    </vt:vector>
  </TitlesOfParts>
  <Company>V&amp;M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Sheyla</dc:creator>
  <cp:lastModifiedBy>BRAVO, Eduardo</cp:lastModifiedBy>
  <dcterms:created xsi:type="dcterms:W3CDTF">2025-03-28T14:55:22Z</dcterms:created>
  <dcterms:modified xsi:type="dcterms:W3CDTF">2025-08-18T16:55:48Z</dcterms:modified>
</cp:coreProperties>
</file>