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Castro\Desktop\ESCOM\3ero. Semestre\AdministracionFinanciera\2da.EvaluacionContinua\"/>
    </mc:Choice>
  </mc:AlternateContent>
  <xr:revisionPtr revIDLastSave="0" documentId="13_ncr:1_{7C394135-9FAE-4F25-98EF-F746BF722FFF}" xr6:coauthVersionLast="43" xr6:coauthVersionMax="43" xr10:uidLastSave="{00000000-0000-0000-0000-000000000000}"/>
  <bookViews>
    <workbookView xWindow="-108" yWindow="-108" windowWidth="23256" windowHeight="12696" tabRatio="629" firstSheet="1" activeTab="4" xr2:uid="{00000000-000D-0000-FFFF-FFFF00000000}"/>
  </bookViews>
  <sheets>
    <sheet name="Du Pont" sheetId="3" r:id="rId1"/>
    <sheet name="Aumentos y disminuciones1" sheetId="4" r:id="rId2"/>
    <sheet name="Aumentos y dismunuciones2" sheetId="5" r:id="rId3"/>
    <sheet name="Año base comun1" sheetId="6" r:id="rId4"/>
    <sheet name="Año base comun2" sheetId="7" r:id="rId5"/>
    <sheet name="Indice de Altman" sheetId="8" r:id="rId6"/>
    <sheet name="Porcientos Integrales1" sheetId="1" r:id="rId7"/>
    <sheet name="Porcientos Integrales2" sheetId="2" r:id="rId8"/>
    <sheet name="Razones Financieras" sheetId="9" r:id="rId9"/>
  </sheets>
  <definedNames>
    <definedName name="_xlnm.Print_Area" localSheetId="6">'Porcientos Integrales1'!$A$1:$I$37</definedName>
    <definedName name="_xlnm.Print_Area" localSheetId="8">'Razones Financieras'!$A$1:$K$44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E33" i="3" l="1"/>
  <c r="E30" i="3"/>
  <c r="E29" i="3"/>
  <c r="F26" i="3"/>
  <c r="F23" i="3"/>
  <c r="F20" i="3"/>
  <c r="E32" i="3" l="1"/>
  <c r="F32" i="3" s="1"/>
  <c r="F29" i="3"/>
  <c r="J43" i="9"/>
  <c r="G43" i="9"/>
  <c r="D43" i="9"/>
  <c r="J41" i="9"/>
  <c r="G41" i="9"/>
  <c r="D41" i="9"/>
  <c r="J39" i="9"/>
  <c r="G39" i="9"/>
  <c r="D39" i="9"/>
  <c r="J37" i="9"/>
  <c r="G37" i="9"/>
  <c r="D37" i="9"/>
  <c r="J35" i="9"/>
  <c r="G35" i="9"/>
  <c r="D35" i="9"/>
  <c r="J32" i="9"/>
  <c r="G32" i="9"/>
  <c r="D32" i="9"/>
  <c r="J30" i="9"/>
  <c r="G30" i="9"/>
  <c r="D30" i="9"/>
  <c r="J28" i="9"/>
  <c r="G28" i="9"/>
  <c r="D28" i="9"/>
  <c r="J23" i="9"/>
  <c r="G23" i="9"/>
  <c r="D23" i="9"/>
  <c r="J25" i="9"/>
  <c r="G25" i="9"/>
  <c r="D25" i="9"/>
  <c r="J21" i="9"/>
  <c r="G21" i="9"/>
  <c r="D21" i="9"/>
  <c r="J19" i="9"/>
  <c r="G19" i="9"/>
  <c r="D19" i="9"/>
  <c r="J17" i="9"/>
  <c r="G17" i="9"/>
  <c r="D17" i="9"/>
  <c r="J15" i="9"/>
  <c r="G15" i="9"/>
  <c r="D15" i="9"/>
  <c r="I15" i="9"/>
  <c r="F15" i="9"/>
  <c r="C15" i="9"/>
  <c r="J13" i="9"/>
  <c r="G13" i="9"/>
  <c r="D13" i="9"/>
  <c r="J11" i="9"/>
  <c r="G11" i="9"/>
  <c r="D11" i="9"/>
  <c r="J9" i="9"/>
  <c r="G9" i="9"/>
  <c r="D9" i="9"/>
  <c r="J5" i="9"/>
  <c r="G5" i="9"/>
  <c r="D5" i="9"/>
  <c r="F4" i="3" l="1"/>
  <c r="K33" i="8" l="1"/>
  <c r="L32" i="8" s="1"/>
  <c r="K26" i="8"/>
  <c r="L26" i="8" s="1"/>
  <c r="K21" i="8"/>
  <c r="K20" i="8"/>
  <c r="K18" i="8"/>
  <c r="L18" i="8" s="1"/>
  <c r="K16" i="8"/>
  <c r="L16" i="8" s="1"/>
  <c r="K14" i="8"/>
  <c r="L14" i="8" s="1"/>
  <c r="L30" i="8"/>
  <c r="L28" i="8"/>
  <c r="K8" i="8"/>
  <c r="K9" i="8"/>
  <c r="K7" i="8"/>
  <c r="L6" i="8" s="1"/>
  <c r="K5" i="8"/>
  <c r="K4" i="8"/>
  <c r="K3" i="8"/>
  <c r="K2" i="8"/>
  <c r="L2" i="8"/>
  <c r="L8" i="8" l="1"/>
  <c r="L4" i="8"/>
  <c r="I34" i="8"/>
  <c r="L20" i="8"/>
  <c r="I22" i="8" s="1"/>
  <c r="H20" i="7"/>
  <c r="I20" i="7" s="1"/>
  <c r="E20" i="7"/>
  <c r="F20" i="7" s="1"/>
  <c r="H19" i="7"/>
  <c r="I19" i="7" s="1"/>
  <c r="E19" i="7"/>
  <c r="F19" i="7" s="1"/>
  <c r="H18" i="7"/>
  <c r="I18" i="7" s="1"/>
  <c r="E18" i="7"/>
  <c r="F18" i="7" s="1"/>
  <c r="H17" i="7"/>
  <c r="I17" i="7" s="1"/>
  <c r="E17" i="7"/>
  <c r="F17" i="7" s="1"/>
  <c r="H16" i="7"/>
  <c r="I16" i="7" s="1"/>
  <c r="E16" i="7"/>
  <c r="F16" i="7" s="1"/>
  <c r="H15" i="7"/>
  <c r="I15" i="7" s="1"/>
  <c r="E15" i="7"/>
  <c r="F15" i="7" s="1"/>
  <c r="H14" i="7"/>
  <c r="I14" i="7" s="1"/>
  <c r="E14" i="7"/>
  <c r="F14" i="7" s="1"/>
  <c r="H13" i="7"/>
  <c r="I13" i="7" s="1"/>
  <c r="E13" i="7"/>
  <c r="F13" i="7" s="1"/>
  <c r="H12" i="7"/>
  <c r="I12" i="7" s="1"/>
  <c r="E12" i="7"/>
  <c r="F12" i="7" s="1"/>
  <c r="H11" i="7"/>
  <c r="I11" i="7" s="1"/>
  <c r="E11" i="7"/>
  <c r="F11" i="7" s="1"/>
  <c r="H10" i="7"/>
  <c r="I10" i="7" s="1"/>
  <c r="E10" i="7"/>
  <c r="F10" i="7" s="1"/>
  <c r="H9" i="7"/>
  <c r="I9" i="7" s="1"/>
  <c r="E9" i="7"/>
  <c r="F9" i="7" s="1"/>
  <c r="H8" i="7"/>
  <c r="I8" i="7" s="1"/>
  <c r="E8" i="7"/>
  <c r="F8" i="7" s="1"/>
  <c r="H7" i="7"/>
  <c r="I7" i="7" s="1"/>
  <c r="E7" i="7"/>
  <c r="F7" i="7" s="1"/>
  <c r="H6" i="7"/>
  <c r="I6" i="7" s="1"/>
  <c r="E6" i="7"/>
  <c r="F6" i="7" s="1"/>
  <c r="H5" i="7"/>
  <c r="I5" i="7" s="1"/>
  <c r="E5" i="7"/>
  <c r="F5" i="7" s="1"/>
  <c r="H4" i="7"/>
  <c r="I4" i="7" s="1"/>
  <c r="E4" i="7"/>
  <c r="F4" i="7" s="1"/>
  <c r="I37" i="6"/>
  <c r="H37" i="6"/>
  <c r="F37" i="6"/>
  <c r="E37" i="6"/>
  <c r="I36" i="6"/>
  <c r="H36" i="6"/>
  <c r="F36" i="6"/>
  <c r="E36" i="6"/>
  <c r="F34" i="6"/>
  <c r="E34" i="6"/>
  <c r="I33" i="6"/>
  <c r="H33" i="6"/>
  <c r="F33" i="6"/>
  <c r="E33" i="6"/>
  <c r="I32" i="6"/>
  <c r="H32" i="6"/>
  <c r="F32" i="6"/>
  <c r="E32" i="6"/>
  <c r="I31" i="6"/>
  <c r="H31" i="6"/>
  <c r="F31" i="6"/>
  <c r="E31" i="6"/>
  <c r="I30" i="6"/>
  <c r="H30" i="6"/>
  <c r="F30" i="6"/>
  <c r="E30" i="6"/>
  <c r="I29" i="6"/>
  <c r="H29" i="6"/>
  <c r="F29" i="6"/>
  <c r="E29" i="6"/>
  <c r="I28" i="6"/>
  <c r="H28" i="6"/>
  <c r="F28" i="6"/>
  <c r="E28" i="6"/>
  <c r="I26" i="6"/>
  <c r="H26" i="6"/>
  <c r="F26" i="6"/>
  <c r="E26" i="6"/>
  <c r="I25" i="6"/>
  <c r="H25" i="6"/>
  <c r="F25" i="6"/>
  <c r="E25" i="6"/>
  <c r="I24" i="6"/>
  <c r="H24" i="6"/>
  <c r="F24" i="6"/>
  <c r="E24" i="6"/>
  <c r="I23" i="6"/>
  <c r="H23" i="6"/>
  <c r="F23" i="6"/>
  <c r="E23" i="6"/>
  <c r="I22" i="6"/>
  <c r="H22" i="6"/>
  <c r="F22" i="6"/>
  <c r="E22" i="6"/>
  <c r="I20" i="6"/>
  <c r="H20" i="6"/>
  <c r="F20" i="6"/>
  <c r="E20" i="6"/>
  <c r="I19" i="6"/>
  <c r="H19" i="6"/>
  <c r="F19" i="6"/>
  <c r="E19" i="6"/>
  <c r="I18" i="6"/>
  <c r="H18" i="6"/>
  <c r="F18" i="6"/>
  <c r="E18" i="6"/>
  <c r="I16" i="6"/>
  <c r="H16" i="6"/>
  <c r="F16" i="6"/>
  <c r="E16" i="6"/>
  <c r="I15" i="6"/>
  <c r="H15" i="6"/>
  <c r="F15" i="6"/>
  <c r="E15" i="6"/>
  <c r="I13" i="6"/>
  <c r="H13" i="6"/>
  <c r="F13" i="6"/>
  <c r="E13" i="6"/>
  <c r="I12" i="6"/>
  <c r="H12" i="6"/>
  <c r="F12" i="6"/>
  <c r="E12" i="6"/>
  <c r="I11" i="6"/>
  <c r="H11" i="6"/>
  <c r="F11" i="6"/>
  <c r="E11" i="6"/>
  <c r="I10" i="6"/>
  <c r="H10" i="6"/>
  <c r="F10" i="6"/>
  <c r="E10" i="6"/>
  <c r="H9" i="6"/>
  <c r="H8" i="6"/>
  <c r="I8" i="6" s="1"/>
  <c r="E8" i="6"/>
  <c r="F8" i="6" s="1"/>
  <c r="H7" i="6"/>
  <c r="I7" i="6" s="1"/>
  <c r="E7" i="6"/>
  <c r="F7" i="6" s="1"/>
  <c r="H6" i="6"/>
  <c r="I6" i="6" s="1"/>
  <c r="E6" i="6"/>
  <c r="F6" i="6" s="1"/>
  <c r="H5" i="6"/>
  <c r="I5" i="6" s="1"/>
  <c r="E5" i="6"/>
  <c r="F5" i="6" s="1"/>
  <c r="E5" i="5"/>
  <c r="E6" i="5"/>
  <c r="E7" i="5"/>
  <c r="E8" i="5"/>
  <c r="E9" i="5"/>
  <c r="E10" i="5"/>
  <c r="E11" i="5"/>
  <c r="F11" i="5" s="1"/>
  <c r="E12" i="5"/>
  <c r="E13" i="5"/>
  <c r="E14" i="5"/>
  <c r="E15" i="5"/>
  <c r="E16" i="5"/>
  <c r="E17" i="5"/>
  <c r="E18" i="5"/>
  <c r="E19" i="5"/>
  <c r="E20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H37" i="4"/>
  <c r="I37" i="4" s="1"/>
  <c r="E37" i="4"/>
  <c r="F37" i="4" s="1"/>
  <c r="H36" i="4"/>
  <c r="I36" i="4" s="1"/>
  <c r="E36" i="4"/>
  <c r="F36" i="4" s="1"/>
  <c r="E34" i="4"/>
  <c r="F34" i="4" s="1"/>
  <c r="H33" i="4"/>
  <c r="I33" i="4" s="1"/>
  <c r="E33" i="4"/>
  <c r="F33" i="4" s="1"/>
  <c r="H32" i="4"/>
  <c r="I32" i="4" s="1"/>
  <c r="E32" i="4"/>
  <c r="F32" i="4" s="1"/>
  <c r="H31" i="4"/>
  <c r="I31" i="4" s="1"/>
  <c r="E31" i="4"/>
  <c r="F31" i="4" s="1"/>
  <c r="H30" i="4"/>
  <c r="I30" i="4" s="1"/>
  <c r="E30" i="4"/>
  <c r="F30" i="4" s="1"/>
  <c r="H29" i="4"/>
  <c r="I29" i="4" s="1"/>
  <c r="E29" i="4"/>
  <c r="F29" i="4" s="1"/>
  <c r="H28" i="4"/>
  <c r="I28" i="4" s="1"/>
  <c r="E28" i="4"/>
  <c r="F28" i="4" s="1"/>
  <c r="H26" i="4"/>
  <c r="I26" i="4" s="1"/>
  <c r="E26" i="4"/>
  <c r="F26" i="4" s="1"/>
  <c r="H25" i="4"/>
  <c r="I25" i="4" s="1"/>
  <c r="E25" i="4"/>
  <c r="F25" i="4" s="1"/>
  <c r="H24" i="4"/>
  <c r="I24" i="4" s="1"/>
  <c r="E24" i="4"/>
  <c r="F24" i="4" s="1"/>
  <c r="H23" i="4"/>
  <c r="I23" i="4" s="1"/>
  <c r="E23" i="4"/>
  <c r="F23" i="4" s="1"/>
  <c r="H22" i="4"/>
  <c r="I22" i="4" s="1"/>
  <c r="E22" i="4"/>
  <c r="F22" i="4" s="1"/>
  <c r="H20" i="4"/>
  <c r="I20" i="4" s="1"/>
  <c r="E20" i="4"/>
  <c r="F20" i="4" s="1"/>
  <c r="H19" i="4"/>
  <c r="I19" i="4" s="1"/>
  <c r="E19" i="4"/>
  <c r="F19" i="4" s="1"/>
  <c r="H18" i="4"/>
  <c r="I18" i="4" s="1"/>
  <c r="E18" i="4"/>
  <c r="F18" i="4" s="1"/>
  <c r="H16" i="4"/>
  <c r="I16" i="4" s="1"/>
  <c r="E16" i="4"/>
  <c r="F16" i="4" s="1"/>
  <c r="H15" i="4"/>
  <c r="I15" i="4" s="1"/>
  <c r="E15" i="4"/>
  <c r="F15" i="4" s="1"/>
  <c r="H13" i="4"/>
  <c r="I13" i="4" s="1"/>
  <c r="E13" i="4"/>
  <c r="F13" i="4" s="1"/>
  <c r="H12" i="4"/>
  <c r="I12" i="4" s="1"/>
  <c r="E12" i="4"/>
  <c r="F12" i="4" s="1"/>
  <c r="H11" i="4"/>
  <c r="I11" i="4" s="1"/>
  <c r="E11" i="4"/>
  <c r="F11" i="4" s="1"/>
  <c r="H10" i="4"/>
  <c r="I10" i="4" s="1"/>
  <c r="E10" i="4"/>
  <c r="F10" i="4" s="1"/>
  <c r="H9" i="4"/>
  <c r="H8" i="4"/>
  <c r="I8" i="4" s="1"/>
  <c r="E8" i="4"/>
  <c r="F8" i="4" s="1"/>
  <c r="H7" i="4"/>
  <c r="I7" i="4" s="1"/>
  <c r="E7" i="4"/>
  <c r="F7" i="4" s="1"/>
  <c r="H6" i="4"/>
  <c r="I6" i="4" s="1"/>
  <c r="E6" i="4"/>
  <c r="F6" i="4" s="1"/>
  <c r="H5" i="4"/>
  <c r="I5" i="4" s="1"/>
  <c r="E5" i="4"/>
  <c r="F5" i="4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4" i="5"/>
  <c r="I4" i="5" s="1"/>
  <c r="E4" i="5"/>
  <c r="F4" i="5" s="1"/>
  <c r="E49" i="3"/>
  <c r="E46" i="3"/>
  <c r="E45" i="3"/>
  <c r="F42" i="3"/>
  <c r="F39" i="3"/>
  <c r="F36" i="3"/>
  <c r="E17" i="3"/>
  <c r="E13" i="3"/>
  <c r="E14" i="3"/>
  <c r="F10" i="3"/>
  <c r="F7" i="3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I37" i="1"/>
  <c r="I36" i="1"/>
  <c r="I33" i="1"/>
  <c r="I32" i="1"/>
  <c r="I31" i="1"/>
  <c r="I30" i="1"/>
  <c r="I29" i="1"/>
  <c r="I28" i="1"/>
  <c r="I26" i="1"/>
  <c r="I25" i="1"/>
  <c r="I24" i="1"/>
  <c r="I23" i="1"/>
  <c r="I22" i="1"/>
  <c r="I20" i="1"/>
  <c r="I19" i="1"/>
  <c r="I18" i="1"/>
  <c r="I16" i="1"/>
  <c r="I15" i="1"/>
  <c r="I14" i="1"/>
  <c r="I13" i="1"/>
  <c r="I12" i="1"/>
  <c r="I11" i="1"/>
  <c r="I10" i="1"/>
  <c r="I8" i="1"/>
  <c r="I7" i="1"/>
  <c r="I6" i="1"/>
  <c r="I5" i="1"/>
  <c r="G37" i="1"/>
  <c r="G36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6" i="1"/>
  <c r="G15" i="1"/>
  <c r="G13" i="1"/>
  <c r="G12" i="1"/>
  <c r="G11" i="1"/>
  <c r="G10" i="1"/>
  <c r="G9" i="1"/>
  <c r="G8" i="1"/>
  <c r="G7" i="1"/>
  <c r="G6" i="1"/>
  <c r="G5" i="1"/>
  <c r="E37" i="1"/>
  <c r="E36" i="1"/>
  <c r="E35" i="1"/>
  <c r="E34" i="1"/>
  <c r="E33" i="1"/>
  <c r="E32" i="1"/>
  <c r="E31" i="1"/>
  <c r="E29" i="1"/>
  <c r="E28" i="1"/>
  <c r="E26" i="1"/>
  <c r="E25" i="1"/>
  <c r="E24" i="1"/>
  <c r="E23" i="1"/>
  <c r="E22" i="1"/>
  <c r="E20" i="1"/>
  <c r="E19" i="1"/>
  <c r="E18" i="1"/>
  <c r="E16" i="1"/>
  <c r="E15" i="1"/>
  <c r="E11" i="1"/>
  <c r="E12" i="1"/>
  <c r="E10" i="1"/>
  <c r="E8" i="1"/>
  <c r="E7" i="1"/>
  <c r="E6" i="1"/>
  <c r="E13" i="1"/>
  <c r="E5" i="1"/>
  <c r="E16" i="3" l="1"/>
  <c r="F16" i="3" s="1"/>
  <c r="I10" i="8"/>
  <c r="F13" i="3"/>
  <c r="E48" i="3"/>
  <c r="F48" i="3" s="1"/>
  <c r="F45" i="3"/>
</calcChain>
</file>

<file path=xl/sharedStrings.xml><?xml version="1.0" encoding="utf-8"?>
<sst xmlns="http://schemas.openxmlformats.org/spreadsheetml/2006/main" count="455" uniqueCount="160">
  <si>
    <t>-</t>
  </si>
  <si>
    <t>UTILIDAD NETA</t>
  </si>
  <si>
    <t>VENTAS</t>
  </si>
  <si>
    <t>ROI</t>
  </si>
  <si>
    <t>Variacion Relativa</t>
  </si>
  <si>
    <t>Variacion Absoluta</t>
  </si>
  <si>
    <t xml:space="preserve">x1 </t>
  </si>
  <si>
    <t>x2</t>
  </si>
  <si>
    <t>x3</t>
  </si>
  <si>
    <t>x4</t>
  </si>
  <si>
    <t>Z = 6.56(x1) +3.26(x2) + 6.72(x3) + 1.05(x4)</t>
  </si>
  <si>
    <t>&lt;1.11</t>
  </si>
  <si>
    <t>1.1 - 2.6</t>
  </si>
  <si>
    <t>&gt;2.6</t>
  </si>
  <si>
    <t>x1</t>
  </si>
  <si>
    <t>capital de trabajo</t>
  </si>
  <si>
    <t>activos totales</t>
  </si>
  <si>
    <t>Utilidades retenidas</t>
  </si>
  <si>
    <t>Utilidades antes de impuestos</t>
  </si>
  <si>
    <t>Valor contable del patrimonio</t>
  </si>
  <si>
    <t>Valor total de la deuda</t>
  </si>
  <si>
    <t>Z</t>
  </si>
  <si>
    <t>Cantidad (Miles de pesos)</t>
  </si>
  <si>
    <t>Porcentaje</t>
  </si>
  <si>
    <t>EFECTIVO</t>
  </si>
  <si>
    <t>CUENTAS POR COBRAR</t>
  </si>
  <si>
    <t>INVENTARIOS</t>
  </si>
  <si>
    <t>PAGOS ANTICIPADOS</t>
  </si>
  <si>
    <t>ACTIVOS VENTA</t>
  </si>
  <si>
    <t>SUMA CIRCULANTES</t>
  </si>
  <si>
    <t>INMUEBLES Y EQUIPO</t>
  </si>
  <si>
    <t>INTANGIBLES</t>
  </si>
  <si>
    <t>IMPUESTOS DIFERIDOS</t>
  </si>
  <si>
    <t>OTROS</t>
  </si>
  <si>
    <t>NO CIRCULANTES</t>
  </si>
  <si>
    <t>TOTAL DE ACTIVOS</t>
  </si>
  <si>
    <t>ACTIVOS</t>
  </si>
  <si>
    <t>PASIVOS</t>
  </si>
  <si>
    <t>PROVEEDORES</t>
  </si>
  <si>
    <t>CUENTAS POR PAGAR</t>
  </si>
  <si>
    <t>IMPUESTOS</t>
  </si>
  <si>
    <t>PASIVOS RELACIONADOS</t>
  </si>
  <si>
    <t>SUMA CORTO PLAZO</t>
  </si>
  <si>
    <t>OTROS LP</t>
  </si>
  <si>
    <t>DIFERIDOS</t>
  </si>
  <si>
    <t>BENEFICIOS DE EMPLEADOS</t>
  </si>
  <si>
    <t>SUMA LARGO PLAZO</t>
  </si>
  <si>
    <t>CAPITAL CONTABLE</t>
  </si>
  <si>
    <t>CAPITAL SOCIAL</t>
  </si>
  <si>
    <t>RESERVA LEGAL</t>
  </si>
  <si>
    <t>UTILIDADES ACUMULADAS</t>
  </si>
  <si>
    <t>UTILIDAD INTEGRAL</t>
  </si>
  <si>
    <t>VENTAS ACCIONES</t>
  </si>
  <si>
    <t>ACCIONES PERSONAL</t>
  </si>
  <si>
    <t>PARTICIPACIÓN CONTROLADORA</t>
  </si>
  <si>
    <t>PARTICIPACIÓN NO CONTROLADORA</t>
  </si>
  <si>
    <t>SUMA CAPITAL</t>
  </si>
  <si>
    <t>PASIVO + CAPITAL</t>
  </si>
  <si>
    <t>VENTAS NETAS</t>
  </si>
  <si>
    <t>OTROS INGRESOS</t>
  </si>
  <si>
    <t>TOTAL INGRESOS</t>
  </si>
  <si>
    <t>COSTO DE VENTA</t>
  </si>
  <si>
    <t>UTILIDAD BRUTA</t>
  </si>
  <si>
    <t>GASTOS GENERALES</t>
  </si>
  <si>
    <t>UTILIDAD ANTES DE OTROS PRODUCTOS</t>
  </si>
  <si>
    <t>OTROS PRODUCTOS</t>
  </si>
  <si>
    <t>OTROS GASTOS</t>
  </si>
  <si>
    <t>UTILIDAD DE OPERACIÓN</t>
  </si>
  <si>
    <t>INGRESOS FINANCIEROS</t>
  </si>
  <si>
    <t>GASTOS FINANCIEROS</t>
  </si>
  <si>
    <t>UTILIDAD ANTES DE IMPUESTOS</t>
  </si>
  <si>
    <t>IMPUESTOS A LA UTILIDAD</t>
  </si>
  <si>
    <t>UTILIDAD DE OPERACIONES CONTINUAS</t>
  </si>
  <si>
    <t>UTILIDAD NETA DE OPERACIONES CONTINUAS</t>
  </si>
  <si>
    <t>UTILIDAD NETA CONSOLIDADA</t>
  </si>
  <si>
    <t>MARGEN NETO</t>
  </si>
  <si>
    <t>ROTACIÓN DE ACTIVOS</t>
  </si>
  <si>
    <t>MULTIPLICADOR DE CAPITAL</t>
  </si>
  <si>
    <t>PATRIMONIO</t>
  </si>
  <si>
    <t>MARGEN NETO =</t>
  </si>
  <si>
    <t>ROTACIÓN DE ACTIVOS =</t>
  </si>
  <si>
    <t>MULTIPLICADOR DE CAPITAL =</t>
  </si>
  <si>
    <t>ROI =</t>
  </si>
  <si>
    <t>ROE =</t>
  </si>
  <si>
    <t>OTRO INGRESOS</t>
  </si>
  <si>
    <t>(Miles de pesos)</t>
  </si>
  <si>
    <t>EMPRESA DE CAPITAL CERRADO GENÉRICA</t>
  </si>
  <si>
    <t>PREDICCIÓN</t>
  </si>
  <si>
    <t>ZONA DE QUIEBRA</t>
  </si>
  <si>
    <t>ZONA DE IGNORANCIA</t>
  </si>
  <si>
    <t>ZONA SEGURA</t>
  </si>
  <si>
    <t>CAPITAL DE TRABAJO/ACTIVOS TOTALES</t>
  </si>
  <si>
    <t>UTILIDADES RETENIDAS/ACTIVOS TOTALESS</t>
  </si>
  <si>
    <t>UTILIDADES ANTES DE IMPUESTOS/ACTIVOS TOTALES</t>
  </si>
  <si>
    <t>VALOR CONTABLE DEL PATRIMONIO/VALOR EN LIBROS TOTAL DE LA DUDA</t>
  </si>
  <si>
    <t>DE LIQUIDÉZ</t>
  </si>
  <si>
    <t>RAZONES FINANCIERAS</t>
  </si>
  <si>
    <t>RELACIÓN DE CIRCULANTE</t>
  </si>
  <si>
    <t>PRUEBA DEL ÁCIDO</t>
  </si>
  <si>
    <t>DE ADMINISTRACIÓN DE ACTIVOS</t>
  </si>
  <si>
    <t>PERIODO PROMEDIO DE COBRANZA</t>
  </si>
  <si>
    <t>ROTACIÓN DE INVENTARIOS</t>
  </si>
  <si>
    <t>PERIODO PROMEDIO DE INVENTARIOS</t>
  </si>
  <si>
    <t>ACTIVO CIRCULANTE</t>
  </si>
  <si>
    <t>PASIVO CIRCULANTE</t>
  </si>
  <si>
    <t>ACTIVO CIRCULANTE - INVENTARIO</t>
  </si>
  <si>
    <t>CUENTAS POR COBRAR * 360</t>
  </si>
  <si>
    <t>VENTAS A CRÉDITO</t>
  </si>
  <si>
    <t>COSTO DE VENTAS</t>
  </si>
  <si>
    <t>INVENTARIO PROMEDIO</t>
  </si>
  <si>
    <t>INVENTARIOS * 360</t>
  </si>
  <si>
    <t>VECES</t>
  </si>
  <si>
    <t>CAPITAL NETO DE TRABAJO</t>
  </si>
  <si>
    <t>ACTIVO CIRCULANTE - PASIVO CIRCULANTE</t>
  </si>
  <si>
    <t>UNIDADES MONETARIAS</t>
  </si>
  <si>
    <t>DÍAS</t>
  </si>
  <si>
    <t>ROTACIÓN DE ACTIVOS FIJOS</t>
  </si>
  <si>
    <t>ACTIVOS FIJOS NETOS</t>
  </si>
  <si>
    <t>ROTACIÓN DE ACTIVOS TOTALES</t>
  </si>
  <si>
    <t>ROTACIÓN DE VENTAS POR COBRAR</t>
  </si>
  <si>
    <t>PERIODO PROMEDIO DE PAGO</t>
  </si>
  <si>
    <t>CUENTAS POR PAGAR * 360</t>
  </si>
  <si>
    <t>ROTACIÓN DE VENTAS POR PAGAR</t>
  </si>
  <si>
    <t>DE APALANCAMIENTO FINANCIERO</t>
  </si>
  <si>
    <t>ENDEUDAMIENTO</t>
  </si>
  <si>
    <t>TOTAL DE PASIVOS</t>
  </si>
  <si>
    <t>%</t>
  </si>
  <si>
    <t>DEUDA A CAPITAL</t>
  </si>
  <si>
    <t>COBERTURA DE INTERESES</t>
  </si>
  <si>
    <t>EBITDA</t>
  </si>
  <si>
    <t>GASTOS POR INTERESES</t>
  </si>
  <si>
    <t>RENTABILIDAD</t>
  </si>
  <si>
    <t>MARGEN DE UTILIDAD BRUTA SOBRE VENTAS</t>
  </si>
  <si>
    <t>MARGEN DE UTILIDAD DE OPERACIÓN</t>
  </si>
  <si>
    <t>MARGEN DE UTILIDAD NETA</t>
  </si>
  <si>
    <t>TOTAL  EN ACTIVOS</t>
  </si>
  <si>
    <t>RENDIMIENTO CAPITAL CONTABLE</t>
  </si>
  <si>
    <t>RENDIMIENTO ACTIVOS TOTALES</t>
  </si>
  <si>
    <t>FÓRMULA</t>
  </si>
  <si>
    <t>CANTIDAD</t>
  </si>
  <si>
    <t>UNIDAD</t>
  </si>
  <si>
    <t>RESULTADO</t>
  </si>
  <si>
    <t>$84,848,685.00 - $77,309,353.00</t>
  </si>
  <si>
    <t>$104,022,672.00 - $93,956,822.00</t>
  </si>
  <si>
    <t>$106,876,206.00 - $107,827,547.00</t>
  </si>
  <si>
    <t>$84,848,685.00 - $49,748,874.00</t>
  </si>
  <si>
    <t>$104,022,672.00 - $53,665,239.00</t>
  </si>
  <si>
    <t>$106,876,206.00 - $59,463,255.00</t>
  </si>
  <si>
    <t>ANÁLISIS DE DU PONT</t>
  </si>
  <si>
    <t>AÑO BASE COMÚN 1</t>
  </si>
  <si>
    <t>AUMENTOS Y DISMINUCIONES 2</t>
  </si>
  <si>
    <t>AUMENTOS Y DISMINUCIONES 1</t>
  </si>
  <si>
    <t>AÑO BASE COMÚN 2</t>
  </si>
  <si>
    <t>INDICE DE ALTMAN</t>
  </si>
  <si>
    <t>PORCIENTOS INTEGRALES 2</t>
  </si>
  <si>
    <t>PORCIENTOS INTEGRALES 1</t>
  </si>
  <si>
    <t>VENTAS - COSTO DE VENTAS(UTILIDAD BRUTA)</t>
  </si>
  <si>
    <t>UTILIDAD OPERACIÓN(EBITDA)</t>
  </si>
  <si>
    <t>UTILIDAD DESPUES DE IMPUESTOS(UTILIDAD NETA)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</si>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</sst>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/>
    <xf numFmtId="0" fontId="0" fillId="0" borderId="0" xfId="0" applyAlignment="1"/>
    <xf numFmtId="0" fontId="0" fillId="0" borderId="3" xfId="0" applyFont="1" applyBorder="1" applyAlignment="1">
      <alignment horizontal="center" vertical="center" wrapText="1"/>
    </xf>
    <xf numFmtId="9" fontId="0" fillId="0" borderId="3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ill="1" applyBorder="1"/>
    <xf numFmtId="0" fontId="0" fillId="0" borderId="3" xfId="0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/>
    <xf numFmtId="0" fontId="0" fillId="5" borderId="12" xfId="0" applyFill="1" applyBorder="1"/>
    <xf numFmtId="0" fontId="0" fillId="5" borderId="0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164" fontId="1" fillId="3" borderId="3" xfId="0" applyNumberFormat="1" applyFont="1" applyFill="1" applyBorder="1" applyAlignment="1">
      <alignment vertical="center"/>
    </xf>
    <xf numFmtId="0" fontId="0" fillId="5" borderId="3" xfId="0" applyFont="1" applyFill="1" applyBorder="1" applyAlignment="1">
      <alignment horizontal="center" vertical="center" wrapText="1"/>
    </xf>
    <xf numFmtId="9" fontId="0" fillId="5" borderId="3" xfId="0" applyNumberFormat="1" applyFont="1" applyFill="1" applyBorder="1" applyAlignment="1">
      <alignment horizontal="center" vertical="center"/>
    </xf>
    <xf numFmtId="165" fontId="0" fillId="5" borderId="3" xfId="0" applyNumberFormat="1" applyFont="1" applyFill="1" applyBorder="1" applyAlignment="1">
      <alignment horizontal="center" vertical="center"/>
    </xf>
    <xf numFmtId="0" fontId="0" fillId="6" borderId="3" xfId="0" applyFill="1" applyBorder="1"/>
    <xf numFmtId="0" fontId="0" fillId="6" borderId="3" xfId="0" quotePrefix="1" applyFill="1" applyBorder="1"/>
    <xf numFmtId="0" fontId="0" fillId="7" borderId="3" xfId="0" applyFill="1" applyBorder="1"/>
    <xf numFmtId="165" fontId="0" fillId="5" borderId="3" xfId="0" applyNumberForma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 wrapText="1"/>
    </xf>
    <xf numFmtId="164" fontId="6" fillId="5" borderId="3" xfId="1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8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3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  <xf numFmtId="0" fontId="2" fillId="7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zoomScaleNormal="100" workbookViewId="0">
      <selection activeCell="A2" sqref="A2"/>
    </sheetView>
  </sheetViews>
  <sheetFormatPr baseColWidth="10" defaultRowHeight="14.4" x14ac:dyDescent="0.3"/>
  <cols>
    <col min="2" max="2" width="10.5546875" customWidth="1"/>
    <col min="4" max="4" width="14.88671875" customWidth="1"/>
    <col min="11" max="11" width="14.6640625" customWidth="1"/>
    <col min="18" max="18" width="14.88671875" customWidth="1"/>
  </cols>
  <sheetData>
    <row r="1" spans="1:13" x14ac:dyDescent="0.3">
      <c r="A1" s="76" t="s">
        <v>148</v>
      </c>
      <c r="B1" s="76"/>
      <c r="C1" s="76"/>
      <c r="D1" s="76"/>
      <c r="E1" s="76"/>
      <c r="F1" s="76"/>
    </row>
    <row r="3" spans="1:13" ht="23.4" x14ac:dyDescent="0.45">
      <c r="A3" s="59">
        <v>2015</v>
      </c>
      <c r="B3" s="60"/>
      <c r="C3" s="60"/>
      <c r="D3" s="60"/>
      <c r="E3" s="60"/>
      <c r="F3" s="61"/>
      <c r="H3" s="58"/>
      <c r="I3" s="58"/>
      <c r="J3" s="58"/>
      <c r="K3" s="58"/>
      <c r="L3" s="58"/>
      <c r="M3" s="58"/>
    </row>
    <row r="4" spans="1:13" x14ac:dyDescent="0.3">
      <c r="A4" s="78" t="s">
        <v>79</v>
      </c>
      <c r="B4" s="79"/>
      <c r="C4" s="55" t="s">
        <v>1</v>
      </c>
      <c r="D4" s="55"/>
      <c r="E4" s="18">
        <v>26379088</v>
      </c>
      <c r="F4" s="77">
        <f>E4/E5</f>
        <v>5.5833504169725906E-2</v>
      </c>
      <c r="G4" s="2"/>
      <c r="H4" s="67"/>
      <c r="I4" s="67"/>
      <c r="J4" s="66"/>
      <c r="K4" s="66"/>
      <c r="L4" s="8"/>
      <c r="M4" s="67"/>
    </row>
    <row r="5" spans="1:13" x14ac:dyDescent="0.3">
      <c r="A5" s="70"/>
      <c r="B5" s="71"/>
      <c r="C5" s="51" t="s">
        <v>2</v>
      </c>
      <c r="D5" s="51"/>
      <c r="E5" s="19">
        <v>472459832</v>
      </c>
      <c r="F5" s="50"/>
      <c r="G5" s="2"/>
      <c r="H5" s="67"/>
      <c r="I5" s="67"/>
      <c r="J5" s="66"/>
      <c r="K5" s="66"/>
      <c r="L5" s="8"/>
      <c r="M5" s="67"/>
    </row>
    <row r="6" spans="1:13" x14ac:dyDescent="0.3">
      <c r="A6" s="73"/>
      <c r="B6" s="74"/>
      <c r="C6" s="74"/>
      <c r="D6" s="74"/>
      <c r="E6" s="74"/>
      <c r="F6" s="75"/>
      <c r="G6" s="2"/>
      <c r="H6" s="8"/>
      <c r="I6" s="8"/>
      <c r="J6" s="8"/>
      <c r="K6" s="8"/>
      <c r="L6" s="8"/>
      <c r="M6" s="8"/>
    </row>
    <row r="7" spans="1:13" x14ac:dyDescent="0.3">
      <c r="A7" s="56" t="s">
        <v>80</v>
      </c>
      <c r="B7" s="57"/>
      <c r="C7" s="54" t="s">
        <v>2</v>
      </c>
      <c r="D7" s="54"/>
      <c r="E7" s="20">
        <v>472459832</v>
      </c>
      <c r="F7" s="49">
        <f>E7/E8</f>
        <v>1.8626438412985724</v>
      </c>
      <c r="G7" s="2"/>
      <c r="H7" s="67"/>
      <c r="I7" s="67"/>
      <c r="J7" s="66"/>
      <c r="K7" s="66"/>
      <c r="L7" s="8"/>
      <c r="M7" s="67"/>
    </row>
    <row r="8" spans="1:13" x14ac:dyDescent="0.3">
      <c r="A8" s="56"/>
      <c r="B8" s="57"/>
      <c r="C8" s="55" t="s">
        <v>36</v>
      </c>
      <c r="D8" s="55"/>
      <c r="E8" s="18">
        <v>253650119</v>
      </c>
      <c r="F8" s="49"/>
      <c r="G8" s="2"/>
      <c r="H8" s="67"/>
      <c r="I8" s="67"/>
      <c r="J8" s="66"/>
      <c r="K8" s="66"/>
      <c r="L8" s="8"/>
      <c r="M8" s="67"/>
    </row>
    <row r="9" spans="1:13" x14ac:dyDescent="0.3">
      <c r="A9" s="80"/>
      <c r="B9" s="81"/>
      <c r="C9" s="81"/>
      <c r="D9" s="81"/>
      <c r="E9" s="81"/>
      <c r="F9" s="82"/>
      <c r="G9" s="2"/>
      <c r="H9" s="8"/>
      <c r="I9" s="8"/>
      <c r="J9" s="8"/>
      <c r="K9" s="8"/>
      <c r="L9" s="8"/>
      <c r="M9" s="8"/>
    </row>
    <row r="10" spans="1:13" ht="14.4" customHeight="1" x14ac:dyDescent="0.3">
      <c r="A10" s="52" t="s">
        <v>81</v>
      </c>
      <c r="B10" s="53"/>
      <c r="C10" s="54" t="s">
        <v>36</v>
      </c>
      <c r="D10" s="54"/>
      <c r="E10" s="20">
        <v>253650119</v>
      </c>
      <c r="F10" s="49">
        <f>E10/E11</f>
        <v>1.6707221250864095</v>
      </c>
      <c r="G10" s="2"/>
      <c r="H10" s="65"/>
      <c r="I10" s="65"/>
      <c r="J10" s="66"/>
      <c r="K10" s="66"/>
      <c r="L10" s="8"/>
      <c r="M10" s="67"/>
    </row>
    <row r="11" spans="1:13" x14ac:dyDescent="0.3">
      <c r="A11" s="52"/>
      <c r="B11" s="53"/>
      <c r="C11" s="55" t="s">
        <v>78</v>
      </c>
      <c r="D11" s="55"/>
      <c r="E11" s="18">
        <v>151820650</v>
      </c>
      <c r="F11" s="49"/>
      <c r="G11" s="2"/>
      <c r="H11" s="65"/>
      <c r="I11" s="65"/>
      <c r="J11" s="66"/>
      <c r="K11" s="66"/>
      <c r="L11" s="8"/>
      <c r="M11" s="67"/>
    </row>
    <row r="12" spans="1:13" x14ac:dyDescent="0.3">
      <c r="A12" s="80"/>
      <c r="B12" s="81"/>
      <c r="C12" s="81"/>
      <c r="D12" s="81"/>
      <c r="E12" s="81"/>
      <c r="F12" s="82"/>
      <c r="G12" s="2"/>
      <c r="H12" s="8"/>
      <c r="I12" s="8"/>
      <c r="J12" s="8"/>
      <c r="K12" s="8"/>
      <c r="L12" s="8"/>
      <c r="M12" s="8"/>
    </row>
    <row r="13" spans="1:13" x14ac:dyDescent="0.3">
      <c r="A13" s="56" t="s">
        <v>82</v>
      </c>
      <c r="B13" s="57"/>
      <c r="C13" s="54" t="s">
        <v>75</v>
      </c>
      <c r="D13" s="54"/>
      <c r="E13" s="20">
        <f>E4/E5</f>
        <v>5.5833504169725906E-2</v>
      </c>
      <c r="F13" s="49">
        <f>E13/E14</f>
        <v>2.9975405352211978E-2</v>
      </c>
      <c r="G13" s="2"/>
      <c r="H13" s="67"/>
      <c r="I13" s="67"/>
      <c r="J13" s="66"/>
      <c r="K13" s="66"/>
      <c r="L13" s="8"/>
      <c r="M13" s="67"/>
    </row>
    <row r="14" spans="1:13" x14ac:dyDescent="0.3">
      <c r="A14" s="56"/>
      <c r="B14" s="57"/>
      <c r="C14" s="55" t="s">
        <v>76</v>
      </c>
      <c r="D14" s="55"/>
      <c r="E14" s="21">
        <f>E7/E8</f>
        <v>1.8626438412985724</v>
      </c>
      <c r="F14" s="49"/>
      <c r="G14" s="2"/>
      <c r="H14" s="67"/>
      <c r="I14" s="67"/>
      <c r="J14" s="66"/>
      <c r="K14" s="66"/>
      <c r="L14" s="22"/>
      <c r="M14" s="67"/>
    </row>
    <row r="15" spans="1:13" x14ac:dyDescent="0.3">
      <c r="A15" s="80"/>
      <c r="B15" s="81"/>
      <c r="C15" s="81"/>
      <c r="D15" s="81"/>
      <c r="E15" s="81"/>
      <c r="F15" s="82"/>
      <c r="G15" s="2"/>
      <c r="H15" s="8"/>
      <c r="I15" s="8"/>
      <c r="J15" s="8"/>
      <c r="K15" s="8"/>
      <c r="L15" s="8"/>
      <c r="M15" s="8"/>
    </row>
    <row r="16" spans="1:13" x14ac:dyDescent="0.3">
      <c r="A16" s="56" t="s">
        <v>83</v>
      </c>
      <c r="B16" s="57"/>
      <c r="C16" s="72" t="s">
        <v>3</v>
      </c>
      <c r="D16" s="72"/>
      <c r="E16" s="20">
        <f>E13/E14</f>
        <v>2.9975405352211978E-2</v>
      </c>
      <c r="F16" s="49">
        <f>E16/E17</f>
        <v>1.7941586396757424E-2</v>
      </c>
      <c r="G16" s="2"/>
      <c r="H16" s="67"/>
      <c r="I16" s="67"/>
      <c r="J16" s="66"/>
      <c r="K16" s="66"/>
      <c r="L16" s="8"/>
      <c r="M16" s="67"/>
    </row>
    <row r="17" spans="1:13" x14ac:dyDescent="0.3">
      <c r="A17" s="70"/>
      <c r="B17" s="71"/>
      <c r="C17" s="51" t="s">
        <v>77</v>
      </c>
      <c r="D17" s="51"/>
      <c r="E17" s="19">
        <f>E10/E11</f>
        <v>1.6707221250864095</v>
      </c>
      <c r="F17" s="50"/>
      <c r="G17" s="2"/>
      <c r="H17" s="67"/>
      <c r="I17" s="67"/>
      <c r="J17" s="66"/>
      <c r="K17" s="66"/>
      <c r="L17" s="8"/>
      <c r="M17" s="67"/>
    </row>
    <row r="18" spans="1:13" x14ac:dyDescent="0.3">
      <c r="H18" s="1"/>
    </row>
    <row r="19" spans="1:13" ht="23.4" x14ac:dyDescent="0.45">
      <c r="A19" s="62">
        <v>2016</v>
      </c>
      <c r="B19" s="63"/>
      <c r="C19" s="63"/>
      <c r="D19" s="63"/>
      <c r="E19" s="63"/>
      <c r="F19" s="64"/>
    </row>
    <row r="20" spans="1:13" x14ac:dyDescent="0.3">
      <c r="A20" s="78" t="s">
        <v>79</v>
      </c>
      <c r="B20" s="79"/>
      <c r="C20" s="51" t="s">
        <v>1</v>
      </c>
      <c r="D20" s="51"/>
      <c r="E20" s="20">
        <v>33351871</v>
      </c>
      <c r="F20" s="77">
        <f>E20/E21</f>
        <v>6.3098140600031286E-2</v>
      </c>
    </row>
    <row r="21" spans="1:13" x14ac:dyDescent="0.3">
      <c r="A21" s="56"/>
      <c r="B21" s="57"/>
      <c r="C21" s="55" t="s">
        <v>2</v>
      </c>
      <c r="D21" s="55"/>
      <c r="E21" s="18">
        <v>528571376</v>
      </c>
      <c r="F21" s="49"/>
    </row>
    <row r="22" spans="1:13" x14ac:dyDescent="0.3">
      <c r="A22" s="68"/>
      <c r="B22" s="66"/>
      <c r="C22" s="66"/>
      <c r="D22" s="66"/>
      <c r="E22" s="66"/>
      <c r="F22" s="69"/>
    </row>
    <row r="23" spans="1:13" x14ac:dyDescent="0.3">
      <c r="A23" s="56" t="s">
        <v>80</v>
      </c>
      <c r="B23" s="57"/>
      <c r="C23" s="72" t="s">
        <v>2</v>
      </c>
      <c r="D23" s="72"/>
      <c r="E23" s="20">
        <v>528571376</v>
      </c>
      <c r="F23" s="49">
        <f>E23/E24</f>
        <v>1.8357615448199682</v>
      </c>
    </row>
    <row r="24" spans="1:13" x14ac:dyDescent="0.3">
      <c r="A24" s="56"/>
      <c r="B24" s="57"/>
      <c r="C24" s="55" t="s">
        <v>36</v>
      </c>
      <c r="D24" s="55"/>
      <c r="E24" s="18">
        <v>287930302</v>
      </c>
      <c r="F24" s="49"/>
    </row>
    <row r="25" spans="1:13" x14ac:dyDescent="0.3">
      <c r="A25" s="68"/>
      <c r="B25" s="66"/>
      <c r="C25" s="66"/>
      <c r="D25" s="66"/>
      <c r="E25" s="66"/>
      <c r="F25" s="69"/>
    </row>
    <row r="26" spans="1:13" ht="14.4" customHeight="1" x14ac:dyDescent="0.3">
      <c r="A26" s="52" t="s">
        <v>81</v>
      </c>
      <c r="B26" s="53"/>
      <c r="C26" s="72" t="s">
        <v>36</v>
      </c>
      <c r="D26" s="72"/>
      <c r="E26" s="20">
        <v>287930302</v>
      </c>
      <c r="F26" s="49">
        <f>E26/E27</f>
        <v>1.7238649935827961</v>
      </c>
    </row>
    <row r="27" spans="1:13" x14ac:dyDescent="0.3">
      <c r="A27" s="52"/>
      <c r="B27" s="53"/>
      <c r="C27" s="55" t="s">
        <v>78</v>
      </c>
      <c r="D27" s="55"/>
      <c r="E27" s="18">
        <v>167026016</v>
      </c>
      <c r="F27" s="49"/>
    </row>
    <row r="28" spans="1:13" x14ac:dyDescent="0.3">
      <c r="A28" s="68"/>
      <c r="B28" s="66"/>
      <c r="C28" s="66"/>
      <c r="D28" s="66"/>
      <c r="E28" s="66"/>
      <c r="F28" s="69"/>
    </row>
    <row r="29" spans="1:13" x14ac:dyDescent="0.3">
      <c r="A29" s="56" t="s">
        <v>82</v>
      </c>
      <c r="B29" s="57"/>
      <c r="C29" s="72" t="s">
        <v>75</v>
      </c>
      <c r="D29" s="72"/>
      <c r="E29" s="20">
        <f>E20/E21</f>
        <v>6.3098140600031286E-2</v>
      </c>
      <c r="F29" s="49">
        <f>E29/E30</f>
        <v>3.4371643080811608E-2</v>
      </c>
    </row>
    <row r="30" spans="1:13" x14ac:dyDescent="0.3">
      <c r="A30" s="56"/>
      <c r="B30" s="57"/>
      <c r="C30" s="55" t="s">
        <v>76</v>
      </c>
      <c r="D30" s="55"/>
      <c r="E30" s="21">
        <f>E23/E24</f>
        <v>1.8357615448199682</v>
      </c>
      <c r="F30" s="49"/>
    </row>
    <row r="31" spans="1:13" x14ac:dyDescent="0.3">
      <c r="A31" s="68"/>
      <c r="B31" s="66"/>
      <c r="C31" s="66"/>
      <c r="D31" s="66"/>
      <c r="E31" s="66"/>
      <c r="F31" s="69"/>
    </row>
    <row r="32" spans="1:13" x14ac:dyDescent="0.3">
      <c r="A32" s="56" t="s">
        <v>83</v>
      </c>
      <c r="B32" s="57"/>
      <c r="C32" s="72" t="s">
        <v>3</v>
      </c>
      <c r="D32" s="72"/>
      <c r="E32" s="20">
        <f>E29/E30</f>
        <v>3.4371643080811608E-2</v>
      </c>
      <c r="F32" s="49">
        <f>E32/E33</f>
        <v>1.9938709358773669E-2</v>
      </c>
    </row>
    <row r="33" spans="1:6" x14ac:dyDescent="0.3">
      <c r="A33" s="70"/>
      <c r="B33" s="71"/>
      <c r="C33" s="51" t="s">
        <v>77</v>
      </c>
      <c r="D33" s="51"/>
      <c r="E33" s="19">
        <f>E26/E27</f>
        <v>1.7238649935827961</v>
      </c>
      <c r="F33" s="50"/>
    </row>
    <row r="35" spans="1:6" ht="23.4" x14ac:dyDescent="0.45">
      <c r="A35" s="62">
        <v>2017</v>
      </c>
      <c r="B35" s="63"/>
      <c r="C35" s="63"/>
      <c r="D35" s="63"/>
      <c r="E35" s="63"/>
      <c r="F35" s="64"/>
    </row>
    <row r="36" spans="1:6" x14ac:dyDescent="0.3">
      <c r="A36" s="56" t="s">
        <v>79</v>
      </c>
      <c r="B36" s="57"/>
      <c r="C36" s="54" t="s">
        <v>1</v>
      </c>
      <c r="D36" s="54"/>
      <c r="E36" s="20">
        <v>39864955</v>
      </c>
      <c r="F36" s="49">
        <f>E36/E37</f>
        <v>7.0016373171275514E-2</v>
      </c>
    </row>
    <row r="37" spans="1:6" x14ac:dyDescent="0.3">
      <c r="A37" s="56"/>
      <c r="B37" s="57"/>
      <c r="C37" s="55" t="s">
        <v>2</v>
      </c>
      <c r="D37" s="55"/>
      <c r="E37" s="18">
        <v>569366181</v>
      </c>
      <c r="F37" s="49"/>
    </row>
    <row r="38" spans="1:6" x14ac:dyDescent="0.3">
      <c r="A38" s="68"/>
      <c r="B38" s="66"/>
      <c r="C38" s="66"/>
      <c r="D38" s="66"/>
      <c r="E38" s="66"/>
      <c r="F38" s="69"/>
    </row>
    <row r="39" spans="1:6" x14ac:dyDescent="0.3">
      <c r="A39" s="56" t="s">
        <v>80</v>
      </c>
      <c r="B39" s="57"/>
      <c r="C39" s="54" t="s">
        <v>2</v>
      </c>
      <c r="D39" s="54"/>
      <c r="E39" s="20">
        <v>569366181</v>
      </c>
      <c r="F39" s="49">
        <f>E39/E40</f>
        <v>1.9283836024903489</v>
      </c>
    </row>
    <row r="40" spans="1:6" x14ac:dyDescent="0.3">
      <c r="A40" s="56"/>
      <c r="B40" s="57"/>
      <c r="C40" s="55" t="s">
        <v>36</v>
      </c>
      <c r="D40" s="55"/>
      <c r="E40" s="18">
        <v>295255664</v>
      </c>
      <c r="F40" s="49"/>
    </row>
    <row r="41" spans="1:6" x14ac:dyDescent="0.3">
      <c r="A41" s="68"/>
      <c r="B41" s="66"/>
      <c r="C41" s="66"/>
      <c r="D41" s="66"/>
      <c r="E41" s="66"/>
      <c r="F41" s="69"/>
    </row>
    <row r="42" spans="1:6" x14ac:dyDescent="0.3">
      <c r="A42" s="52" t="s">
        <v>81</v>
      </c>
      <c r="B42" s="53"/>
      <c r="C42" s="54" t="s">
        <v>36</v>
      </c>
      <c r="D42" s="54"/>
      <c r="E42" s="20">
        <v>295255664</v>
      </c>
      <c r="F42" s="49">
        <f>E42/E43</f>
        <v>1.8507387201770147</v>
      </c>
    </row>
    <row r="43" spans="1:6" x14ac:dyDescent="0.3">
      <c r="A43" s="52"/>
      <c r="B43" s="53"/>
      <c r="C43" s="55" t="s">
        <v>78</v>
      </c>
      <c r="D43" s="55"/>
      <c r="E43" s="18">
        <v>159533953</v>
      </c>
      <c r="F43" s="49"/>
    </row>
    <row r="44" spans="1:6" x14ac:dyDescent="0.3">
      <c r="A44" s="68"/>
      <c r="B44" s="66"/>
      <c r="C44" s="66"/>
      <c r="D44" s="66"/>
      <c r="E44" s="66"/>
      <c r="F44" s="69"/>
    </row>
    <row r="45" spans="1:6" x14ac:dyDescent="0.3">
      <c r="A45" s="56" t="s">
        <v>82</v>
      </c>
      <c r="B45" s="57"/>
      <c r="C45" s="54" t="s">
        <v>75</v>
      </c>
      <c r="D45" s="54"/>
      <c r="E45" s="20">
        <f>E36/E37</f>
        <v>7.0016373171275514E-2</v>
      </c>
      <c r="F45" s="49">
        <f>E45/E46</f>
        <v>3.6308322203556974E-2</v>
      </c>
    </row>
    <row r="46" spans="1:6" x14ac:dyDescent="0.3">
      <c r="A46" s="56"/>
      <c r="B46" s="57"/>
      <c r="C46" s="55" t="s">
        <v>76</v>
      </c>
      <c r="D46" s="55"/>
      <c r="E46" s="21">
        <f>E39/E40</f>
        <v>1.9283836024903489</v>
      </c>
      <c r="F46" s="49"/>
    </row>
    <row r="47" spans="1:6" x14ac:dyDescent="0.3">
      <c r="A47" s="68"/>
      <c r="B47" s="66"/>
      <c r="C47" s="66"/>
      <c r="D47" s="66"/>
      <c r="E47" s="66"/>
      <c r="F47" s="69"/>
    </row>
    <row r="48" spans="1:6" x14ac:dyDescent="0.3">
      <c r="A48" s="56" t="s">
        <v>83</v>
      </c>
      <c r="B48" s="57"/>
      <c r="C48" s="72" t="s">
        <v>3</v>
      </c>
      <c r="D48" s="72"/>
      <c r="E48" s="20">
        <f>E45/E46</f>
        <v>3.6308322203556974E-2</v>
      </c>
      <c r="F48" s="49">
        <f>E48/E49</f>
        <v>1.9618286367339983E-2</v>
      </c>
    </row>
    <row r="49" spans="1:6" x14ac:dyDescent="0.3">
      <c r="A49" s="70"/>
      <c r="B49" s="71"/>
      <c r="C49" s="51" t="s">
        <v>77</v>
      </c>
      <c r="D49" s="51"/>
      <c r="E49" s="19">
        <f>E42/E43</f>
        <v>1.8507387201770147</v>
      </c>
      <c r="F49" s="50"/>
    </row>
  </sheetData>
  <mergeCells count="97">
    <mergeCell ref="A1:F1"/>
    <mergeCell ref="C21:D21"/>
    <mergeCell ref="F20:F21"/>
    <mergeCell ref="C20:D20"/>
    <mergeCell ref="A20:B21"/>
    <mergeCell ref="A19:F19"/>
    <mergeCell ref="A9:F9"/>
    <mergeCell ref="A12:F12"/>
    <mergeCell ref="A15:F15"/>
    <mergeCell ref="C4:D4"/>
    <mergeCell ref="A4:B5"/>
    <mergeCell ref="C5:D5"/>
    <mergeCell ref="F4:F5"/>
    <mergeCell ref="A7:B8"/>
    <mergeCell ref="C7:D7"/>
    <mergeCell ref="C8:D8"/>
    <mergeCell ref="A29:B30"/>
    <mergeCell ref="C29:D29"/>
    <mergeCell ref="F29:F30"/>
    <mergeCell ref="C30:D30"/>
    <mergeCell ref="A32:B33"/>
    <mergeCell ref="C32:D32"/>
    <mergeCell ref="F32:F33"/>
    <mergeCell ref="C33:D33"/>
    <mergeCell ref="A31:F31"/>
    <mergeCell ref="A23:B24"/>
    <mergeCell ref="C23:D23"/>
    <mergeCell ref="F23:F24"/>
    <mergeCell ref="C24:D24"/>
    <mergeCell ref="A26:B27"/>
    <mergeCell ref="C26:D26"/>
    <mergeCell ref="F26:F27"/>
    <mergeCell ref="C27:D27"/>
    <mergeCell ref="A25:F25"/>
    <mergeCell ref="F7:F8"/>
    <mergeCell ref="A6:F6"/>
    <mergeCell ref="A10:B11"/>
    <mergeCell ref="C10:D10"/>
    <mergeCell ref="C11:D11"/>
    <mergeCell ref="F10:F11"/>
    <mergeCell ref="A13:B14"/>
    <mergeCell ref="C13:D13"/>
    <mergeCell ref="C14:D14"/>
    <mergeCell ref="F13:F14"/>
    <mergeCell ref="A48:B49"/>
    <mergeCell ref="C48:D48"/>
    <mergeCell ref="A16:B17"/>
    <mergeCell ref="C17:D17"/>
    <mergeCell ref="C16:D16"/>
    <mergeCell ref="F16:F17"/>
    <mergeCell ref="A28:F28"/>
    <mergeCell ref="A38:F38"/>
    <mergeCell ref="A41:F41"/>
    <mergeCell ref="A44:F44"/>
    <mergeCell ref="A47:F47"/>
    <mergeCell ref="C37:D37"/>
    <mergeCell ref="H16:I17"/>
    <mergeCell ref="J16:K16"/>
    <mergeCell ref="M16:M17"/>
    <mergeCell ref="J17:K17"/>
    <mergeCell ref="A22:F22"/>
    <mergeCell ref="J14:K14"/>
    <mergeCell ref="H13:I14"/>
    <mergeCell ref="H4:I5"/>
    <mergeCell ref="J4:K4"/>
    <mergeCell ref="M4:M5"/>
    <mergeCell ref="J5:K5"/>
    <mergeCell ref="H7:I8"/>
    <mergeCell ref="J7:K7"/>
    <mergeCell ref="M7:M8"/>
    <mergeCell ref="J8:K8"/>
    <mergeCell ref="A39:B40"/>
    <mergeCell ref="C39:D39"/>
    <mergeCell ref="F39:F40"/>
    <mergeCell ref="C40:D40"/>
    <mergeCell ref="H3:M3"/>
    <mergeCell ref="A3:F3"/>
    <mergeCell ref="A35:F35"/>
    <mergeCell ref="A36:B37"/>
    <mergeCell ref="C36:D36"/>
    <mergeCell ref="F36:F37"/>
    <mergeCell ref="H10:I11"/>
    <mergeCell ref="J10:K10"/>
    <mergeCell ref="M10:M11"/>
    <mergeCell ref="J11:K11"/>
    <mergeCell ref="J13:K13"/>
    <mergeCell ref="M13:M14"/>
    <mergeCell ref="F48:F49"/>
    <mergeCell ref="C49:D49"/>
    <mergeCell ref="A42:B43"/>
    <mergeCell ref="C42:D42"/>
    <mergeCell ref="F42:F43"/>
    <mergeCell ref="C43:D43"/>
    <mergeCell ref="A45:B46"/>
    <mergeCell ref="C45:D45"/>
    <mergeCell ref="F45:F46"/>
    <mergeCell ref="C46:D46"/>
  </mergeCells>
  <pageMargins left="0.19685039370078741" right="0.19685039370078741" top="0.19685039370078741" bottom="0.19685039370078741" header="0.19685039370078741" footer="0.19685039370078741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7"/>
  <sheetViews>
    <sheetView zoomScaleNormal="100" workbookViewId="0">
      <selection activeCell="A2" sqref="A2:C3"/>
    </sheetView>
  </sheetViews>
  <sheetFormatPr baseColWidth="10" defaultRowHeight="14.4" x14ac:dyDescent="0.3"/>
  <sheetData>
    <row r="1" spans="1:12" x14ac:dyDescent="0.3">
      <c r="A1" s="94" t="s">
        <v>151</v>
      </c>
      <c r="B1" s="94"/>
      <c r="C1" s="94"/>
      <c r="D1" s="94"/>
      <c r="E1" s="94"/>
      <c r="F1" s="94"/>
      <c r="G1" s="94"/>
      <c r="H1" s="94"/>
      <c r="I1" s="94"/>
      <c r="J1" s="94"/>
    </row>
    <row r="2" spans="1:12" x14ac:dyDescent="0.3">
      <c r="A2" s="95" t="s">
        <v>85</v>
      </c>
      <c r="B2" s="96"/>
      <c r="C2" s="97"/>
      <c r="D2" s="90">
        <v>2015</v>
      </c>
      <c r="E2" s="88" t="s">
        <v>5</v>
      </c>
      <c r="F2" s="91" t="s">
        <v>4</v>
      </c>
      <c r="G2" s="92">
        <v>2016</v>
      </c>
      <c r="H2" s="88" t="s">
        <v>5</v>
      </c>
      <c r="I2" s="91" t="s">
        <v>4</v>
      </c>
      <c r="J2" s="90">
        <v>2017</v>
      </c>
      <c r="K2" s="89"/>
      <c r="L2" s="87"/>
    </row>
    <row r="3" spans="1:12" ht="15" customHeight="1" x14ac:dyDescent="0.3">
      <c r="A3" s="98"/>
      <c r="B3" s="99"/>
      <c r="C3" s="100"/>
      <c r="D3" s="90"/>
      <c r="E3" s="88"/>
      <c r="F3" s="91"/>
      <c r="G3" s="92"/>
      <c r="H3" s="88"/>
      <c r="I3" s="91"/>
      <c r="J3" s="90"/>
      <c r="K3" s="89"/>
      <c r="L3" s="87"/>
    </row>
    <row r="4" spans="1:12" x14ac:dyDescent="0.3">
      <c r="A4" s="93" t="s">
        <v>36</v>
      </c>
      <c r="B4" s="93"/>
      <c r="C4" s="93"/>
      <c r="D4" s="101"/>
      <c r="E4" s="102"/>
      <c r="F4" s="102"/>
      <c r="G4" s="102"/>
      <c r="H4" s="102"/>
      <c r="I4" s="102"/>
      <c r="J4" s="103"/>
    </row>
    <row r="5" spans="1:12" x14ac:dyDescent="0.3">
      <c r="A5" s="86" t="s">
        <v>24</v>
      </c>
      <c r="B5" s="86"/>
      <c r="C5" s="86"/>
      <c r="D5" s="14">
        <v>24790838</v>
      </c>
      <c r="E5" s="9">
        <f>G5-D5</f>
        <v>3184698</v>
      </c>
      <c r="F5" s="9">
        <f>(E5*100)/G5</f>
        <v>11.383867676386968</v>
      </c>
      <c r="G5" s="14">
        <v>27975536</v>
      </c>
      <c r="H5" s="9">
        <f t="shared" ref="H5:H13" si="0">J5-G5</f>
        <v>7620581</v>
      </c>
      <c r="I5" s="9">
        <f>(H5*100)/J5</f>
        <v>21.408461490336151</v>
      </c>
      <c r="J5" s="14">
        <v>35596117</v>
      </c>
    </row>
    <row r="6" spans="1:12" x14ac:dyDescent="0.3">
      <c r="A6" s="86" t="s">
        <v>25</v>
      </c>
      <c r="B6" s="86"/>
      <c r="C6" s="86"/>
      <c r="D6" s="14">
        <v>9758720</v>
      </c>
      <c r="E6" s="9">
        <f>G6-D6</f>
        <v>59158</v>
      </c>
      <c r="F6" s="9">
        <f>(E6*100)/G6</f>
        <v>0.6025538308787296</v>
      </c>
      <c r="G6" s="14">
        <v>9817878</v>
      </c>
      <c r="H6" s="9">
        <f t="shared" si="0"/>
        <v>1016582</v>
      </c>
      <c r="I6" s="9">
        <f>(H6*100)/J6</f>
        <v>9.3828580289188395</v>
      </c>
      <c r="J6" s="14">
        <v>10834460</v>
      </c>
    </row>
    <row r="7" spans="1:12" x14ac:dyDescent="0.3">
      <c r="A7" s="86" t="s">
        <v>26</v>
      </c>
      <c r="B7" s="86"/>
      <c r="C7" s="86"/>
      <c r="D7" s="14">
        <v>49748874</v>
      </c>
      <c r="E7" s="9">
        <f>G7-D7</f>
        <v>3916365</v>
      </c>
      <c r="F7" s="9">
        <f>(E7*100)/G7</f>
        <v>7.2977686729392932</v>
      </c>
      <c r="G7" s="14">
        <v>53665239</v>
      </c>
      <c r="H7" s="9">
        <f t="shared" si="0"/>
        <v>5798016</v>
      </c>
      <c r="I7" s="9">
        <f>(H7*100)/J7</f>
        <v>9.7505863074599599</v>
      </c>
      <c r="J7" s="14">
        <v>59463255</v>
      </c>
    </row>
    <row r="8" spans="1:12" x14ac:dyDescent="0.3">
      <c r="A8" s="86" t="s">
        <v>27</v>
      </c>
      <c r="B8" s="86"/>
      <c r="C8" s="86"/>
      <c r="D8" s="14">
        <v>550253</v>
      </c>
      <c r="E8" s="9">
        <f>G8-D8</f>
        <v>374872</v>
      </c>
      <c r="F8" s="9">
        <f>(E8*100)/G8</f>
        <v>40.521226861234972</v>
      </c>
      <c r="G8" s="14">
        <v>925125</v>
      </c>
      <c r="H8" s="9">
        <f t="shared" si="0"/>
        <v>57249</v>
      </c>
      <c r="I8" s="9">
        <f>(H8*100)/J8</f>
        <v>5.8276175875990202</v>
      </c>
      <c r="J8" s="14">
        <v>982374</v>
      </c>
    </row>
    <row r="9" spans="1:12" x14ac:dyDescent="0.3">
      <c r="A9" s="86" t="s">
        <v>28</v>
      </c>
      <c r="B9" s="86"/>
      <c r="C9" s="86"/>
      <c r="D9" s="14" t="s">
        <v>0</v>
      </c>
      <c r="E9" s="9"/>
      <c r="F9" s="9"/>
      <c r="G9" s="14">
        <v>11628894</v>
      </c>
      <c r="H9" s="9">
        <f t="shared" si="0"/>
        <v>-11628894</v>
      </c>
      <c r="I9" s="9"/>
      <c r="J9" s="14">
        <v>0</v>
      </c>
    </row>
    <row r="10" spans="1:12" x14ac:dyDescent="0.3">
      <c r="A10" s="86" t="s">
        <v>29</v>
      </c>
      <c r="B10" s="86"/>
      <c r="C10" s="86"/>
      <c r="D10" s="14">
        <v>84848685</v>
      </c>
      <c r="E10" s="9">
        <f>G10-D10</f>
        <v>19173987</v>
      </c>
      <c r="F10" s="9">
        <f>(E10*100)/G10</f>
        <v>18.432507674865342</v>
      </c>
      <c r="G10" s="14">
        <v>104022672</v>
      </c>
      <c r="H10" s="9">
        <f t="shared" si="0"/>
        <v>2853534</v>
      </c>
      <c r="I10" s="9">
        <f>(H10*100)/J10</f>
        <v>2.6699432051321135</v>
      </c>
      <c r="J10" s="14">
        <v>106876206</v>
      </c>
    </row>
    <row r="11" spans="1:12" x14ac:dyDescent="0.3">
      <c r="A11" s="86" t="s">
        <v>30</v>
      </c>
      <c r="B11" s="86"/>
      <c r="C11" s="86"/>
      <c r="D11" s="14">
        <v>130222356</v>
      </c>
      <c r="E11" s="9">
        <f>G11-D11</f>
        <v>6127247</v>
      </c>
      <c r="F11" s="9">
        <f>(E11*100)/G11</f>
        <v>4.4937769272419521</v>
      </c>
      <c r="G11" s="14">
        <v>136349603</v>
      </c>
      <c r="H11" s="9">
        <f t="shared" si="0"/>
        <v>-14096851</v>
      </c>
      <c r="I11" s="9">
        <f>(H11*100)/J11</f>
        <v>-11.530906887069504</v>
      </c>
      <c r="J11" s="14">
        <v>122252752</v>
      </c>
    </row>
    <row r="12" spans="1:12" x14ac:dyDescent="0.3">
      <c r="A12" s="86" t="s">
        <v>31</v>
      </c>
      <c r="B12" s="86"/>
      <c r="C12" s="86"/>
      <c r="D12" s="14">
        <v>34456219</v>
      </c>
      <c r="E12" s="9">
        <f>G12-D12</f>
        <v>6883313</v>
      </c>
      <c r="F12" s="9">
        <f>(E12*100)/G12</f>
        <v>16.650679548089709</v>
      </c>
      <c r="G12" s="14">
        <v>41339532</v>
      </c>
      <c r="H12" s="9">
        <f t="shared" si="0"/>
        <v>-1971504</v>
      </c>
      <c r="I12" s="9">
        <f>(H12*100)/J12</f>
        <v>-5.0078810145125887</v>
      </c>
      <c r="J12" s="14">
        <v>39368028</v>
      </c>
    </row>
    <row r="13" spans="1:12" x14ac:dyDescent="0.3">
      <c r="A13" s="86" t="s">
        <v>32</v>
      </c>
      <c r="B13" s="86"/>
      <c r="C13" s="86"/>
      <c r="D13" s="14">
        <v>3461109</v>
      </c>
      <c r="E13" s="9">
        <f>G13-D13</f>
        <v>1238620</v>
      </c>
      <c r="F13" s="9">
        <f>(E13*100)/G13</f>
        <v>26.355136647240723</v>
      </c>
      <c r="G13" s="14">
        <v>4699729</v>
      </c>
      <c r="H13" s="9">
        <f t="shared" si="0"/>
        <v>2182693</v>
      </c>
      <c r="I13" s="9">
        <f>(H13*100)/J13</f>
        <v>31.714024510557476</v>
      </c>
      <c r="J13" s="14">
        <v>6882422</v>
      </c>
    </row>
    <row r="14" spans="1:12" x14ac:dyDescent="0.3">
      <c r="A14" s="86" t="s">
        <v>33</v>
      </c>
      <c r="B14" s="86"/>
      <c r="C14" s="86"/>
      <c r="D14" s="14" t="s">
        <v>0</v>
      </c>
      <c r="E14" s="9"/>
      <c r="F14" s="9"/>
      <c r="G14" s="14" t="s">
        <v>0</v>
      </c>
      <c r="H14" s="9"/>
      <c r="I14" s="9"/>
      <c r="J14" s="14">
        <v>12709974</v>
      </c>
    </row>
    <row r="15" spans="1:12" x14ac:dyDescent="0.3">
      <c r="A15" s="86" t="s">
        <v>34</v>
      </c>
      <c r="B15" s="86"/>
      <c r="C15" s="86"/>
      <c r="D15" s="14">
        <v>661750</v>
      </c>
      <c r="E15" s="9">
        <f>G15-D15</f>
        <v>857016</v>
      </c>
      <c r="F15" s="9">
        <f>(E15*100)/G15</f>
        <v>56.428442564555695</v>
      </c>
      <c r="G15" s="14">
        <v>1518766</v>
      </c>
      <c r="H15" s="9">
        <f>J15-G15</f>
        <v>528809</v>
      </c>
      <c r="I15" s="9">
        <f>(H15*100)/J15</f>
        <v>25.826111375651685</v>
      </c>
      <c r="J15" s="14">
        <v>2047575</v>
      </c>
    </row>
    <row r="16" spans="1:12" x14ac:dyDescent="0.3">
      <c r="A16" s="86" t="s">
        <v>35</v>
      </c>
      <c r="B16" s="86"/>
      <c r="C16" s="86"/>
      <c r="D16" s="14">
        <v>253650119</v>
      </c>
      <c r="E16" s="9">
        <f>G16-D16</f>
        <v>34280183</v>
      </c>
      <c r="F16" s="9">
        <f>(E16*100)/G16</f>
        <v>11.905722586989125</v>
      </c>
      <c r="G16" s="14">
        <v>287930302</v>
      </c>
      <c r="H16" s="9">
        <f>J16-G16</f>
        <v>7325362</v>
      </c>
      <c r="I16" s="9">
        <f>(H16*100)/J16</f>
        <v>2.4810233615027282</v>
      </c>
      <c r="J16" s="14">
        <v>295255664</v>
      </c>
    </row>
    <row r="17" spans="1:10" x14ac:dyDescent="0.3">
      <c r="A17" s="93" t="s">
        <v>37</v>
      </c>
      <c r="B17" s="93"/>
      <c r="C17" s="93"/>
      <c r="D17" s="83"/>
      <c r="E17" s="84"/>
      <c r="F17" s="84"/>
      <c r="G17" s="84"/>
      <c r="H17" s="84"/>
      <c r="I17" s="84"/>
      <c r="J17" s="85"/>
    </row>
    <row r="18" spans="1:10" x14ac:dyDescent="0.3">
      <c r="A18" s="86" t="s">
        <v>38</v>
      </c>
      <c r="B18" s="86"/>
      <c r="C18" s="86"/>
      <c r="D18" s="14">
        <v>56395523</v>
      </c>
      <c r="E18" s="9">
        <f>G18-D18</f>
        <v>9162166</v>
      </c>
      <c r="F18" s="9">
        <f>(E18*100)/G18</f>
        <v>13.975730596604771</v>
      </c>
      <c r="G18" s="14">
        <v>65557689</v>
      </c>
      <c r="H18" s="9">
        <f>J18-G18</f>
        <v>14541374</v>
      </c>
      <c r="I18" s="9">
        <f>(H18*100)/J18</f>
        <v>18.154237334836239</v>
      </c>
      <c r="J18" s="14">
        <v>80099063</v>
      </c>
    </row>
    <row r="19" spans="1:10" x14ac:dyDescent="0.3">
      <c r="A19" s="86" t="s">
        <v>39</v>
      </c>
      <c r="B19" s="86"/>
      <c r="C19" s="86"/>
      <c r="D19" s="14">
        <v>16682373</v>
      </c>
      <c r="E19" s="9">
        <f>G19-D19</f>
        <v>772792</v>
      </c>
      <c r="F19" s="9">
        <f>(E19*100)/G19</f>
        <v>4.4272970206812712</v>
      </c>
      <c r="G19" s="14">
        <v>17455165</v>
      </c>
      <c r="H19" s="9">
        <f>J19-G19</f>
        <v>6382721</v>
      </c>
      <c r="I19" s="9">
        <f>(H19*100)/J19</f>
        <v>26.775532863946072</v>
      </c>
      <c r="J19" s="14">
        <v>23837886</v>
      </c>
    </row>
    <row r="20" spans="1:10" x14ac:dyDescent="0.3">
      <c r="A20" s="86" t="s">
        <v>40</v>
      </c>
      <c r="B20" s="86"/>
      <c r="C20" s="86"/>
      <c r="D20" s="14">
        <v>4231457</v>
      </c>
      <c r="E20" s="9">
        <f>G20-D20</f>
        <v>2760969</v>
      </c>
      <c r="F20" s="9">
        <f>(E20*100)/G20</f>
        <v>39.485137204169199</v>
      </c>
      <c r="G20" s="14">
        <v>6992426</v>
      </c>
      <c r="H20" s="9">
        <f>J20-G20</f>
        <v>-3101828</v>
      </c>
      <c r="I20" s="9">
        <f>(H20*100)/J20</f>
        <v>-79.726252879377412</v>
      </c>
      <c r="J20" s="14">
        <v>3890598</v>
      </c>
    </row>
    <row r="21" spans="1:10" x14ac:dyDescent="0.3">
      <c r="A21" s="86" t="s">
        <v>41</v>
      </c>
      <c r="B21" s="86"/>
      <c r="C21" s="86"/>
      <c r="D21" s="14" t="s">
        <v>0</v>
      </c>
      <c r="E21" s="9"/>
      <c r="F21" s="9"/>
      <c r="G21" s="14">
        <v>3951642</v>
      </c>
      <c r="H21" s="9"/>
      <c r="I21" s="9"/>
      <c r="J21" s="14" t="s">
        <v>0</v>
      </c>
    </row>
    <row r="22" spans="1:10" x14ac:dyDescent="0.3">
      <c r="A22" s="86" t="s">
        <v>42</v>
      </c>
      <c r="B22" s="86"/>
      <c r="C22" s="86"/>
      <c r="D22" s="14">
        <v>77309353</v>
      </c>
      <c r="E22" s="9">
        <f>G22-D22</f>
        <v>16647469</v>
      </c>
      <c r="F22" s="9">
        <f>(E22*100)/G22</f>
        <v>17.718212095338856</v>
      </c>
      <c r="G22" s="14">
        <v>93956822</v>
      </c>
      <c r="H22" s="9">
        <f>J22-G22</f>
        <v>13870725</v>
      </c>
      <c r="I22" s="9">
        <f>(H22*100)/J22</f>
        <v>12.86380464539363</v>
      </c>
      <c r="J22" s="14">
        <v>107827547</v>
      </c>
    </row>
    <row r="23" spans="1:10" x14ac:dyDescent="0.3">
      <c r="A23" s="86" t="s">
        <v>43</v>
      </c>
      <c r="B23" s="86"/>
      <c r="C23" s="86"/>
      <c r="D23" s="14">
        <v>13104120</v>
      </c>
      <c r="E23" s="9">
        <f>G23-D23</f>
        <v>1674583</v>
      </c>
      <c r="F23" s="9">
        <f>(E23*100)/G23</f>
        <v>11.331055235361317</v>
      </c>
      <c r="G23" s="14">
        <v>14778703</v>
      </c>
      <c r="H23" s="9">
        <f>J23-G23</f>
        <v>5036411</v>
      </c>
      <c r="I23" s="9">
        <f>(H23*100)/J23</f>
        <v>25.417017535200657</v>
      </c>
      <c r="J23" s="14">
        <v>19815114</v>
      </c>
    </row>
    <row r="24" spans="1:10" x14ac:dyDescent="0.3">
      <c r="A24" s="86" t="s">
        <v>44</v>
      </c>
      <c r="B24" s="86"/>
      <c r="C24" s="86"/>
      <c r="D24" s="14">
        <v>9786893</v>
      </c>
      <c r="E24" s="9">
        <f>G24-D24</f>
        <v>696544</v>
      </c>
      <c r="F24" s="9">
        <f>(E24*100)/G24</f>
        <v>6.6442331842123918</v>
      </c>
      <c r="G24" s="14">
        <v>10483437</v>
      </c>
      <c r="H24" s="9">
        <f>J24-G24</f>
        <v>-4396250</v>
      </c>
      <c r="I24" s="9">
        <f>(H24*100)/J24</f>
        <v>-72.221372532172907</v>
      </c>
      <c r="J24" s="14">
        <v>6087187</v>
      </c>
    </row>
    <row r="25" spans="1:10" x14ac:dyDescent="0.3">
      <c r="A25" s="86" t="s">
        <v>45</v>
      </c>
      <c r="B25" s="86"/>
      <c r="C25" s="86"/>
      <c r="D25" s="14">
        <v>1629103</v>
      </c>
      <c r="E25" s="9">
        <f>G25-D25</f>
        <v>56221</v>
      </c>
      <c r="F25" s="9">
        <f>(E25*100)/G25</f>
        <v>3.3359164172586397</v>
      </c>
      <c r="G25" s="14">
        <v>1685324</v>
      </c>
      <c r="H25" s="9">
        <f>J25-G25</f>
        <v>306539</v>
      </c>
      <c r="I25" s="9">
        <f>(H25*100)/J25</f>
        <v>15.389562434765844</v>
      </c>
      <c r="J25" s="14">
        <v>1991863</v>
      </c>
    </row>
    <row r="26" spans="1:10" x14ac:dyDescent="0.3">
      <c r="A26" s="86" t="s">
        <v>46</v>
      </c>
      <c r="B26" s="86"/>
      <c r="C26" s="86"/>
      <c r="D26" s="14">
        <v>101829469</v>
      </c>
      <c r="E26" s="9">
        <f>G26-D26</f>
        <v>19074817</v>
      </c>
      <c r="F26" s="9">
        <f>(E26*100)/G26</f>
        <v>15.776791403408147</v>
      </c>
      <c r="G26" s="14">
        <v>120904286</v>
      </c>
      <c r="H26" s="9">
        <f>J26-G26</f>
        <v>14817425</v>
      </c>
      <c r="I26" s="9">
        <f>(H26*100)/J26</f>
        <v>10.917505306133371</v>
      </c>
      <c r="J26" s="14">
        <v>135721711</v>
      </c>
    </row>
    <row r="27" spans="1:10" x14ac:dyDescent="0.3">
      <c r="A27" s="93" t="s">
        <v>47</v>
      </c>
      <c r="B27" s="93"/>
      <c r="C27" s="93"/>
      <c r="D27" s="83"/>
      <c r="E27" s="84"/>
      <c r="F27" s="84"/>
      <c r="G27" s="84"/>
      <c r="H27" s="84"/>
      <c r="I27" s="84"/>
      <c r="J27" s="85"/>
    </row>
    <row r="28" spans="1:10" x14ac:dyDescent="0.3">
      <c r="A28" s="86" t="s">
        <v>48</v>
      </c>
      <c r="B28" s="86"/>
      <c r="C28" s="86"/>
      <c r="D28" s="14">
        <v>45468428</v>
      </c>
      <c r="E28" s="9">
        <f t="shared" ref="E28:E34" si="1">G28-D28</f>
        <v>0</v>
      </c>
      <c r="F28" s="9">
        <f t="shared" ref="F28:F34" si="2">(E28*100)/G28</f>
        <v>0</v>
      </c>
      <c r="G28" s="14">
        <v>45468428</v>
      </c>
      <c r="H28" s="9">
        <f t="shared" ref="H28:H33" si="3">J28-G28</f>
        <v>0</v>
      </c>
      <c r="I28" s="9">
        <f t="shared" ref="I28:I33" si="4">(H28*100)/J28</f>
        <v>0</v>
      </c>
      <c r="J28" s="14">
        <v>45468428</v>
      </c>
    </row>
    <row r="29" spans="1:10" x14ac:dyDescent="0.3">
      <c r="A29" s="86" t="s">
        <v>49</v>
      </c>
      <c r="B29" s="86"/>
      <c r="C29" s="86"/>
      <c r="D29" s="14">
        <v>9104745</v>
      </c>
      <c r="E29" s="9">
        <f t="shared" si="1"/>
        <v>0</v>
      </c>
      <c r="F29" s="9">
        <f t="shared" si="2"/>
        <v>0</v>
      </c>
      <c r="G29" s="14">
        <v>9104745</v>
      </c>
      <c r="H29" s="9">
        <f t="shared" si="3"/>
        <v>0</v>
      </c>
      <c r="I29" s="9">
        <f t="shared" si="4"/>
        <v>0</v>
      </c>
      <c r="J29" s="14">
        <v>9104745</v>
      </c>
    </row>
    <row r="30" spans="1:10" x14ac:dyDescent="0.3">
      <c r="A30" s="86" t="s">
        <v>50</v>
      </c>
      <c r="B30" s="86"/>
      <c r="C30" s="86"/>
      <c r="D30" s="14">
        <v>86188284</v>
      </c>
      <c r="E30" s="9">
        <f t="shared" si="1"/>
        <v>4357535</v>
      </c>
      <c r="F30" s="9">
        <f t="shared" si="2"/>
        <v>4.8125192837451722</v>
      </c>
      <c r="G30" s="14">
        <v>90545819</v>
      </c>
      <c r="H30" s="9">
        <f t="shared" si="3"/>
        <v>5867892</v>
      </c>
      <c r="I30" s="9">
        <f t="shared" si="4"/>
        <v>6.0861592600662364</v>
      </c>
      <c r="J30" s="14">
        <v>96413711</v>
      </c>
    </row>
    <row r="31" spans="1:10" x14ac:dyDescent="0.3">
      <c r="A31" s="86" t="s">
        <v>51</v>
      </c>
      <c r="B31" s="86"/>
      <c r="C31" s="86"/>
      <c r="D31" s="14">
        <v>13827795</v>
      </c>
      <c r="E31" s="9">
        <f t="shared" si="1"/>
        <v>10546736</v>
      </c>
      <c r="F31" s="9">
        <f t="shared" si="2"/>
        <v>43.269493062245999</v>
      </c>
      <c r="G31" s="14">
        <v>24374531</v>
      </c>
      <c r="H31" s="9">
        <f t="shared" si="3"/>
        <v>-4363333</v>
      </c>
      <c r="I31" s="9">
        <f t="shared" si="4"/>
        <v>-21.804456684702235</v>
      </c>
      <c r="J31" s="14">
        <v>20011198</v>
      </c>
    </row>
    <row r="32" spans="1:10" x14ac:dyDescent="0.3">
      <c r="A32" s="86" t="s">
        <v>52</v>
      </c>
      <c r="B32" s="86"/>
      <c r="C32" s="86"/>
      <c r="D32" s="14">
        <v>2830646</v>
      </c>
      <c r="E32" s="9">
        <f t="shared" si="1"/>
        <v>277451</v>
      </c>
      <c r="F32" s="9">
        <f t="shared" si="2"/>
        <v>8.9267162511337315</v>
      </c>
      <c r="G32" s="14">
        <v>3108097</v>
      </c>
      <c r="H32" s="9">
        <f t="shared" si="3"/>
        <v>450961</v>
      </c>
      <c r="I32" s="9">
        <f t="shared" si="4"/>
        <v>12.670796598425763</v>
      </c>
      <c r="J32" s="14">
        <v>3559058</v>
      </c>
    </row>
    <row r="33" spans="1:10" x14ac:dyDescent="0.3">
      <c r="A33" s="86" t="s">
        <v>53</v>
      </c>
      <c r="B33" s="86"/>
      <c r="C33" s="86"/>
      <c r="D33" s="14">
        <v>5625092</v>
      </c>
      <c r="E33" s="9">
        <f t="shared" si="1"/>
        <v>-49488</v>
      </c>
      <c r="F33" s="9">
        <f t="shared" si="2"/>
        <v>-0.88758096880624948</v>
      </c>
      <c r="G33" s="14">
        <v>5575604</v>
      </c>
      <c r="H33" s="9">
        <f t="shared" si="3"/>
        <v>342838</v>
      </c>
      <c r="I33" s="9">
        <f t="shared" si="4"/>
        <v>5.7927069319932505</v>
      </c>
      <c r="J33" s="14">
        <v>5918442</v>
      </c>
    </row>
    <row r="34" spans="1:10" x14ac:dyDescent="0.3">
      <c r="A34" s="86" t="s">
        <v>54</v>
      </c>
      <c r="B34" s="86"/>
      <c r="C34" s="86"/>
      <c r="D34" s="14">
        <v>151794806</v>
      </c>
      <c r="E34" s="9">
        <f t="shared" si="1"/>
        <v>15231210</v>
      </c>
      <c r="F34" s="9">
        <f t="shared" si="2"/>
        <v>9.119064421676681</v>
      </c>
      <c r="G34" s="14">
        <v>167026016</v>
      </c>
      <c r="H34" s="9"/>
      <c r="I34" s="9"/>
      <c r="J34" s="14" t="s">
        <v>0</v>
      </c>
    </row>
    <row r="35" spans="1:10" x14ac:dyDescent="0.3">
      <c r="A35" s="86" t="s">
        <v>55</v>
      </c>
      <c r="B35" s="86"/>
      <c r="C35" s="86"/>
      <c r="D35" s="14">
        <v>25844</v>
      </c>
      <c r="E35" s="9"/>
      <c r="F35" s="9"/>
      <c r="G35" s="14" t="s">
        <v>0</v>
      </c>
      <c r="H35" s="9"/>
      <c r="I35" s="9"/>
      <c r="J35" s="14" t="s">
        <v>0</v>
      </c>
    </row>
    <row r="36" spans="1:10" x14ac:dyDescent="0.3">
      <c r="A36" s="86" t="s">
        <v>56</v>
      </c>
      <c r="B36" s="86"/>
      <c r="C36" s="86"/>
      <c r="D36" s="14">
        <v>151820650</v>
      </c>
      <c r="E36" s="9">
        <f>G36-D36</f>
        <v>15205366</v>
      </c>
      <c r="F36" s="9">
        <f>(E36*100)/G36</f>
        <v>9.1035913830334074</v>
      </c>
      <c r="G36" s="14">
        <v>167026016</v>
      </c>
      <c r="H36" s="9">
        <f>J36-G36</f>
        <v>-7492063</v>
      </c>
      <c r="I36" s="9">
        <f>(H36*100)/J36</f>
        <v>-4.6962184908688371</v>
      </c>
      <c r="J36" s="14">
        <v>159533953</v>
      </c>
    </row>
    <row r="37" spans="1:10" x14ac:dyDescent="0.3">
      <c r="A37" s="86" t="s">
        <v>57</v>
      </c>
      <c r="B37" s="86"/>
      <c r="C37" s="86"/>
      <c r="D37" s="14">
        <v>253650119</v>
      </c>
      <c r="E37" s="9">
        <f>G37-D37</f>
        <v>34280183</v>
      </c>
      <c r="F37" s="9">
        <f>(E37*100)/G37</f>
        <v>11.905722586989125</v>
      </c>
      <c r="G37" s="14">
        <v>287930302</v>
      </c>
      <c r="H37" s="9">
        <f>J37-G37</f>
        <v>7325362</v>
      </c>
      <c r="I37" s="9">
        <f>(H37*100)/J37</f>
        <v>2.4810233615027282</v>
      </c>
      <c r="J37" s="14">
        <v>295255664</v>
      </c>
    </row>
  </sheetData>
  <mergeCells count="48">
    <mergeCell ref="A1:J1"/>
    <mergeCell ref="A4:C4"/>
    <mergeCell ref="A5:C5"/>
    <mergeCell ref="A6:C6"/>
    <mergeCell ref="A7:C7"/>
    <mergeCell ref="D2:D3"/>
    <mergeCell ref="I2:I3"/>
    <mergeCell ref="E2:E3"/>
    <mergeCell ref="A2:C3"/>
    <mergeCell ref="D4:J4"/>
    <mergeCell ref="A8:C8"/>
    <mergeCell ref="A27:C27"/>
    <mergeCell ref="A17:C17"/>
    <mergeCell ref="A20:C20"/>
    <mergeCell ref="A21:C21"/>
    <mergeCell ref="A22:C22"/>
    <mergeCell ref="A23:C23"/>
    <mergeCell ref="A24:C24"/>
    <mergeCell ref="A25:C25"/>
    <mergeCell ref="A26:C26"/>
    <mergeCell ref="A9:C9"/>
    <mergeCell ref="A10:C10"/>
    <mergeCell ref="A11:C11"/>
    <mergeCell ref="A12:C12"/>
    <mergeCell ref="A13:C13"/>
    <mergeCell ref="L2:L3"/>
    <mergeCell ref="H2:H3"/>
    <mergeCell ref="K2:K3"/>
    <mergeCell ref="J2:J3"/>
    <mergeCell ref="F2:F3"/>
    <mergeCell ref="G2:G3"/>
    <mergeCell ref="A34:C34"/>
    <mergeCell ref="A35:C35"/>
    <mergeCell ref="A36:C36"/>
    <mergeCell ref="A37:C37"/>
    <mergeCell ref="A28:C28"/>
    <mergeCell ref="A29:C29"/>
    <mergeCell ref="A30:C30"/>
    <mergeCell ref="A31:C31"/>
    <mergeCell ref="A32:C32"/>
    <mergeCell ref="D17:J17"/>
    <mergeCell ref="D27:J27"/>
    <mergeCell ref="A33:C33"/>
    <mergeCell ref="A14:C14"/>
    <mergeCell ref="A15:C15"/>
    <mergeCell ref="A16:C16"/>
    <mergeCell ref="A18:C18"/>
    <mergeCell ref="A19:C19"/>
  </mergeCells>
  <pageMargins left="0.19685039370078741" right="0.19685039370078741" top="0.19685039370078741" bottom="0.19685039370078741" header="0.19685039370078741" footer="0.19685039370078741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0"/>
  <sheetViews>
    <sheetView workbookViewId="0">
      <selection activeCell="A2" sqref="A2:C3"/>
    </sheetView>
  </sheetViews>
  <sheetFormatPr baseColWidth="10" defaultRowHeight="14.4" x14ac:dyDescent="0.3"/>
  <sheetData>
    <row r="1" spans="1:10" x14ac:dyDescent="0.3">
      <c r="A1" s="94" t="s">
        <v>150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3">
      <c r="A2" s="105" t="s">
        <v>85</v>
      </c>
      <c r="B2" s="105"/>
      <c r="C2" s="105"/>
      <c r="D2" s="107">
        <v>2015</v>
      </c>
      <c r="E2" s="107" t="s">
        <v>5</v>
      </c>
      <c r="F2" s="106" t="s">
        <v>4</v>
      </c>
      <c r="G2" s="105">
        <v>2016</v>
      </c>
      <c r="H2" s="107" t="s">
        <v>5</v>
      </c>
      <c r="I2" s="106" t="s">
        <v>4</v>
      </c>
      <c r="J2" s="107">
        <v>2017</v>
      </c>
    </row>
    <row r="3" spans="1:10" x14ac:dyDescent="0.3">
      <c r="A3" s="105"/>
      <c r="B3" s="105"/>
      <c r="C3" s="105"/>
      <c r="D3" s="107"/>
      <c r="E3" s="107"/>
      <c r="F3" s="106"/>
      <c r="G3" s="105"/>
      <c r="H3" s="107"/>
      <c r="I3" s="106"/>
      <c r="J3" s="107"/>
    </row>
    <row r="4" spans="1:10" x14ac:dyDescent="0.3">
      <c r="A4" s="104" t="s">
        <v>58</v>
      </c>
      <c r="B4" s="104"/>
      <c r="C4" s="104"/>
      <c r="D4" s="17">
        <v>472459832</v>
      </c>
      <c r="E4" s="9">
        <f>G4-D4</f>
        <v>56111544</v>
      </c>
      <c r="F4" s="9">
        <f>(E4*100)/G4</f>
        <v>10.615698569345154</v>
      </c>
      <c r="G4" s="17">
        <v>528571376</v>
      </c>
      <c r="H4" s="9">
        <f>J4-G4</f>
        <v>40794805</v>
      </c>
      <c r="I4" s="9">
        <f>(H4*100)/J4</f>
        <v>7.1649504943111468</v>
      </c>
      <c r="J4" s="17">
        <v>569366181</v>
      </c>
    </row>
    <row r="5" spans="1:10" x14ac:dyDescent="0.3">
      <c r="A5" s="104" t="s">
        <v>84</v>
      </c>
      <c r="B5" s="104"/>
      <c r="C5" s="104"/>
      <c r="D5" s="17">
        <v>3450729</v>
      </c>
      <c r="E5" s="9">
        <f t="shared" ref="E5:E20" si="0">G5-D5</f>
        <v>361978</v>
      </c>
      <c r="F5" s="9">
        <f t="shared" ref="F5:F20" si="1">(E5*100)/G5</f>
        <v>9.4939894410978862</v>
      </c>
      <c r="G5" s="17">
        <v>3812707</v>
      </c>
      <c r="H5" s="9">
        <f t="shared" ref="H5:H20" si="2">J5-G5</f>
        <v>86132</v>
      </c>
      <c r="I5" s="9">
        <f t="shared" ref="I5:I20" si="3">(H5*100)/J5</f>
        <v>2.2091704735691828</v>
      </c>
      <c r="J5" s="17">
        <v>3898839</v>
      </c>
    </row>
    <row r="6" spans="1:10" x14ac:dyDescent="0.3">
      <c r="A6" s="104" t="s">
        <v>60</v>
      </c>
      <c r="B6" s="104"/>
      <c r="C6" s="104"/>
      <c r="D6" s="17">
        <v>475910561</v>
      </c>
      <c r="E6" s="9">
        <f t="shared" si="0"/>
        <v>56473522</v>
      </c>
      <c r="F6" s="9">
        <f t="shared" si="1"/>
        <v>10.607665368538076</v>
      </c>
      <c r="G6" s="17">
        <v>532384083</v>
      </c>
      <c r="H6" s="9">
        <f t="shared" si="2"/>
        <v>40880937</v>
      </c>
      <c r="I6" s="9">
        <f t="shared" si="3"/>
        <v>7.131245684587558</v>
      </c>
      <c r="J6" s="17">
        <v>573265020</v>
      </c>
    </row>
    <row r="7" spans="1:10" x14ac:dyDescent="0.3">
      <c r="A7" s="104" t="s">
        <v>61</v>
      </c>
      <c r="B7" s="104"/>
      <c r="C7" s="104"/>
      <c r="D7" s="17">
        <v>373307853</v>
      </c>
      <c r="E7" s="9">
        <f t="shared" si="0"/>
        <v>41592340</v>
      </c>
      <c r="F7" s="9">
        <f t="shared" si="1"/>
        <v>10.024661521427637</v>
      </c>
      <c r="G7" s="17">
        <v>414900193</v>
      </c>
      <c r="H7" s="9">
        <f t="shared" si="2"/>
        <v>30669479</v>
      </c>
      <c r="I7" s="9">
        <f t="shared" si="3"/>
        <v>6.8832061352685603</v>
      </c>
      <c r="J7" s="17">
        <v>445569672</v>
      </c>
    </row>
    <row r="8" spans="1:10" x14ac:dyDescent="0.3">
      <c r="A8" s="104" t="s">
        <v>62</v>
      </c>
      <c r="B8" s="104"/>
      <c r="C8" s="104"/>
      <c r="D8" s="17">
        <v>102602708</v>
      </c>
      <c r="E8" s="9">
        <f t="shared" si="0"/>
        <v>14881182</v>
      </c>
      <c r="F8" s="9">
        <f t="shared" si="1"/>
        <v>12.666572412609082</v>
      </c>
      <c r="G8" s="17">
        <v>117483890</v>
      </c>
      <c r="H8" s="9">
        <f t="shared" si="2"/>
        <v>10211458</v>
      </c>
      <c r="I8" s="9">
        <f t="shared" si="3"/>
        <v>7.9967345404000154</v>
      </c>
      <c r="J8" s="17">
        <v>127695348</v>
      </c>
    </row>
    <row r="9" spans="1:10" x14ac:dyDescent="0.3">
      <c r="A9" s="104" t="s">
        <v>63</v>
      </c>
      <c r="B9" s="104"/>
      <c r="C9" s="104"/>
      <c r="D9" s="17">
        <v>69547364</v>
      </c>
      <c r="E9" s="9">
        <f t="shared" si="0"/>
        <v>8286263</v>
      </c>
      <c r="F9" s="9">
        <f t="shared" si="1"/>
        <v>10.64612214460981</v>
      </c>
      <c r="G9" s="17">
        <v>77833627</v>
      </c>
      <c r="H9" s="9">
        <f t="shared" si="2"/>
        <v>5850531</v>
      </c>
      <c r="I9" s="9">
        <f t="shared" si="3"/>
        <v>6.9912049542280155</v>
      </c>
      <c r="J9" s="17">
        <v>83684158</v>
      </c>
    </row>
    <row r="10" spans="1:10" x14ac:dyDescent="0.3">
      <c r="A10" s="104" t="s">
        <v>64</v>
      </c>
      <c r="B10" s="104"/>
      <c r="C10" s="104"/>
      <c r="D10" s="17">
        <v>33055344</v>
      </c>
      <c r="E10" s="9">
        <f t="shared" si="0"/>
        <v>6594919</v>
      </c>
      <c r="F10" s="9">
        <f t="shared" si="1"/>
        <v>16.632724479028045</v>
      </c>
      <c r="G10" s="17">
        <v>39650263</v>
      </c>
      <c r="H10" s="9">
        <f t="shared" si="2"/>
        <v>4360927</v>
      </c>
      <c r="I10" s="9">
        <f t="shared" si="3"/>
        <v>9.9086777703579472</v>
      </c>
      <c r="J10" s="17">
        <v>44011190</v>
      </c>
    </row>
    <row r="11" spans="1:10" x14ac:dyDescent="0.3">
      <c r="A11" s="104" t="s">
        <v>65</v>
      </c>
      <c r="B11" s="104"/>
      <c r="C11" s="104"/>
      <c r="D11" s="17">
        <v>755984</v>
      </c>
      <c r="E11" s="9">
        <f t="shared" si="0"/>
        <v>-177277</v>
      </c>
      <c r="F11" s="9">
        <f t="shared" si="1"/>
        <v>-30.633291112773822</v>
      </c>
      <c r="G11" s="17">
        <v>578707</v>
      </c>
      <c r="H11" s="9">
        <f t="shared" si="2"/>
        <v>282359</v>
      </c>
      <c r="I11" s="9">
        <f t="shared" si="3"/>
        <v>32.791795286307902</v>
      </c>
      <c r="J11" s="17">
        <v>861066</v>
      </c>
    </row>
    <row r="12" spans="1:10" x14ac:dyDescent="0.3">
      <c r="A12" s="104" t="s">
        <v>66</v>
      </c>
      <c r="B12" s="104"/>
      <c r="C12" s="104"/>
      <c r="D12" s="17">
        <v>983206</v>
      </c>
      <c r="E12" s="9">
        <f t="shared" si="0"/>
        <v>-209371</v>
      </c>
      <c r="F12" s="9">
        <f t="shared" si="1"/>
        <v>-27.056284608475966</v>
      </c>
      <c r="G12" s="17">
        <v>773835</v>
      </c>
      <c r="H12" s="9">
        <f t="shared" si="2"/>
        <v>260882</v>
      </c>
      <c r="I12" s="9">
        <f t="shared" si="3"/>
        <v>25.212884295899265</v>
      </c>
      <c r="J12" s="17">
        <v>1034717</v>
      </c>
    </row>
    <row r="13" spans="1:10" x14ac:dyDescent="0.3">
      <c r="A13" s="104" t="s">
        <v>67</v>
      </c>
      <c r="B13" s="104"/>
      <c r="C13" s="104"/>
      <c r="D13" s="17">
        <v>32828122</v>
      </c>
      <c r="E13" s="9">
        <f t="shared" si="0"/>
        <v>6627013</v>
      </c>
      <c r="F13" s="9">
        <f t="shared" si="1"/>
        <v>16.796325750754622</v>
      </c>
      <c r="G13" s="17">
        <v>39455135</v>
      </c>
      <c r="H13" s="9">
        <f t="shared" si="2"/>
        <v>4382404</v>
      </c>
      <c r="I13" s="9">
        <f t="shared" si="3"/>
        <v>9.9969206756793536</v>
      </c>
      <c r="J13" s="17">
        <v>43837539</v>
      </c>
    </row>
    <row r="14" spans="1:10" x14ac:dyDescent="0.3">
      <c r="A14" s="104" t="s">
        <v>68</v>
      </c>
      <c r="B14" s="104"/>
      <c r="C14" s="104"/>
      <c r="D14" s="17">
        <v>1319326</v>
      </c>
      <c r="E14" s="9">
        <f t="shared" si="0"/>
        <v>1813</v>
      </c>
      <c r="F14" s="9">
        <f t="shared" si="1"/>
        <v>0.13723007193035705</v>
      </c>
      <c r="G14" s="17">
        <v>1321139</v>
      </c>
      <c r="H14" s="9">
        <f t="shared" si="2"/>
        <v>64697</v>
      </c>
      <c r="I14" s="9">
        <f t="shared" si="3"/>
        <v>4.6684456169416872</v>
      </c>
      <c r="J14" s="17">
        <v>1385836</v>
      </c>
    </row>
    <row r="15" spans="1:10" x14ac:dyDescent="0.3">
      <c r="A15" s="104" t="s">
        <v>69</v>
      </c>
      <c r="B15" s="104"/>
      <c r="C15" s="104"/>
      <c r="D15" s="17">
        <v>1230594</v>
      </c>
      <c r="E15" s="9">
        <f t="shared" si="0"/>
        <v>413410</v>
      </c>
      <c r="F15" s="9">
        <f t="shared" si="1"/>
        <v>25.146532490188587</v>
      </c>
      <c r="G15" s="17">
        <v>1644004</v>
      </c>
      <c r="H15" s="9">
        <f t="shared" si="2"/>
        <v>289371</v>
      </c>
      <c r="I15" s="9">
        <f t="shared" si="3"/>
        <v>14.967142949505398</v>
      </c>
      <c r="J15" s="17">
        <v>1933375</v>
      </c>
    </row>
    <row r="16" spans="1:10" x14ac:dyDescent="0.3">
      <c r="A16" s="104" t="s">
        <v>70</v>
      </c>
      <c r="B16" s="104"/>
      <c r="C16" s="104"/>
      <c r="D16" s="17">
        <v>32828122</v>
      </c>
      <c r="E16" s="9">
        <f t="shared" si="0"/>
        <v>6304148</v>
      </c>
      <c r="F16" s="9">
        <f t="shared" si="1"/>
        <v>16.109844892718975</v>
      </c>
      <c r="G16" s="17">
        <v>39132270</v>
      </c>
      <c r="H16" s="9">
        <f t="shared" si="2"/>
        <v>4157730</v>
      </c>
      <c r="I16" s="9">
        <f t="shared" si="3"/>
        <v>9.6043659043659044</v>
      </c>
      <c r="J16" s="17">
        <v>43290000</v>
      </c>
    </row>
    <row r="17" spans="1:10" x14ac:dyDescent="0.3">
      <c r="A17" s="104" t="s">
        <v>71</v>
      </c>
      <c r="B17" s="104"/>
      <c r="C17" s="104"/>
      <c r="D17" s="17">
        <v>9472686</v>
      </c>
      <c r="E17" s="9">
        <f t="shared" si="0"/>
        <v>1150310</v>
      </c>
      <c r="F17" s="9">
        <f t="shared" si="1"/>
        <v>10.82848943932578</v>
      </c>
      <c r="G17" s="17">
        <v>10622996</v>
      </c>
      <c r="H17" s="9">
        <f t="shared" si="2"/>
        <v>276667</v>
      </c>
      <c r="I17" s="9">
        <f t="shared" si="3"/>
        <v>2.5383078357560227</v>
      </c>
      <c r="J17" s="17">
        <v>10899663</v>
      </c>
    </row>
    <row r="18" spans="1:10" x14ac:dyDescent="0.3">
      <c r="A18" s="104" t="s">
        <v>72</v>
      </c>
      <c r="B18" s="104"/>
      <c r="C18" s="104"/>
      <c r="D18" s="17">
        <v>23444168</v>
      </c>
      <c r="E18" s="9">
        <f t="shared" si="0"/>
        <v>5065106</v>
      </c>
      <c r="F18" s="9">
        <f t="shared" si="1"/>
        <v>17.766520466287567</v>
      </c>
      <c r="G18" s="17">
        <v>28509274</v>
      </c>
      <c r="H18" s="9">
        <f t="shared" si="2"/>
        <v>3881063</v>
      </c>
      <c r="I18" s="9">
        <f t="shared" si="3"/>
        <v>11.982163075364113</v>
      </c>
      <c r="J18" s="17">
        <v>32390337</v>
      </c>
    </row>
    <row r="19" spans="1:10" x14ac:dyDescent="0.3">
      <c r="A19" s="104" t="s">
        <v>73</v>
      </c>
      <c r="B19" s="104"/>
      <c r="C19" s="104"/>
      <c r="D19" s="17">
        <v>2934920</v>
      </c>
      <c r="E19" s="9">
        <f t="shared" si="0"/>
        <v>1907677</v>
      </c>
      <c r="F19" s="9">
        <f t="shared" si="1"/>
        <v>39.393676574780017</v>
      </c>
      <c r="G19" s="17">
        <v>4842597</v>
      </c>
      <c r="H19" s="9">
        <f t="shared" si="2"/>
        <v>2632021</v>
      </c>
      <c r="I19" s="9">
        <f t="shared" si="3"/>
        <v>35.212782780337406</v>
      </c>
      <c r="J19" s="17">
        <v>7474618</v>
      </c>
    </row>
    <row r="20" spans="1:10" x14ac:dyDescent="0.3">
      <c r="A20" s="104" t="s">
        <v>74</v>
      </c>
      <c r="B20" s="104"/>
      <c r="C20" s="104"/>
      <c r="D20" s="17">
        <v>26379088</v>
      </c>
      <c r="E20" s="9">
        <f t="shared" si="0"/>
        <v>6972783</v>
      </c>
      <c r="F20" s="9">
        <f t="shared" si="1"/>
        <v>20.906722144613717</v>
      </c>
      <c r="G20" s="17">
        <v>33351871</v>
      </c>
      <c r="H20" s="9">
        <f t="shared" si="2"/>
        <v>6513084</v>
      </c>
      <c r="I20" s="9">
        <f t="shared" si="3"/>
        <v>16.337868686920629</v>
      </c>
      <c r="J20" s="17">
        <v>39864955</v>
      </c>
    </row>
  </sheetData>
  <mergeCells count="26">
    <mergeCell ref="A4:C4"/>
    <mergeCell ref="A5:C5"/>
    <mergeCell ref="A6:C6"/>
    <mergeCell ref="I2:I3"/>
    <mergeCell ref="J2:J3"/>
    <mergeCell ref="D2:D3"/>
    <mergeCell ref="E2:E3"/>
    <mergeCell ref="F2:F3"/>
    <mergeCell ref="G2:G3"/>
    <mergeCell ref="H2:H3"/>
    <mergeCell ref="A1:J1"/>
    <mergeCell ref="A17:C17"/>
    <mergeCell ref="A18:C18"/>
    <mergeCell ref="A19:C19"/>
    <mergeCell ref="A20:C20"/>
    <mergeCell ref="A2:C3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zoomScale="85" zoomScaleNormal="85" workbookViewId="0">
      <selection sqref="A1:J1"/>
    </sheetView>
  </sheetViews>
  <sheetFormatPr baseColWidth="10" defaultRowHeight="14.4" x14ac:dyDescent="0.3"/>
  <sheetData>
    <row r="1" spans="1:10" x14ac:dyDescent="0.3">
      <c r="A1" s="94" t="s">
        <v>149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3">
      <c r="A2" s="104" t="s">
        <v>85</v>
      </c>
      <c r="B2" s="104"/>
      <c r="C2" s="104"/>
      <c r="D2" s="90">
        <v>2015</v>
      </c>
      <c r="E2" s="88" t="s">
        <v>5</v>
      </c>
      <c r="F2" s="91" t="s">
        <v>4</v>
      </c>
      <c r="G2" s="92">
        <v>2016</v>
      </c>
      <c r="H2" s="88" t="s">
        <v>5</v>
      </c>
      <c r="I2" s="91" t="s">
        <v>4</v>
      </c>
      <c r="J2" s="90">
        <v>2017</v>
      </c>
    </row>
    <row r="3" spans="1:10" x14ac:dyDescent="0.3">
      <c r="A3" s="104"/>
      <c r="B3" s="104"/>
      <c r="C3" s="104"/>
      <c r="D3" s="90"/>
      <c r="E3" s="88"/>
      <c r="F3" s="91"/>
      <c r="G3" s="92"/>
      <c r="H3" s="88"/>
      <c r="I3" s="91"/>
      <c r="J3" s="90"/>
    </row>
    <row r="4" spans="1:10" x14ac:dyDescent="0.3">
      <c r="A4" s="93" t="s">
        <v>36</v>
      </c>
      <c r="B4" s="93"/>
      <c r="C4" s="93"/>
      <c r="D4" s="23"/>
      <c r="E4" s="24"/>
      <c r="F4" s="24"/>
      <c r="G4" s="24"/>
      <c r="H4" s="24"/>
      <c r="I4" s="24"/>
      <c r="J4" s="25"/>
    </row>
    <row r="5" spans="1:10" x14ac:dyDescent="0.3">
      <c r="A5" s="86" t="s">
        <v>24</v>
      </c>
      <c r="B5" s="86"/>
      <c r="C5" s="86"/>
      <c r="D5" s="17">
        <v>24790838</v>
      </c>
      <c r="E5" s="9">
        <f>G5-D5</f>
        <v>3184698</v>
      </c>
      <c r="F5" s="9">
        <f>(E5*100)/G5</f>
        <v>11.383867676386968</v>
      </c>
      <c r="G5" s="17">
        <v>27975536</v>
      </c>
      <c r="H5" s="9">
        <f t="shared" ref="H5:H13" si="0">J5-G5</f>
        <v>7620581</v>
      </c>
      <c r="I5" s="9">
        <f>(H5*100)/J5</f>
        <v>21.408461490336151</v>
      </c>
      <c r="J5" s="17">
        <v>35596117</v>
      </c>
    </row>
    <row r="6" spans="1:10" x14ac:dyDescent="0.3">
      <c r="A6" s="86" t="s">
        <v>25</v>
      </c>
      <c r="B6" s="86"/>
      <c r="C6" s="86"/>
      <c r="D6" s="17">
        <v>9758720</v>
      </c>
      <c r="E6" s="9">
        <f>G6-D6</f>
        <v>59158</v>
      </c>
      <c r="F6" s="9">
        <f>(E6*100)/G6</f>
        <v>0.6025538308787296</v>
      </c>
      <c r="G6" s="17">
        <v>9817878</v>
      </c>
      <c r="H6" s="9">
        <f t="shared" si="0"/>
        <v>1016582</v>
      </c>
      <c r="I6" s="9">
        <f>(H6*100)/J6</f>
        <v>9.3828580289188395</v>
      </c>
      <c r="J6" s="17">
        <v>10834460</v>
      </c>
    </row>
    <row r="7" spans="1:10" x14ac:dyDescent="0.3">
      <c r="A7" s="86" t="s">
        <v>26</v>
      </c>
      <c r="B7" s="86"/>
      <c r="C7" s="86"/>
      <c r="D7" s="17">
        <v>49748874</v>
      </c>
      <c r="E7" s="9">
        <f>G7-D7</f>
        <v>3916365</v>
      </c>
      <c r="F7" s="9">
        <f>(E7*100)/G7</f>
        <v>7.2977686729392932</v>
      </c>
      <c r="G7" s="17">
        <v>53665239</v>
      </c>
      <c r="H7" s="9">
        <f t="shared" si="0"/>
        <v>5798016</v>
      </c>
      <c r="I7" s="9">
        <f>(H7*100)/J7</f>
        <v>9.7505863074599599</v>
      </c>
      <c r="J7" s="17">
        <v>59463255</v>
      </c>
    </row>
    <row r="8" spans="1:10" x14ac:dyDescent="0.3">
      <c r="A8" s="86" t="s">
        <v>27</v>
      </c>
      <c r="B8" s="86"/>
      <c r="C8" s="86"/>
      <c r="D8" s="17">
        <v>550253</v>
      </c>
      <c r="E8" s="9">
        <f>G8-D8</f>
        <v>374872</v>
      </c>
      <c r="F8" s="9">
        <f>(E8*100)/G8</f>
        <v>40.521226861234972</v>
      </c>
      <c r="G8" s="17">
        <v>925125</v>
      </c>
      <c r="H8" s="9">
        <f t="shared" si="0"/>
        <v>57249</v>
      </c>
      <c r="I8" s="9">
        <f>(H8*100)/J8</f>
        <v>5.8276175875990202</v>
      </c>
      <c r="J8" s="17">
        <v>982374</v>
      </c>
    </row>
    <row r="9" spans="1:10" x14ac:dyDescent="0.3">
      <c r="A9" s="86" t="s">
        <v>28</v>
      </c>
      <c r="B9" s="86"/>
      <c r="C9" s="86"/>
      <c r="D9" s="17" t="s">
        <v>0</v>
      </c>
      <c r="E9" s="9"/>
      <c r="F9" s="9"/>
      <c r="G9" s="17">
        <v>11628894</v>
      </c>
      <c r="H9" s="9">
        <f t="shared" si="0"/>
        <v>-11628894</v>
      </c>
      <c r="I9" s="9"/>
      <c r="J9" s="17">
        <v>0</v>
      </c>
    </row>
    <row r="10" spans="1:10" x14ac:dyDescent="0.3">
      <c r="A10" s="86" t="s">
        <v>29</v>
      </c>
      <c r="B10" s="86"/>
      <c r="C10" s="86"/>
      <c r="D10" s="17">
        <v>84848685</v>
      </c>
      <c r="E10" s="9">
        <f>G10-D10</f>
        <v>19173987</v>
      </c>
      <c r="F10" s="9">
        <f>(E10*100)/G10</f>
        <v>18.432507674865342</v>
      </c>
      <c r="G10" s="17">
        <v>104022672</v>
      </c>
      <c r="H10" s="9">
        <f t="shared" si="0"/>
        <v>2853534</v>
      </c>
      <c r="I10" s="9">
        <f>(H10*100)/J10</f>
        <v>2.6699432051321135</v>
      </c>
      <c r="J10" s="17">
        <v>106876206</v>
      </c>
    </row>
    <row r="11" spans="1:10" x14ac:dyDescent="0.3">
      <c r="A11" s="86" t="s">
        <v>30</v>
      </c>
      <c r="B11" s="86"/>
      <c r="C11" s="86"/>
      <c r="D11" s="17">
        <v>130222356</v>
      </c>
      <c r="E11" s="9">
        <f>G11-D11</f>
        <v>6127247</v>
      </c>
      <c r="F11" s="9">
        <f>(E11*100)/G11</f>
        <v>4.4937769272419521</v>
      </c>
      <c r="G11" s="17">
        <v>136349603</v>
      </c>
      <c r="H11" s="9">
        <f t="shared" si="0"/>
        <v>-14096851</v>
      </c>
      <c r="I11" s="9">
        <f>(H11*100)/J11</f>
        <v>-11.530906887069504</v>
      </c>
      <c r="J11" s="17">
        <v>122252752</v>
      </c>
    </row>
    <row r="12" spans="1:10" x14ac:dyDescent="0.3">
      <c r="A12" s="86" t="s">
        <v>31</v>
      </c>
      <c r="B12" s="86"/>
      <c r="C12" s="86"/>
      <c r="D12" s="17">
        <v>34456219</v>
      </c>
      <c r="E12" s="9">
        <f>G12-D12</f>
        <v>6883313</v>
      </c>
      <c r="F12" s="9">
        <f>(E12*100)/G12</f>
        <v>16.650679548089709</v>
      </c>
      <c r="G12" s="17">
        <v>41339532</v>
      </c>
      <c r="H12" s="9">
        <f t="shared" si="0"/>
        <v>-1971504</v>
      </c>
      <c r="I12" s="9">
        <f>(H12*100)/J12</f>
        <v>-5.0078810145125887</v>
      </c>
      <c r="J12" s="17">
        <v>39368028</v>
      </c>
    </row>
    <row r="13" spans="1:10" x14ac:dyDescent="0.3">
      <c r="A13" s="86" t="s">
        <v>32</v>
      </c>
      <c r="B13" s="86"/>
      <c r="C13" s="86"/>
      <c r="D13" s="17">
        <v>3461109</v>
      </c>
      <c r="E13" s="9">
        <f>G13-D13</f>
        <v>1238620</v>
      </c>
      <c r="F13" s="9">
        <f>(E13*100)/G13</f>
        <v>26.355136647240723</v>
      </c>
      <c r="G13" s="17">
        <v>4699729</v>
      </c>
      <c r="H13" s="9">
        <f t="shared" si="0"/>
        <v>2182693</v>
      </c>
      <c r="I13" s="9">
        <f>(H13*100)/J13</f>
        <v>31.714024510557476</v>
      </c>
      <c r="J13" s="17">
        <v>6882422</v>
      </c>
    </row>
    <row r="14" spans="1:10" x14ac:dyDescent="0.3">
      <c r="A14" s="86" t="s">
        <v>33</v>
      </c>
      <c r="B14" s="86"/>
      <c r="C14" s="86"/>
      <c r="D14" s="17" t="s">
        <v>0</v>
      </c>
      <c r="E14" s="9"/>
      <c r="F14" s="9"/>
      <c r="G14" s="17" t="s">
        <v>0</v>
      </c>
      <c r="H14" s="9"/>
      <c r="I14" s="9"/>
      <c r="J14" s="17">
        <v>12709974</v>
      </c>
    </row>
    <row r="15" spans="1:10" x14ac:dyDescent="0.3">
      <c r="A15" s="86" t="s">
        <v>34</v>
      </c>
      <c r="B15" s="86"/>
      <c r="C15" s="86"/>
      <c r="D15" s="17">
        <v>661750</v>
      </c>
      <c r="E15" s="9">
        <f>G15-D15</f>
        <v>857016</v>
      </c>
      <c r="F15" s="9">
        <f>(E15*100)/G15</f>
        <v>56.428442564555695</v>
      </c>
      <c r="G15" s="17">
        <v>1518766</v>
      </c>
      <c r="H15" s="9">
        <f>J15-G15</f>
        <v>528809</v>
      </c>
      <c r="I15" s="9">
        <f>(H15*100)/J15</f>
        <v>25.826111375651685</v>
      </c>
      <c r="J15" s="17">
        <v>2047575</v>
      </c>
    </row>
    <row r="16" spans="1:10" x14ac:dyDescent="0.3">
      <c r="A16" s="86" t="s">
        <v>35</v>
      </c>
      <c r="B16" s="86"/>
      <c r="C16" s="86"/>
      <c r="D16" s="17">
        <v>253650119</v>
      </c>
      <c r="E16" s="9">
        <f>G16-D16</f>
        <v>34280183</v>
      </c>
      <c r="F16" s="9">
        <f>(E16*100)/G16</f>
        <v>11.905722586989125</v>
      </c>
      <c r="G16" s="17">
        <v>287930302</v>
      </c>
      <c r="H16" s="9">
        <f>J16-G16</f>
        <v>7325362</v>
      </c>
      <c r="I16" s="9">
        <f>(H16*100)/J16</f>
        <v>2.4810233615027282</v>
      </c>
      <c r="J16" s="17">
        <v>295255664</v>
      </c>
    </row>
    <row r="17" spans="1:10" x14ac:dyDescent="0.3">
      <c r="A17" s="93" t="s">
        <v>37</v>
      </c>
      <c r="B17" s="93"/>
      <c r="C17" s="93"/>
      <c r="D17" s="26"/>
      <c r="E17" s="27"/>
      <c r="F17" s="27"/>
      <c r="G17" s="27"/>
      <c r="H17" s="27"/>
      <c r="I17" s="27"/>
      <c r="J17" s="28"/>
    </row>
    <row r="18" spans="1:10" x14ac:dyDescent="0.3">
      <c r="A18" s="86" t="s">
        <v>38</v>
      </c>
      <c r="B18" s="86"/>
      <c r="C18" s="86"/>
      <c r="D18" s="17">
        <v>56395523</v>
      </c>
      <c r="E18" s="9">
        <f>G18-D18</f>
        <v>9162166</v>
      </c>
      <c r="F18" s="9">
        <f>(E18*100)/G18</f>
        <v>13.975730596604771</v>
      </c>
      <c r="G18" s="17">
        <v>65557689</v>
      </c>
      <c r="H18" s="9">
        <f>J18-G18</f>
        <v>14541374</v>
      </c>
      <c r="I18" s="9">
        <f>(H18*100)/J18</f>
        <v>18.154237334836239</v>
      </c>
      <c r="J18" s="17">
        <v>80099063</v>
      </c>
    </row>
    <row r="19" spans="1:10" x14ac:dyDescent="0.3">
      <c r="A19" s="86" t="s">
        <v>39</v>
      </c>
      <c r="B19" s="86"/>
      <c r="C19" s="86"/>
      <c r="D19" s="17">
        <v>16682373</v>
      </c>
      <c r="E19" s="9">
        <f>G19-D19</f>
        <v>772792</v>
      </c>
      <c r="F19" s="9">
        <f>(E19*100)/G19</f>
        <v>4.4272970206812712</v>
      </c>
      <c r="G19" s="17">
        <v>17455165</v>
      </c>
      <c r="H19" s="9">
        <f>J19-G19</f>
        <v>6382721</v>
      </c>
      <c r="I19" s="9">
        <f>(H19*100)/J19</f>
        <v>26.775532863946072</v>
      </c>
      <c r="J19" s="17">
        <v>23837886</v>
      </c>
    </row>
    <row r="20" spans="1:10" x14ac:dyDescent="0.3">
      <c r="A20" s="86" t="s">
        <v>40</v>
      </c>
      <c r="B20" s="86"/>
      <c r="C20" s="86"/>
      <c r="D20" s="17">
        <v>4231457</v>
      </c>
      <c r="E20" s="9">
        <f>G20-D20</f>
        <v>2760969</v>
      </c>
      <c r="F20" s="9">
        <f>(E20*100)/G20</f>
        <v>39.485137204169199</v>
      </c>
      <c r="G20" s="17">
        <v>6992426</v>
      </c>
      <c r="H20" s="9">
        <f>J20-G20</f>
        <v>-3101828</v>
      </c>
      <c r="I20" s="9">
        <f>(H20*100)/J20</f>
        <v>-79.726252879377412</v>
      </c>
      <c r="J20" s="17">
        <v>3890598</v>
      </c>
    </row>
    <row r="21" spans="1:10" x14ac:dyDescent="0.3">
      <c r="A21" s="86" t="s">
        <v>41</v>
      </c>
      <c r="B21" s="86"/>
      <c r="C21" s="86"/>
      <c r="D21" s="17" t="s">
        <v>0</v>
      </c>
      <c r="E21" s="9"/>
      <c r="F21" s="9"/>
      <c r="G21" s="17">
        <v>3951642</v>
      </c>
      <c r="H21" s="9"/>
      <c r="I21" s="9"/>
      <c r="J21" s="17" t="s">
        <v>0</v>
      </c>
    </row>
    <row r="22" spans="1:10" x14ac:dyDescent="0.3">
      <c r="A22" s="86" t="s">
        <v>42</v>
      </c>
      <c r="B22" s="86"/>
      <c r="C22" s="86"/>
      <c r="D22" s="17">
        <v>77309353</v>
      </c>
      <c r="E22" s="9">
        <f>G22-D22</f>
        <v>16647469</v>
      </c>
      <c r="F22" s="9">
        <f>(E22*100)/G22</f>
        <v>17.718212095338856</v>
      </c>
      <c r="G22" s="17">
        <v>93956822</v>
      </c>
      <c r="H22" s="9">
        <f>J22-G22</f>
        <v>13870725</v>
      </c>
      <c r="I22" s="9">
        <f>(H22*100)/J22</f>
        <v>12.86380464539363</v>
      </c>
      <c r="J22" s="17">
        <v>107827547</v>
      </c>
    </row>
    <row r="23" spans="1:10" x14ac:dyDescent="0.3">
      <c r="A23" s="86" t="s">
        <v>43</v>
      </c>
      <c r="B23" s="86"/>
      <c r="C23" s="86"/>
      <c r="D23" s="17">
        <v>13104120</v>
      </c>
      <c r="E23" s="9">
        <f>G23-D23</f>
        <v>1674583</v>
      </c>
      <c r="F23" s="9">
        <f>(E23*100)/G23</f>
        <v>11.331055235361317</v>
      </c>
      <c r="G23" s="17">
        <v>14778703</v>
      </c>
      <c r="H23" s="9">
        <f>J23-G23</f>
        <v>5036411</v>
      </c>
      <c r="I23" s="9">
        <f>(H23*100)/J23</f>
        <v>25.417017535200657</v>
      </c>
      <c r="J23" s="17">
        <v>19815114</v>
      </c>
    </row>
    <row r="24" spans="1:10" x14ac:dyDescent="0.3">
      <c r="A24" s="86" t="s">
        <v>44</v>
      </c>
      <c r="B24" s="86"/>
      <c r="C24" s="86"/>
      <c r="D24" s="17">
        <v>9786893</v>
      </c>
      <c r="E24" s="9">
        <f>G24-D24</f>
        <v>696544</v>
      </c>
      <c r="F24" s="9">
        <f>(E24*100)/G24</f>
        <v>6.6442331842123918</v>
      </c>
      <c r="G24" s="17">
        <v>10483437</v>
      </c>
      <c r="H24" s="9">
        <f>J24-G24</f>
        <v>-4396250</v>
      </c>
      <c r="I24" s="9">
        <f>(H24*100)/J24</f>
        <v>-72.221372532172907</v>
      </c>
      <c r="J24" s="17">
        <v>6087187</v>
      </c>
    </row>
    <row r="25" spans="1:10" x14ac:dyDescent="0.3">
      <c r="A25" s="86" t="s">
        <v>45</v>
      </c>
      <c r="B25" s="86"/>
      <c r="C25" s="86"/>
      <c r="D25" s="17">
        <v>1629103</v>
      </c>
      <c r="E25" s="9">
        <f>G25-D25</f>
        <v>56221</v>
      </c>
      <c r="F25" s="9">
        <f>(E25*100)/G25</f>
        <v>3.3359164172586397</v>
      </c>
      <c r="G25" s="17">
        <v>1685324</v>
      </c>
      <c r="H25" s="9">
        <f>J25-G25</f>
        <v>306539</v>
      </c>
      <c r="I25" s="9">
        <f>(H25*100)/J25</f>
        <v>15.389562434765844</v>
      </c>
      <c r="J25" s="17">
        <v>1991863</v>
      </c>
    </row>
    <row r="26" spans="1:10" x14ac:dyDescent="0.3">
      <c r="A26" s="86" t="s">
        <v>46</v>
      </c>
      <c r="B26" s="86"/>
      <c r="C26" s="86"/>
      <c r="D26" s="17">
        <v>101829469</v>
      </c>
      <c r="E26" s="9">
        <f>G26-D26</f>
        <v>19074817</v>
      </c>
      <c r="F26" s="9">
        <f>(E26*100)/G26</f>
        <v>15.776791403408147</v>
      </c>
      <c r="G26" s="17">
        <v>120904286</v>
      </c>
      <c r="H26" s="9">
        <f>J26-G26</f>
        <v>14817425</v>
      </c>
      <c r="I26" s="9">
        <f>(H26*100)/J26</f>
        <v>10.917505306133371</v>
      </c>
      <c r="J26" s="17">
        <v>135721711</v>
      </c>
    </row>
    <row r="27" spans="1:10" x14ac:dyDescent="0.3">
      <c r="A27" s="93" t="s">
        <v>47</v>
      </c>
      <c r="B27" s="93"/>
      <c r="C27" s="93"/>
      <c r="D27" s="26"/>
      <c r="E27" s="27"/>
      <c r="F27" s="27"/>
      <c r="G27" s="27"/>
      <c r="H27" s="27"/>
      <c r="I27" s="27"/>
      <c r="J27" s="28"/>
    </row>
    <row r="28" spans="1:10" x14ac:dyDescent="0.3">
      <c r="A28" s="86" t="s">
        <v>48</v>
      </c>
      <c r="B28" s="86"/>
      <c r="C28" s="86"/>
      <c r="D28" s="17">
        <v>45468428</v>
      </c>
      <c r="E28" s="9">
        <f t="shared" ref="E28:E34" si="1">G28-D28</f>
        <v>0</v>
      </c>
      <c r="F28" s="9">
        <f t="shared" ref="F28:F34" si="2">(E28*100)/G28</f>
        <v>0</v>
      </c>
      <c r="G28" s="17">
        <v>45468428</v>
      </c>
      <c r="H28" s="9">
        <f t="shared" ref="H28:H33" si="3">J28-G28</f>
        <v>0</v>
      </c>
      <c r="I28" s="9">
        <f t="shared" ref="I28:I33" si="4">(H28*100)/J28</f>
        <v>0</v>
      </c>
      <c r="J28" s="17">
        <v>45468428</v>
      </c>
    </row>
    <row r="29" spans="1:10" x14ac:dyDescent="0.3">
      <c r="A29" s="86" t="s">
        <v>49</v>
      </c>
      <c r="B29" s="86"/>
      <c r="C29" s="86"/>
      <c r="D29" s="17">
        <v>9104745</v>
      </c>
      <c r="E29" s="9">
        <f t="shared" si="1"/>
        <v>0</v>
      </c>
      <c r="F29" s="9">
        <f t="shared" si="2"/>
        <v>0</v>
      </c>
      <c r="G29" s="17">
        <v>9104745</v>
      </c>
      <c r="H29" s="9">
        <f t="shared" si="3"/>
        <v>0</v>
      </c>
      <c r="I29" s="9">
        <f t="shared" si="4"/>
        <v>0</v>
      </c>
      <c r="J29" s="17">
        <v>9104745</v>
      </c>
    </row>
    <row r="30" spans="1:10" x14ac:dyDescent="0.3">
      <c r="A30" s="86" t="s">
        <v>50</v>
      </c>
      <c r="B30" s="86"/>
      <c r="C30" s="86"/>
      <c r="D30" s="17">
        <v>86188284</v>
      </c>
      <c r="E30" s="9">
        <f t="shared" si="1"/>
        <v>4357535</v>
      </c>
      <c r="F30" s="9">
        <f t="shared" si="2"/>
        <v>4.8125192837451722</v>
      </c>
      <c r="G30" s="17">
        <v>90545819</v>
      </c>
      <c r="H30" s="9">
        <f t="shared" si="3"/>
        <v>5867892</v>
      </c>
      <c r="I30" s="9">
        <f t="shared" si="4"/>
        <v>6.0861592600662364</v>
      </c>
      <c r="J30" s="17">
        <v>96413711</v>
      </c>
    </row>
    <row r="31" spans="1:10" x14ac:dyDescent="0.3">
      <c r="A31" s="86" t="s">
        <v>51</v>
      </c>
      <c r="B31" s="86"/>
      <c r="C31" s="86"/>
      <c r="D31" s="17">
        <v>13827795</v>
      </c>
      <c r="E31" s="9">
        <f t="shared" si="1"/>
        <v>10546736</v>
      </c>
      <c r="F31" s="9">
        <f t="shared" si="2"/>
        <v>43.269493062245999</v>
      </c>
      <c r="G31" s="17">
        <v>24374531</v>
      </c>
      <c r="H31" s="9">
        <f t="shared" si="3"/>
        <v>-4363333</v>
      </c>
      <c r="I31" s="9">
        <f t="shared" si="4"/>
        <v>-21.804456684702235</v>
      </c>
      <c r="J31" s="17">
        <v>20011198</v>
      </c>
    </row>
    <row r="32" spans="1:10" x14ac:dyDescent="0.3">
      <c r="A32" s="86" t="s">
        <v>52</v>
      </c>
      <c r="B32" s="86"/>
      <c r="C32" s="86"/>
      <c r="D32" s="17">
        <v>2830646</v>
      </c>
      <c r="E32" s="9">
        <f t="shared" si="1"/>
        <v>277451</v>
      </c>
      <c r="F32" s="9">
        <f t="shared" si="2"/>
        <v>8.9267162511337315</v>
      </c>
      <c r="G32" s="17">
        <v>3108097</v>
      </c>
      <c r="H32" s="9">
        <f t="shared" si="3"/>
        <v>450961</v>
      </c>
      <c r="I32" s="9">
        <f t="shared" si="4"/>
        <v>12.670796598425763</v>
      </c>
      <c r="J32" s="17">
        <v>3559058</v>
      </c>
    </row>
    <row r="33" spans="1:10" x14ac:dyDescent="0.3">
      <c r="A33" s="86" t="s">
        <v>53</v>
      </c>
      <c r="B33" s="86"/>
      <c r="C33" s="86"/>
      <c r="D33" s="17">
        <v>5625092</v>
      </c>
      <c r="E33" s="9">
        <f t="shared" si="1"/>
        <v>-49488</v>
      </c>
      <c r="F33" s="9">
        <f t="shared" si="2"/>
        <v>-0.88758096880624948</v>
      </c>
      <c r="G33" s="17">
        <v>5575604</v>
      </c>
      <c r="H33" s="9">
        <f t="shared" si="3"/>
        <v>342838</v>
      </c>
      <c r="I33" s="9">
        <f t="shared" si="4"/>
        <v>5.7927069319932505</v>
      </c>
      <c r="J33" s="17">
        <v>5918442</v>
      </c>
    </row>
    <row r="34" spans="1:10" x14ac:dyDescent="0.3">
      <c r="A34" s="86" t="s">
        <v>54</v>
      </c>
      <c r="B34" s="86"/>
      <c r="C34" s="86"/>
      <c r="D34" s="17">
        <v>151794806</v>
      </c>
      <c r="E34" s="9">
        <f t="shared" si="1"/>
        <v>15231210</v>
      </c>
      <c r="F34" s="9">
        <f t="shared" si="2"/>
        <v>9.119064421676681</v>
      </c>
      <c r="G34" s="17">
        <v>167026016</v>
      </c>
      <c r="H34" s="9"/>
      <c r="I34" s="9"/>
      <c r="J34" s="17" t="s">
        <v>0</v>
      </c>
    </row>
    <row r="35" spans="1:10" x14ac:dyDescent="0.3">
      <c r="A35" s="86" t="s">
        <v>55</v>
      </c>
      <c r="B35" s="86"/>
      <c r="C35" s="86"/>
      <c r="D35" s="17">
        <v>25844</v>
      </c>
      <c r="E35" s="9"/>
      <c r="F35" s="9"/>
      <c r="G35" s="17" t="s">
        <v>0</v>
      </c>
      <c r="H35" s="9"/>
      <c r="I35" s="9"/>
      <c r="J35" s="17" t="s">
        <v>0</v>
      </c>
    </row>
    <row r="36" spans="1:10" x14ac:dyDescent="0.3">
      <c r="A36" s="86" t="s">
        <v>56</v>
      </c>
      <c r="B36" s="86"/>
      <c r="C36" s="86"/>
      <c r="D36" s="17">
        <v>151820650</v>
      </c>
      <c r="E36" s="9">
        <f>G36-D36</f>
        <v>15205366</v>
      </c>
      <c r="F36" s="9">
        <f>(E36*100)/G36</f>
        <v>9.1035913830334074</v>
      </c>
      <c r="G36" s="17">
        <v>167026016</v>
      </c>
      <c r="H36" s="9">
        <f>J36-G36</f>
        <v>-7492063</v>
      </c>
      <c r="I36" s="9">
        <f>(H36*100)/J36</f>
        <v>-4.6962184908688371</v>
      </c>
      <c r="J36" s="17">
        <v>159533953</v>
      </c>
    </row>
    <row r="37" spans="1:10" x14ac:dyDescent="0.3">
      <c r="A37" s="86" t="s">
        <v>57</v>
      </c>
      <c r="B37" s="86"/>
      <c r="C37" s="86"/>
      <c r="D37" s="17">
        <v>253650119</v>
      </c>
      <c r="E37" s="9">
        <f>G37-D37</f>
        <v>34280183</v>
      </c>
      <c r="F37" s="9">
        <f>(E37*100)/G37</f>
        <v>11.905722586989125</v>
      </c>
      <c r="G37" s="17">
        <v>287930302</v>
      </c>
      <c r="H37" s="9">
        <f>J37-G37</f>
        <v>7325362</v>
      </c>
      <c r="I37" s="9">
        <f>(H37*100)/J37</f>
        <v>2.4810233615027282</v>
      </c>
      <c r="J37" s="17">
        <v>295255664</v>
      </c>
    </row>
  </sheetData>
  <mergeCells count="43">
    <mergeCell ref="J2:J3"/>
    <mergeCell ref="E2:E3"/>
    <mergeCell ref="F2:F3"/>
    <mergeCell ref="G2:G3"/>
    <mergeCell ref="D2:D3"/>
    <mergeCell ref="I2:I3"/>
    <mergeCell ref="H2:H3"/>
    <mergeCell ref="A27:C27"/>
    <mergeCell ref="A17:C17"/>
    <mergeCell ref="A19:C19"/>
    <mergeCell ref="A20:C20"/>
    <mergeCell ref="A21:C21"/>
    <mergeCell ref="A22:C22"/>
    <mergeCell ref="A23:C23"/>
    <mergeCell ref="A24:C24"/>
    <mergeCell ref="A2:C3"/>
    <mergeCell ref="A8:C8"/>
    <mergeCell ref="A9:C9"/>
    <mergeCell ref="A10:C10"/>
    <mergeCell ref="A11:C11"/>
    <mergeCell ref="A16:C16"/>
    <mergeCell ref="A18:C18"/>
    <mergeCell ref="A4:C4"/>
    <mergeCell ref="A5:C5"/>
    <mergeCell ref="A6:C6"/>
    <mergeCell ref="A7:C7"/>
    <mergeCell ref="A12:C12"/>
    <mergeCell ref="A1:J1"/>
    <mergeCell ref="A36:C36"/>
    <mergeCell ref="A37:C37"/>
    <mergeCell ref="A31:C31"/>
    <mergeCell ref="A32:C32"/>
    <mergeCell ref="A33:C33"/>
    <mergeCell ref="A34:C34"/>
    <mergeCell ref="A35:C35"/>
    <mergeCell ref="A25:C25"/>
    <mergeCell ref="A26:C26"/>
    <mergeCell ref="A28:C28"/>
    <mergeCell ref="A29:C29"/>
    <mergeCell ref="A30:C30"/>
    <mergeCell ref="A13:C13"/>
    <mergeCell ref="A14:C14"/>
    <mergeCell ref="A15:C15"/>
  </mergeCells>
  <pageMargins left="0.19685039370078741" right="0.19685039370078741" top="0.19685039370078741" bottom="0.19685039370078741" header="0.19685039370078741" footer="0.19685039370078741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0"/>
  <sheetViews>
    <sheetView tabSelected="1" workbookViewId="0">
      <selection activeCell="J30" sqref="J30"/>
    </sheetView>
  </sheetViews>
  <sheetFormatPr baseColWidth="10" defaultRowHeight="14.4" x14ac:dyDescent="0.3"/>
  <sheetData>
    <row r="1" spans="1:10" x14ac:dyDescent="0.3">
      <c r="A1" s="94" t="s">
        <v>152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3">
      <c r="A2" s="105" t="s">
        <v>85</v>
      </c>
      <c r="B2" s="105"/>
      <c r="C2" s="105"/>
      <c r="D2" s="107">
        <v>2015</v>
      </c>
      <c r="E2" s="107" t="s">
        <v>5</v>
      </c>
      <c r="F2" s="106" t="s">
        <v>4</v>
      </c>
      <c r="G2" s="105">
        <v>2016</v>
      </c>
      <c r="H2" s="107" t="s">
        <v>5</v>
      </c>
      <c r="I2" s="106" t="s">
        <v>4</v>
      </c>
      <c r="J2" s="107">
        <v>2017</v>
      </c>
    </row>
    <row r="3" spans="1:10" x14ac:dyDescent="0.3">
      <c r="A3" s="105"/>
      <c r="B3" s="105"/>
      <c r="C3" s="105"/>
      <c r="D3" s="107"/>
      <c r="E3" s="107"/>
      <c r="F3" s="106"/>
      <c r="G3" s="105"/>
      <c r="H3" s="107"/>
      <c r="I3" s="106"/>
      <c r="J3" s="107"/>
    </row>
    <row r="4" spans="1:10" x14ac:dyDescent="0.3">
      <c r="A4" s="104" t="s">
        <v>58</v>
      </c>
      <c r="B4" s="104"/>
      <c r="C4" s="104"/>
      <c r="D4" s="17">
        <v>472459832</v>
      </c>
      <c r="E4" s="9">
        <f>G4-D4</f>
        <v>56111544</v>
      </c>
      <c r="F4" s="9">
        <f>(E4*100)/G4</f>
        <v>10.615698569345154</v>
      </c>
      <c r="G4" s="17">
        <v>528571376</v>
      </c>
      <c r="H4" s="9">
        <f>J4-G4</f>
        <v>40794805</v>
      </c>
      <c r="I4" s="9">
        <f>(H4*100)/J4</f>
        <v>7.1649504943111468</v>
      </c>
      <c r="J4" s="17">
        <v>569366181</v>
      </c>
    </row>
    <row r="5" spans="1:10" x14ac:dyDescent="0.3">
      <c r="A5" s="104" t="s">
        <v>59</v>
      </c>
      <c r="B5" s="104"/>
      <c r="C5" s="104"/>
      <c r="D5" s="17">
        <v>3450729</v>
      </c>
      <c r="E5" s="9">
        <f t="shared" ref="E5:E20" si="0">G5-D5</f>
        <v>361978</v>
      </c>
      <c r="F5" s="9">
        <f t="shared" ref="F5:F20" si="1">(E5*100)/G5</f>
        <v>9.4939894410978862</v>
      </c>
      <c r="G5" s="17">
        <v>3812707</v>
      </c>
      <c r="H5" s="9">
        <f t="shared" ref="H5:H20" si="2">J5-G5</f>
        <v>86132</v>
      </c>
      <c r="I5" s="9">
        <f t="shared" ref="I5:I20" si="3">(H5*100)/J5</f>
        <v>2.2091704735691828</v>
      </c>
      <c r="J5" s="17">
        <v>3898839</v>
      </c>
    </row>
    <row r="6" spans="1:10" x14ac:dyDescent="0.3">
      <c r="A6" s="104" t="s">
        <v>60</v>
      </c>
      <c r="B6" s="104"/>
      <c r="C6" s="104"/>
      <c r="D6" s="17">
        <v>475910561</v>
      </c>
      <c r="E6" s="9">
        <f t="shared" si="0"/>
        <v>56473522</v>
      </c>
      <c r="F6" s="9">
        <f t="shared" si="1"/>
        <v>10.607665368538076</v>
      </c>
      <c r="G6" s="17">
        <v>532384083</v>
      </c>
      <c r="H6" s="9">
        <f t="shared" si="2"/>
        <v>40880937</v>
      </c>
      <c r="I6" s="9">
        <f t="shared" si="3"/>
        <v>7.131245684587558</v>
      </c>
      <c r="J6" s="17">
        <v>573265020</v>
      </c>
    </row>
    <row r="7" spans="1:10" x14ac:dyDescent="0.3">
      <c r="A7" s="104" t="s">
        <v>61</v>
      </c>
      <c r="B7" s="104"/>
      <c r="C7" s="104"/>
      <c r="D7" s="17">
        <v>373307853</v>
      </c>
      <c r="E7" s="9">
        <f t="shared" si="0"/>
        <v>41592340</v>
      </c>
      <c r="F7" s="9">
        <f t="shared" si="1"/>
        <v>10.024661521427637</v>
      </c>
      <c r="G7" s="17">
        <v>414900193</v>
      </c>
      <c r="H7" s="9">
        <f t="shared" si="2"/>
        <v>30669479</v>
      </c>
      <c r="I7" s="9">
        <f t="shared" si="3"/>
        <v>6.8832061352685603</v>
      </c>
      <c r="J7" s="17">
        <v>445569672</v>
      </c>
    </row>
    <row r="8" spans="1:10" x14ac:dyDescent="0.3">
      <c r="A8" s="104" t="s">
        <v>62</v>
      </c>
      <c r="B8" s="104"/>
      <c r="C8" s="104"/>
      <c r="D8" s="17">
        <v>102602708</v>
      </c>
      <c r="E8" s="9">
        <f t="shared" si="0"/>
        <v>14881182</v>
      </c>
      <c r="F8" s="9">
        <f t="shared" si="1"/>
        <v>12.666572412609082</v>
      </c>
      <c r="G8" s="17">
        <v>117483890</v>
      </c>
      <c r="H8" s="9">
        <f t="shared" si="2"/>
        <v>10211458</v>
      </c>
      <c r="I8" s="9">
        <f t="shared" si="3"/>
        <v>7.9967345404000154</v>
      </c>
      <c r="J8" s="17">
        <v>127695348</v>
      </c>
    </row>
    <row r="9" spans="1:10" x14ac:dyDescent="0.3">
      <c r="A9" s="104" t="s">
        <v>63</v>
      </c>
      <c r="B9" s="104"/>
      <c r="C9" s="104"/>
      <c r="D9" s="17">
        <v>69547364</v>
      </c>
      <c r="E9" s="9">
        <f t="shared" si="0"/>
        <v>8286263</v>
      </c>
      <c r="F9" s="9">
        <f t="shared" si="1"/>
        <v>10.64612214460981</v>
      </c>
      <c r="G9" s="17">
        <v>77833627</v>
      </c>
      <c r="H9" s="9">
        <f t="shared" si="2"/>
        <v>5850531</v>
      </c>
      <c r="I9" s="9">
        <f t="shared" si="3"/>
        <v>6.9912049542280155</v>
      </c>
      <c r="J9" s="17">
        <v>83684158</v>
      </c>
    </row>
    <row r="10" spans="1:10" x14ac:dyDescent="0.3">
      <c r="A10" s="104" t="s">
        <v>64</v>
      </c>
      <c r="B10" s="104"/>
      <c r="C10" s="104"/>
      <c r="D10" s="17">
        <v>33055344</v>
      </c>
      <c r="E10" s="9">
        <f t="shared" si="0"/>
        <v>6594919</v>
      </c>
      <c r="F10" s="9">
        <f t="shared" si="1"/>
        <v>16.632724479028045</v>
      </c>
      <c r="G10" s="17">
        <v>39650263</v>
      </c>
      <c r="H10" s="9">
        <f t="shared" si="2"/>
        <v>4360927</v>
      </c>
      <c r="I10" s="9">
        <f t="shared" si="3"/>
        <v>9.9086777703579472</v>
      </c>
      <c r="J10" s="17">
        <v>44011190</v>
      </c>
    </row>
    <row r="11" spans="1:10" x14ac:dyDescent="0.3">
      <c r="A11" s="104" t="s">
        <v>65</v>
      </c>
      <c r="B11" s="104"/>
      <c r="C11" s="104"/>
      <c r="D11" s="17">
        <v>755984</v>
      </c>
      <c r="E11" s="9">
        <f t="shared" si="0"/>
        <v>-177277</v>
      </c>
      <c r="F11" s="9">
        <f t="shared" si="1"/>
        <v>-30.633291112773822</v>
      </c>
      <c r="G11" s="17">
        <v>578707</v>
      </c>
      <c r="H11" s="9">
        <f t="shared" si="2"/>
        <v>282359</v>
      </c>
      <c r="I11" s="9">
        <f t="shared" si="3"/>
        <v>32.791795286307902</v>
      </c>
      <c r="J11" s="17">
        <v>861066</v>
      </c>
    </row>
    <row r="12" spans="1:10" x14ac:dyDescent="0.3">
      <c r="A12" s="104" t="s">
        <v>66</v>
      </c>
      <c r="B12" s="104"/>
      <c r="C12" s="104"/>
      <c r="D12" s="17">
        <v>983206</v>
      </c>
      <c r="E12" s="9">
        <f t="shared" si="0"/>
        <v>-209371</v>
      </c>
      <c r="F12" s="9">
        <f t="shared" si="1"/>
        <v>-27.056284608475966</v>
      </c>
      <c r="G12" s="17">
        <v>773835</v>
      </c>
      <c r="H12" s="9">
        <f t="shared" si="2"/>
        <v>260882</v>
      </c>
      <c r="I12" s="9">
        <f t="shared" si="3"/>
        <v>25.212884295899265</v>
      </c>
      <c r="J12" s="17">
        <v>1034717</v>
      </c>
    </row>
    <row r="13" spans="1:10" x14ac:dyDescent="0.3">
      <c r="A13" s="104" t="s">
        <v>67</v>
      </c>
      <c r="B13" s="104"/>
      <c r="C13" s="104"/>
      <c r="D13" s="17">
        <v>32828122</v>
      </c>
      <c r="E13" s="9">
        <f t="shared" si="0"/>
        <v>6627013</v>
      </c>
      <c r="F13" s="9">
        <f t="shared" si="1"/>
        <v>16.796325750754622</v>
      </c>
      <c r="G13" s="17">
        <v>39455135</v>
      </c>
      <c r="H13" s="9">
        <f t="shared" si="2"/>
        <v>4382404</v>
      </c>
      <c r="I13" s="9">
        <f t="shared" si="3"/>
        <v>9.9969206756793536</v>
      </c>
      <c r="J13" s="17">
        <v>43837539</v>
      </c>
    </row>
    <row r="14" spans="1:10" x14ac:dyDescent="0.3">
      <c r="A14" s="104" t="s">
        <v>68</v>
      </c>
      <c r="B14" s="104"/>
      <c r="C14" s="104"/>
      <c r="D14" s="17">
        <v>1319326</v>
      </c>
      <c r="E14" s="9">
        <f t="shared" si="0"/>
        <v>1813</v>
      </c>
      <c r="F14" s="9">
        <f t="shared" si="1"/>
        <v>0.13723007193035705</v>
      </c>
      <c r="G14" s="17">
        <v>1321139</v>
      </c>
      <c r="H14" s="9">
        <f t="shared" si="2"/>
        <v>64697</v>
      </c>
      <c r="I14" s="9">
        <f t="shared" si="3"/>
        <v>4.6684456169416872</v>
      </c>
      <c r="J14" s="17">
        <v>1385836</v>
      </c>
    </row>
    <row r="15" spans="1:10" x14ac:dyDescent="0.3">
      <c r="A15" s="104" t="s">
        <v>69</v>
      </c>
      <c r="B15" s="104"/>
      <c r="C15" s="104"/>
      <c r="D15" s="17">
        <v>1230594</v>
      </c>
      <c r="E15" s="9">
        <f t="shared" si="0"/>
        <v>413410</v>
      </c>
      <c r="F15" s="9">
        <f t="shared" si="1"/>
        <v>25.146532490188587</v>
      </c>
      <c r="G15" s="17">
        <v>1644004</v>
      </c>
      <c r="H15" s="9">
        <f t="shared" si="2"/>
        <v>289371</v>
      </c>
      <c r="I15" s="9">
        <f t="shared" si="3"/>
        <v>14.967142949505398</v>
      </c>
      <c r="J15" s="17">
        <v>1933375</v>
      </c>
    </row>
    <row r="16" spans="1:10" x14ac:dyDescent="0.3">
      <c r="A16" s="104" t="s">
        <v>70</v>
      </c>
      <c r="B16" s="104"/>
      <c r="C16" s="104"/>
      <c r="D16" s="17">
        <v>32828122</v>
      </c>
      <c r="E16" s="9">
        <f t="shared" si="0"/>
        <v>6304148</v>
      </c>
      <c r="F16" s="9">
        <f t="shared" si="1"/>
        <v>16.109844892718975</v>
      </c>
      <c r="G16" s="17">
        <v>39132270</v>
      </c>
      <c r="H16" s="9">
        <f t="shared" si="2"/>
        <v>4157730</v>
      </c>
      <c r="I16" s="9">
        <f t="shared" si="3"/>
        <v>9.6043659043659044</v>
      </c>
      <c r="J16" s="17">
        <v>43290000</v>
      </c>
    </row>
    <row r="17" spans="1:10" x14ac:dyDescent="0.3">
      <c r="A17" s="104" t="s">
        <v>71</v>
      </c>
      <c r="B17" s="104"/>
      <c r="C17" s="104"/>
      <c r="D17" s="17">
        <v>9472686</v>
      </c>
      <c r="E17" s="9">
        <f t="shared" si="0"/>
        <v>1150310</v>
      </c>
      <c r="F17" s="9">
        <f t="shared" si="1"/>
        <v>10.82848943932578</v>
      </c>
      <c r="G17" s="17">
        <v>10622996</v>
      </c>
      <c r="H17" s="9">
        <f t="shared" si="2"/>
        <v>276667</v>
      </c>
      <c r="I17" s="9">
        <f t="shared" si="3"/>
        <v>2.5383078357560227</v>
      </c>
      <c r="J17" s="17">
        <v>10899663</v>
      </c>
    </row>
    <row r="18" spans="1:10" x14ac:dyDescent="0.3">
      <c r="A18" s="104" t="s">
        <v>72</v>
      </c>
      <c r="B18" s="104"/>
      <c r="C18" s="104"/>
      <c r="D18" s="17">
        <v>23444168</v>
      </c>
      <c r="E18" s="9">
        <f t="shared" si="0"/>
        <v>5065106</v>
      </c>
      <c r="F18" s="9">
        <f t="shared" si="1"/>
        <v>17.766520466287567</v>
      </c>
      <c r="G18" s="17">
        <v>28509274</v>
      </c>
      <c r="H18" s="9">
        <f t="shared" si="2"/>
        <v>3881063</v>
      </c>
      <c r="I18" s="9">
        <f t="shared" si="3"/>
        <v>11.982163075364113</v>
      </c>
      <c r="J18" s="17">
        <v>32390337</v>
      </c>
    </row>
    <row r="19" spans="1:10" x14ac:dyDescent="0.3">
      <c r="A19" s="104" t="s">
        <v>73</v>
      </c>
      <c r="B19" s="104"/>
      <c r="C19" s="104"/>
      <c r="D19" s="17">
        <v>2934920</v>
      </c>
      <c r="E19" s="9">
        <f t="shared" si="0"/>
        <v>1907677</v>
      </c>
      <c r="F19" s="9">
        <f t="shared" si="1"/>
        <v>39.393676574780017</v>
      </c>
      <c r="G19" s="17">
        <v>4842597</v>
      </c>
      <c r="H19" s="9">
        <f t="shared" si="2"/>
        <v>2632021</v>
      </c>
      <c r="I19" s="9">
        <f t="shared" si="3"/>
        <v>35.212782780337406</v>
      </c>
      <c r="J19" s="17">
        <v>7474618</v>
      </c>
    </row>
    <row r="20" spans="1:10" x14ac:dyDescent="0.3">
      <c r="A20" s="104" t="s">
        <v>74</v>
      </c>
      <c r="B20" s="104"/>
      <c r="C20" s="104"/>
      <c r="D20" s="17">
        <v>26379088</v>
      </c>
      <c r="E20" s="9">
        <f t="shared" si="0"/>
        <v>6972783</v>
      </c>
      <c r="F20" s="9">
        <f t="shared" si="1"/>
        <v>20.906722144613717</v>
      </c>
      <c r="G20" s="17">
        <v>33351871</v>
      </c>
      <c r="H20" s="9">
        <f t="shared" si="2"/>
        <v>6513084</v>
      </c>
      <c r="I20" s="9">
        <f t="shared" si="3"/>
        <v>16.337868686920629</v>
      </c>
      <c r="J20" s="17">
        <v>39864955</v>
      </c>
    </row>
  </sheetData>
  <mergeCells count="26">
    <mergeCell ref="A6:C6"/>
    <mergeCell ref="A7:C7"/>
    <mergeCell ref="A8:C8"/>
    <mergeCell ref="J2:J3"/>
    <mergeCell ref="D2:D3"/>
    <mergeCell ref="E2:E3"/>
    <mergeCell ref="F2:F3"/>
    <mergeCell ref="G2:G3"/>
    <mergeCell ref="H2:H3"/>
    <mergeCell ref="I2:I3"/>
    <mergeCell ref="A1:J1"/>
    <mergeCell ref="A19:C19"/>
    <mergeCell ref="A20:C20"/>
    <mergeCell ref="A2:C3"/>
    <mergeCell ref="A14:C14"/>
    <mergeCell ref="A15:C15"/>
    <mergeCell ref="A16:C16"/>
    <mergeCell ref="A17:C17"/>
    <mergeCell ref="A18:C18"/>
    <mergeCell ref="A9:C9"/>
    <mergeCell ref="A10:C10"/>
    <mergeCell ref="A11:C11"/>
    <mergeCell ref="A12:C12"/>
    <mergeCell ref="A13:C13"/>
    <mergeCell ref="A4:C4"/>
    <mergeCell ref="A5:C5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5"/>
  <sheetViews>
    <sheetView topLeftCell="A3" workbookViewId="0">
      <selection activeCell="B2" sqref="B2:F3"/>
    </sheetView>
  </sheetViews>
  <sheetFormatPr baseColWidth="10" defaultRowHeight="14.4" x14ac:dyDescent="0.3"/>
  <cols>
    <col min="7" max="7" width="1.44140625" customWidth="1"/>
    <col min="10" max="10" width="16.33203125" customWidth="1"/>
  </cols>
  <sheetData>
    <row r="1" spans="1:13" ht="23.4" x14ac:dyDescent="0.3">
      <c r="A1" s="7"/>
      <c r="B1" s="111" t="s">
        <v>10</v>
      </c>
      <c r="C1" s="111"/>
      <c r="D1" s="111"/>
      <c r="E1" s="111"/>
      <c r="F1" s="111"/>
      <c r="H1" s="113">
        <v>2015</v>
      </c>
      <c r="I1" s="113"/>
      <c r="J1" s="113"/>
      <c r="K1" s="113"/>
      <c r="L1" s="113"/>
    </row>
    <row r="2" spans="1:13" x14ac:dyDescent="0.3">
      <c r="A2" s="104" t="s">
        <v>6</v>
      </c>
      <c r="B2" s="104" t="s">
        <v>91</v>
      </c>
      <c r="C2" s="104"/>
      <c r="D2" s="104"/>
      <c r="E2" s="104"/>
      <c r="F2" s="104"/>
      <c r="H2" s="112" t="s">
        <v>14</v>
      </c>
      <c r="I2" s="108" t="s">
        <v>15</v>
      </c>
      <c r="J2" s="108"/>
      <c r="K2" s="34">
        <f>('Porcientos Integrales1'!D10-'Porcientos Integrales1'!D22)</f>
        <v>7539332</v>
      </c>
      <c r="L2" s="112">
        <f>('Porcientos Integrales1'!D10-'Porcientos Integrales1'!D22)/'Porcientos Integrales1'!D16</f>
        <v>2.9723352899353458E-2</v>
      </c>
    </row>
    <row r="3" spans="1:13" x14ac:dyDescent="0.3">
      <c r="A3" s="104"/>
      <c r="B3" s="104"/>
      <c r="C3" s="104"/>
      <c r="D3" s="104"/>
      <c r="E3" s="104"/>
      <c r="F3" s="104"/>
      <c r="H3" s="112"/>
      <c r="I3" s="108" t="s">
        <v>16</v>
      </c>
      <c r="J3" s="108"/>
      <c r="K3" s="35">
        <f>'Porcientos Integrales1'!D16</f>
        <v>253650119</v>
      </c>
      <c r="L3" s="112"/>
    </row>
    <row r="4" spans="1:13" x14ac:dyDescent="0.3">
      <c r="A4" s="104" t="s">
        <v>7</v>
      </c>
      <c r="B4" s="104" t="s">
        <v>92</v>
      </c>
      <c r="C4" s="104"/>
      <c r="D4" s="104"/>
      <c r="E4" s="104"/>
      <c r="F4" s="104"/>
      <c r="H4" s="112" t="s">
        <v>7</v>
      </c>
      <c r="I4" s="108" t="s">
        <v>17</v>
      </c>
      <c r="J4" s="108"/>
      <c r="K4" s="34">
        <f>'Porcientos Integrales1'!D30</f>
        <v>86188284</v>
      </c>
      <c r="L4" s="112">
        <f>K4/K5</f>
        <v>0.33979201089986477</v>
      </c>
    </row>
    <row r="5" spans="1:13" x14ac:dyDescent="0.3">
      <c r="A5" s="104"/>
      <c r="B5" s="104"/>
      <c r="C5" s="104"/>
      <c r="D5" s="104"/>
      <c r="E5" s="104"/>
      <c r="F5" s="104"/>
      <c r="H5" s="112"/>
      <c r="I5" s="108" t="s">
        <v>16</v>
      </c>
      <c r="J5" s="108"/>
      <c r="K5" s="34">
        <f>'Porcientos Integrales1'!D16</f>
        <v>253650119</v>
      </c>
      <c r="L5" s="112"/>
    </row>
    <row r="6" spans="1:13" x14ac:dyDescent="0.3">
      <c r="A6" s="104" t="s">
        <v>8</v>
      </c>
      <c r="B6" s="104" t="s">
        <v>93</v>
      </c>
      <c r="C6" s="104"/>
      <c r="D6" s="104"/>
      <c r="E6" s="104"/>
      <c r="F6" s="104"/>
      <c r="H6" s="112" t="s">
        <v>8</v>
      </c>
      <c r="I6" s="108" t="s">
        <v>18</v>
      </c>
      <c r="J6" s="108"/>
      <c r="K6" s="34">
        <v>32828122</v>
      </c>
      <c r="L6" s="112">
        <f>K6/K7</f>
        <v>0.12942285274465021</v>
      </c>
    </row>
    <row r="7" spans="1:13" x14ac:dyDescent="0.3">
      <c r="A7" s="104"/>
      <c r="B7" s="104"/>
      <c r="C7" s="104"/>
      <c r="D7" s="104"/>
      <c r="E7" s="104"/>
      <c r="F7" s="104"/>
      <c r="H7" s="112"/>
      <c r="I7" s="108" t="s">
        <v>16</v>
      </c>
      <c r="J7" s="108"/>
      <c r="K7" s="34">
        <f>'Porcientos Integrales1'!D16</f>
        <v>253650119</v>
      </c>
      <c r="L7" s="112"/>
    </row>
    <row r="8" spans="1:13" x14ac:dyDescent="0.3">
      <c r="A8" s="104" t="s">
        <v>9</v>
      </c>
      <c r="B8" s="88" t="s">
        <v>94</v>
      </c>
      <c r="C8" s="88"/>
      <c r="D8" s="88"/>
      <c r="E8" s="88"/>
      <c r="F8" s="88"/>
      <c r="H8" s="112" t="s">
        <v>9</v>
      </c>
      <c r="I8" s="108" t="s">
        <v>19</v>
      </c>
      <c r="J8" s="108"/>
      <c r="K8" s="34">
        <f>'Porcientos Integrales1'!D36</f>
        <v>151820650</v>
      </c>
      <c r="L8" s="112">
        <f>K8/K9</f>
        <v>0.84750278194862749</v>
      </c>
    </row>
    <row r="9" spans="1:13" x14ac:dyDescent="0.3">
      <c r="A9" s="104"/>
      <c r="B9" s="88"/>
      <c r="C9" s="88"/>
      <c r="D9" s="88"/>
      <c r="E9" s="88"/>
      <c r="F9" s="88"/>
      <c r="H9" s="112"/>
      <c r="I9" s="108" t="s">
        <v>20</v>
      </c>
      <c r="J9" s="108"/>
      <c r="K9" s="34">
        <f>'Porcientos Integrales1'!D22+'Porcientos Integrales1'!D26</f>
        <v>179138822</v>
      </c>
      <c r="L9" s="112"/>
    </row>
    <row r="10" spans="1:13" x14ac:dyDescent="0.3">
      <c r="H10" s="112" t="s">
        <v>21</v>
      </c>
      <c r="I10" s="112">
        <f>6.56*(L2)+3.26*(L4)+6.72*(L6)+1.05*(L8)</f>
        <v>3.062306642043426</v>
      </c>
      <c r="J10" s="112"/>
      <c r="K10" s="112"/>
      <c r="L10" s="112"/>
      <c r="M10" s="3"/>
    </row>
    <row r="11" spans="1:13" x14ac:dyDescent="0.3">
      <c r="A11" s="111" t="s">
        <v>87</v>
      </c>
      <c r="B11" s="111"/>
      <c r="C11" s="111" t="s">
        <v>86</v>
      </c>
      <c r="D11" s="111"/>
      <c r="E11" s="111"/>
      <c r="F11" s="111"/>
      <c r="H11" s="112"/>
      <c r="I11" s="112"/>
      <c r="J11" s="112"/>
      <c r="K11" s="112"/>
      <c r="L11" s="112"/>
    </row>
    <row r="12" spans="1:13" x14ac:dyDescent="0.3">
      <c r="A12" s="110" t="s">
        <v>88</v>
      </c>
      <c r="B12" s="110"/>
      <c r="C12" s="110" t="s">
        <v>11</v>
      </c>
      <c r="D12" s="110"/>
      <c r="E12" s="110"/>
      <c r="F12" s="110"/>
    </row>
    <row r="13" spans="1:13" ht="23.4" x14ac:dyDescent="0.3">
      <c r="A13" s="109" t="s">
        <v>89</v>
      </c>
      <c r="B13" s="109"/>
      <c r="C13" s="109" t="s">
        <v>12</v>
      </c>
      <c r="D13" s="109"/>
      <c r="E13" s="109"/>
      <c r="F13" s="109"/>
      <c r="H13" s="113">
        <v>2016</v>
      </c>
      <c r="I13" s="113"/>
      <c r="J13" s="113"/>
      <c r="K13" s="113"/>
      <c r="L13" s="113"/>
    </row>
    <row r="14" spans="1:13" x14ac:dyDescent="0.3">
      <c r="A14" s="108" t="s">
        <v>90</v>
      </c>
      <c r="B14" s="108"/>
      <c r="C14" s="108" t="s">
        <v>13</v>
      </c>
      <c r="D14" s="108"/>
      <c r="E14" s="108"/>
      <c r="F14" s="108"/>
      <c r="H14" s="112" t="s">
        <v>14</v>
      </c>
      <c r="I14" s="108" t="s">
        <v>15</v>
      </c>
      <c r="J14" s="108"/>
      <c r="K14" s="34">
        <f>'Porcientos Integrales1'!F10-'Porcientos Integrales1'!F22</f>
        <v>10065850</v>
      </c>
      <c r="L14" s="112">
        <f>K14/K15</f>
        <v>3.4959328455814974E-2</v>
      </c>
    </row>
    <row r="15" spans="1:13" x14ac:dyDescent="0.3">
      <c r="H15" s="112"/>
      <c r="I15" s="108" t="s">
        <v>16</v>
      </c>
      <c r="J15" s="108"/>
      <c r="K15" s="34">
        <v>287930302</v>
      </c>
      <c r="L15" s="112"/>
    </row>
    <row r="16" spans="1:13" x14ac:dyDescent="0.3">
      <c r="A16" s="76" t="s">
        <v>153</v>
      </c>
      <c r="B16" s="76"/>
      <c r="C16" s="76"/>
      <c r="D16" s="76"/>
      <c r="E16" s="76"/>
      <c r="F16" s="76"/>
      <c r="H16" s="112" t="s">
        <v>7</v>
      </c>
      <c r="I16" s="108" t="s">
        <v>17</v>
      </c>
      <c r="J16" s="108"/>
      <c r="K16" s="34">
        <f>'Año base comun1'!G30</f>
        <v>90545819</v>
      </c>
      <c r="L16" s="112">
        <f>K16/K17</f>
        <v>0.31447130910174226</v>
      </c>
    </row>
    <row r="17" spans="8:12" x14ac:dyDescent="0.3">
      <c r="H17" s="112"/>
      <c r="I17" s="108" t="s">
        <v>16</v>
      </c>
      <c r="J17" s="108"/>
      <c r="K17" s="34">
        <v>287930302</v>
      </c>
      <c r="L17" s="112"/>
    </row>
    <row r="18" spans="8:12" x14ac:dyDescent="0.3">
      <c r="H18" s="112" t="s">
        <v>8</v>
      </c>
      <c r="I18" s="108" t="s">
        <v>18</v>
      </c>
      <c r="J18" s="108"/>
      <c r="K18" s="34">
        <f>'Año base comun2'!G16</f>
        <v>39132270</v>
      </c>
      <c r="L18" s="112">
        <f>K18/K19</f>
        <v>0.13590882838027935</v>
      </c>
    </row>
    <row r="19" spans="8:12" x14ac:dyDescent="0.3">
      <c r="H19" s="112"/>
      <c r="I19" s="108" t="s">
        <v>16</v>
      </c>
      <c r="J19" s="108"/>
      <c r="K19" s="34">
        <v>287930302</v>
      </c>
      <c r="L19" s="112"/>
    </row>
    <row r="20" spans="8:12" x14ac:dyDescent="0.3">
      <c r="H20" s="112" t="s">
        <v>9</v>
      </c>
      <c r="I20" s="108" t="s">
        <v>19</v>
      </c>
      <c r="J20" s="108"/>
      <c r="K20" s="34">
        <f>'Año base comun1'!G36</f>
        <v>167026016</v>
      </c>
      <c r="L20" s="112">
        <f>K20/K21</f>
        <v>0.77736737725470539</v>
      </c>
    </row>
    <row r="21" spans="8:12" x14ac:dyDescent="0.3">
      <c r="H21" s="112"/>
      <c r="I21" s="108" t="s">
        <v>20</v>
      </c>
      <c r="J21" s="108"/>
      <c r="K21" s="34">
        <f>'Año base comun1'!G22+'Año base comun1'!G26</f>
        <v>214861108</v>
      </c>
      <c r="L21" s="112"/>
    </row>
    <row r="22" spans="8:12" x14ac:dyDescent="0.3">
      <c r="H22" s="112" t="s">
        <v>21</v>
      </c>
      <c r="I22" s="112">
        <f>6.56*(L14)+3.26*(L16)+6.72*(L18)+1.05*(L20)</f>
        <v>2.9840527351747435</v>
      </c>
      <c r="J22" s="112"/>
      <c r="K22" s="112"/>
      <c r="L22" s="112"/>
    </row>
    <row r="23" spans="8:12" x14ac:dyDescent="0.3">
      <c r="H23" s="112"/>
      <c r="I23" s="112"/>
      <c r="J23" s="112"/>
      <c r="K23" s="112"/>
      <c r="L23" s="112"/>
    </row>
    <row r="25" spans="8:12" ht="23.4" x14ac:dyDescent="0.3">
      <c r="H25" s="116">
        <v>2017</v>
      </c>
      <c r="I25" s="116"/>
      <c r="J25" s="116"/>
      <c r="K25" s="116"/>
      <c r="L25" s="116"/>
    </row>
    <row r="26" spans="8:12" x14ac:dyDescent="0.3">
      <c r="H26" s="114" t="s">
        <v>14</v>
      </c>
      <c r="I26" s="115" t="s">
        <v>15</v>
      </c>
      <c r="J26" s="115"/>
      <c r="K26" s="36">
        <f>'Año base comun1'!J10-'Año base comun1'!J22</f>
        <v>-951341</v>
      </c>
      <c r="L26" s="114">
        <f>K26/K27</f>
        <v>-3.2220922949000564E-3</v>
      </c>
    </row>
    <row r="27" spans="8:12" x14ac:dyDescent="0.3">
      <c r="H27" s="114"/>
      <c r="I27" s="115" t="s">
        <v>16</v>
      </c>
      <c r="J27" s="115"/>
      <c r="K27" s="36">
        <v>295255664</v>
      </c>
      <c r="L27" s="114"/>
    </row>
    <row r="28" spans="8:12" x14ac:dyDescent="0.3">
      <c r="H28" s="114" t="s">
        <v>7</v>
      </c>
      <c r="I28" s="115" t="s">
        <v>17</v>
      </c>
      <c r="J28" s="115"/>
      <c r="K28" s="36">
        <v>96413711</v>
      </c>
      <c r="L28" s="114">
        <f>K28/K29</f>
        <v>0.32654313788202216</v>
      </c>
    </row>
    <row r="29" spans="8:12" x14ac:dyDescent="0.3">
      <c r="H29" s="114"/>
      <c r="I29" s="115" t="s">
        <v>16</v>
      </c>
      <c r="J29" s="115"/>
      <c r="K29" s="36">
        <v>295255664</v>
      </c>
      <c r="L29" s="114"/>
    </row>
    <row r="30" spans="8:12" x14ac:dyDescent="0.3">
      <c r="H30" s="114" t="s">
        <v>8</v>
      </c>
      <c r="I30" s="115" t="s">
        <v>18</v>
      </c>
      <c r="J30" s="115"/>
      <c r="K30" s="36">
        <v>32828122</v>
      </c>
      <c r="L30" s="114">
        <f>K30/K31</f>
        <v>0.11118540980809093</v>
      </c>
    </row>
    <row r="31" spans="8:12" x14ac:dyDescent="0.3">
      <c r="H31" s="114"/>
      <c r="I31" s="115" t="s">
        <v>16</v>
      </c>
      <c r="J31" s="115"/>
      <c r="K31" s="36">
        <v>295255664</v>
      </c>
      <c r="L31" s="114"/>
    </row>
    <row r="32" spans="8:12" x14ac:dyDescent="0.3">
      <c r="H32" s="114" t="s">
        <v>9</v>
      </c>
      <c r="I32" s="115" t="s">
        <v>19</v>
      </c>
      <c r="J32" s="115"/>
      <c r="K32" s="36">
        <v>159533953</v>
      </c>
      <c r="L32" s="114">
        <f>K32/K33</f>
        <v>0.65503772957501682</v>
      </c>
    </row>
    <row r="33" spans="8:12" x14ac:dyDescent="0.3">
      <c r="H33" s="114"/>
      <c r="I33" s="115" t="s">
        <v>20</v>
      </c>
      <c r="J33" s="115"/>
      <c r="K33" s="36">
        <f>'Año base comun1'!J22+'Año base comun1'!J26</f>
        <v>243549258</v>
      </c>
      <c r="L33" s="114"/>
    </row>
    <row r="34" spans="8:12" x14ac:dyDescent="0.3">
      <c r="H34" s="114" t="s">
        <v>21</v>
      </c>
      <c r="I34" s="114">
        <f>6.56*(L26)+3.26*(L28)+6.72*(L30)+1.05*(L32)</f>
        <v>2.4783492740049864</v>
      </c>
      <c r="J34" s="114"/>
      <c r="K34" s="114"/>
      <c r="L34" s="114"/>
    </row>
    <row r="35" spans="8:12" x14ac:dyDescent="0.3">
      <c r="H35" s="114"/>
      <c r="I35" s="114"/>
      <c r="J35" s="114"/>
      <c r="K35" s="114"/>
      <c r="L35" s="114"/>
    </row>
  </sheetData>
  <mergeCells count="75">
    <mergeCell ref="H34:H35"/>
    <mergeCell ref="I34:L35"/>
    <mergeCell ref="H30:H31"/>
    <mergeCell ref="I30:J30"/>
    <mergeCell ref="L30:L31"/>
    <mergeCell ref="I31:J31"/>
    <mergeCell ref="H32:H33"/>
    <mergeCell ref="I32:J32"/>
    <mergeCell ref="L32:L33"/>
    <mergeCell ref="I33:J33"/>
    <mergeCell ref="H28:H29"/>
    <mergeCell ref="I28:J28"/>
    <mergeCell ref="L28:L29"/>
    <mergeCell ref="I29:J29"/>
    <mergeCell ref="H20:H21"/>
    <mergeCell ref="I20:J20"/>
    <mergeCell ref="L20:L21"/>
    <mergeCell ref="I21:J21"/>
    <mergeCell ref="H25:L25"/>
    <mergeCell ref="H26:H27"/>
    <mergeCell ref="I26:J26"/>
    <mergeCell ref="L26:L27"/>
    <mergeCell ref="I27:J27"/>
    <mergeCell ref="H22:H23"/>
    <mergeCell ref="I22:L23"/>
    <mergeCell ref="I16:J16"/>
    <mergeCell ref="L16:L17"/>
    <mergeCell ref="I17:J17"/>
    <mergeCell ref="H18:H19"/>
    <mergeCell ref="I18:J18"/>
    <mergeCell ref="L18:L19"/>
    <mergeCell ref="I19:J19"/>
    <mergeCell ref="H16:H17"/>
    <mergeCell ref="H10:H11"/>
    <mergeCell ref="I10:L11"/>
    <mergeCell ref="H6:H7"/>
    <mergeCell ref="I6:J6"/>
    <mergeCell ref="I7:J7"/>
    <mergeCell ref="L6:L7"/>
    <mergeCell ref="H8:H9"/>
    <mergeCell ref="I8:J8"/>
    <mergeCell ref="I9:J9"/>
    <mergeCell ref="L8:L9"/>
    <mergeCell ref="H13:L13"/>
    <mergeCell ref="H14:H15"/>
    <mergeCell ref="I14:J14"/>
    <mergeCell ref="L14:L15"/>
    <mergeCell ref="I15:J15"/>
    <mergeCell ref="B1:F1"/>
    <mergeCell ref="H2:H3"/>
    <mergeCell ref="I2:J2"/>
    <mergeCell ref="I3:J3"/>
    <mergeCell ref="L2:L3"/>
    <mergeCell ref="B2:F3"/>
    <mergeCell ref="H1:L1"/>
    <mergeCell ref="H4:H5"/>
    <mergeCell ref="I4:J4"/>
    <mergeCell ref="I5:J5"/>
    <mergeCell ref="L4:L5"/>
    <mergeCell ref="B8:F9"/>
    <mergeCell ref="A16:F16"/>
    <mergeCell ref="A2:A3"/>
    <mergeCell ref="A14:B14"/>
    <mergeCell ref="A13:B13"/>
    <mergeCell ref="A12:B12"/>
    <mergeCell ref="C14:F14"/>
    <mergeCell ref="C13:F13"/>
    <mergeCell ref="C12:F12"/>
    <mergeCell ref="C11:F11"/>
    <mergeCell ref="A8:A9"/>
    <mergeCell ref="B6:F7"/>
    <mergeCell ref="A6:A7"/>
    <mergeCell ref="B4:F5"/>
    <mergeCell ref="A4:A5"/>
    <mergeCell ref="A11:B11"/>
  </mergeCells>
  <pageMargins left="0.19685039370078741" right="0.19685039370078741" top="0.19685039370078741" bottom="0.19685039370078741" header="0.19685039370078741" footer="0.19685039370078741"/>
  <pageSetup orientation="landscape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opLeftCell="A6" zoomScale="80" zoomScaleNormal="80" workbookViewId="0">
      <selection activeCell="E31" sqref="E31"/>
    </sheetView>
  </sheetViews>
  <sheetFormatPr baseColWidth="10" defaultRowHeight="14.4" x14ac:dyDescent="0.3"/>
  <cols>
    <col min="4" max="4" width="16.109375" bestFit="1" customWidth="1"/>
    <col min="5" max="5" width="17.6640625" bestFit="1" customWidth="1"/>
    <col min="6" max="6" width="16.109375" bestFit="1" customWidth="1"/>
    <col min="7" max="7" width="12.5546875" bestFit="1" customWidth="1"/>
    <col min="8" max="8" width="16.109375" bestFit="1" customWidth="1"/>
    <col min="9" max="9" width="11.6640625" bestFit="1" customWidth="1"/>
  </cols>
  <sheetData>
    <row r="1" spans="1:9" x14ac:dyDescent="0.3">
      <c r="A1" s="117" t="s">
        <v>155</v>
      </c>
      <c r="B1" s="117"/>
      <c r="C1" s="117"/>
      <c r="D1" s="117"/>
      <c r="E1" s="117"/>
      <c r="F1" s="117"/>
      <c r="G1" s="117"/>
      <c r="H1" s="117"/>
      <c r="I1" s="117"/>
    </row>
    <row r="2" spans="1:9" x14ac:dyDescent="0.3">
      <c r="A2" s="104"/>
      <c r="B2" s="104"/>
      <c r="C2" s="104"/>
      <c r="D2" s="92">
        <v>2015</v>
      </c>
      <c r="E2" s="92"/>
      <c r="F2" s="104">
        <v>2016</v>
      </c>
      <c r="G2" s="104"/>
      <c r="H2" s="92">
        <v>2017</v>
      </c>
      <c r="I2" s="92"/>
    </row>
    <row r="3" spans="1:9" ht="28.8" x14ac:dyDescent="0.3">
      <c r="A3" s="104"/>
      <c r="B3" s="104"/>
      <c r="C3" s="104"/>
      <c r="D3" s="31" t="s">
        <v>22</v>
      </c>
      <c r="E3" s="32" t="s">
        <v>23</v>
      </c>
      <c r="F3" s="4" t="s">
        <v>22</v>
      </c>
      <c r="G3" s="5" t="s">
        <v>23</v>
      </c>
      <c r="H3" s="31" t="s">
        <v>22</v>
      </c>
      <c r="I3" s="32" t="s">
        <v>23</v>
      </c>
    </row>
    <row r="4" spans="1:9" x14ac:dyDescent="0.3">
      <c r="A4" s="93" t="s">
        <v>36</v>
      </c>
      <c r="B4" s="93"/>
      <c r="C4" s="93"/>
      <c r="D4" s="29"/>
      <c r="E4" s="29"/>
      <c r="F4" s="29"/>
      <c r="G4" s="29"/>
      <c r="H4" s="29"/>
      <c r="I4" s="29"/>
    </row>
    <row r="5" spans="1:9" x14ac:dyDescent="0.3">
      <c r="A5" s="86" t="s">
        <v>24</v>
      </c>
      <c r="B5" s="86"/>
      <c r="C5" s="86"/>
      <c r="D5" s="15">
        <v>24790838</v>
      </c>
      <c r="E5" s="33">
        <f>(D5*100)/D16</f>
        <v>9.7736354698891343</v>
      </c>
      <c r="F5" s="10">
        <v>27975536</v>
      </c>
      <c r="G5" s="11">
        <f>(F5*100)/F16</f>
        <v>9.7160791364015591</v>
      </c>
      <c r="H5" s="15">
        <v>35596117</v>
      </c>
      <c r="I5" s="33">
        <f>(H5*100)/H16</f>
        <v>12.056031886995401</v>
      </c>
    </row>
    <row r="6" spans="1:9" x14ac:dyDescent="0.3">
      <c r="A6" s="86" t="s">
        <v>25</v>
      </c>
      <c r="B6" s="86"/>
      <c r="C6" s="86"/>
      <c r="D6" s="15">
        <v>9758720</v>
      </c>
      <c r="E6" s="33">
        <f>(D6*100)/D16</f>
        <v>3.8473153643582561</v>
      </c>
      <c r="F6" s="10">
        <v>9817878</v>
      </c>
      <c r="G6" s="11">
        <f>(F6*100)/F16</f>
        <v>3.4098106145146194</v>
      </c>
      <c r="H6" s="15">
        <v>10834460</v>
      </c>
      <c r="I6" s="33">
        <f>(H6*100)/H16</f>
        <v>3.669518089244852</v>
      </c>
    </row>
    <row r="7" spans="1:9" x14ac:dyDescent="0.3">
      <c r="A7" s="86" t="s">
        <v>26</v>
      </c>
      <c r="B7" s="86"/>
      <c r="C7" s="86"/>
      <c r="D7" s="15">
        <v>49748874</v>
      </c>
      <c r="E7" s="33">
        <f>(D7*100)/D16</f>
        <v>19.613187723361566</v>
      </c>
      <c r="F7" s="10">
        <v>53665239</v>
      </c>
      <c r="G7" s="11">
        <f>(F7*100)/F16</f>
        <v>18.638274133439417</v>
      </c>
      <c r="H7" s="15">
        <v>59463255</v>
      </c>
      <c r="I7" s="33">
        <f>(H7*100)/H16</f>
        <v>20.139581471331233</v>
      </c>
    </row>
    <row r="8" spans="1:9" x14ac:dyDescent="0.3">
      <c r="A8" s="86" t="s">
        <v>27</v>
      </c>
      <c r="B8" s="86"/>
      <c r="C8" s="86"/>
      <c r="D8" s="15">
        <v>550253</v>
      </c>
      <c r="E8" s="33">
        <f>(D8*100)/D16</f>
        <v>0.21693386234918344</v>
      </c>
      <c r="F8" s="10">
        <v>925125</v>
      </c>
      <c r="G8" s="11">
        <f>(F8*100)/F16</f>
        <v>0.32130171557976556</v>
      </c>
      <c r="H8" s="15">
        <v>982374</v>
      </c>
      <c r="I8" s="33">
        <f>(H8*100)/H16</f>
        <v>0.33271978145692743</v>
      </c>
    </row>
    <row r="9" spans="1:9" x14ac:dyDescent="0.3">
      <c r="A9" s="86" t="s">
        <v>28</v>
      </c>
      <c r="B9" s="86"/>
      <c r="C9" s="86"/>
      <c r="D9" s="15" t="s">
        <v>0</v>
      </c>
      <c r="E9" s="33">
        <v>0</v>
      </c>
      <c r="F9" s="10">
        <v>11628894</v>
      </c>
      <c r="G9" s="11">
        <f>(F9*100)/F16</f>
        <v>4.038787831368996</v>
      </c>
      <c r="H9" s="15" t="s">
        <v>0</v>
      </c>
      <c r="I9" s="33">
        <v>0</v>
      </c>
    </row>
    <row r="10" spans="1:9" x14ac:dyDescent="0.3">
      <c r="A10" s="86" t="s">
        <v>29</v>
      </c>
      <c r="B10" s="86"/>
      <c r="C10" s="86"/>
      <c r="D10" s="15">
        <v>84848685</v>
      </c>
      <c r="E10" s="33">
        <f>(D10*100)/D16</f>
        <v>33.451072419958138</v>
      </c>
      <c r="F10" s="10">
        <v>104022672</v>
      </c>
      <c r="G10" s="11">
        <f>(F10*100)/F16</f>
        <v>36.127726494031876</v>
      </c>
      <c r="H10" s="15">
        <v>106876206</v>
      </c>
      <c r="I10" s="33">
        <f>(H10*100)/H16</f>
        <v>36.197851229028416</v>
      </c>
    </row>
    <row r="11" spans="1:9" x14ac:dyDescent="0.3">
      <c r="A11" s="86" t="s">
        <v>30</v>
      </c>
      <c r="B11" s="86"/>
      <c r="C11" s="86"/>
      <c r="D11" s="15">
        <v>130222356</v>
      </c>
      <c r="E11" s="33">
        <f>(D11*100)/D16</f>
        <v>51.339363258883388</v>
      </c>
      <c r="F11" s="10">
        <v>136349603</v>
      </c>
      <c r="G11" s="11">
        <f>(F11*100)/F16</f>
        <v>47.355072409155461</v>
      </c>
      <c r="H11" s="15">
        <v>122252752</v>
      </c>
      <c r="I11" s="33">
        <f>(H11*100)/H16</f>
        <v>41.405726258988885</v>
      </c>
    </row>
    <row r="12" spans="1:9" x14ac:dyDescent="0.3">
      <c r="A12" s="86" t="s">
        <v>31</v>
      </c>
      <c r="B12" s="86"/>
      <c r="C12" s="86"/>
      <c r="D12" s="15">
        <v>34456219</v>
      </c>
      <c r="E12" s="33">
        <f>(D12*100)/D16</f>
        <v>13.584152507336297</v>
      </c>
      <c r="F12" s="10">
        <v>41339532</v>
      </c>
      <c r="G12" s="11">
        <f>(F12*100)/F16</f>
        <v>14.357478776235229</v>
      </c>
      <c r="H12" s="15">
        <v>39368028</v>
      </c>
      <c r="I12" s="33">
        <f>(H12*100)/H16</f>
        <v>13.333538624342868</v>
      </c>
    </row>
    <row r="13" spans="1:9" x14ac:dyDescent="0.3">
      <c r="A13" s="86" t="s">
        <v>32</v>
      </c>
      <c r="B13" s="86"/>
      <c r="C13" s="86"/>
      <c r="D13" s="15">
        <v>3461109</v>
      </c>
      <c r="E13" s="33">
        <f>(D13*100)/D24</f>
        <v>35.364737307335432</v>
      </c>
      <c r="F13" s="10">
        <v>4699729</v>
      </c>
      <c r="G13" s="11">
        <f>(F13*100)/F16</f>
        <v>1.6322453619348476</v>
      </c>
      <c r="H13" s="15">
        <v>6882422</v>
      </c>
      <c r="I13" s="33">
        <f>(H13*100)/H16</f>
        <v>2.3310042241899209</v>
      </c>
    </row>
    <row r="14" spans="1:9" x14ac:dyDescent="0.3">
      <c r="A14" s="86" t="s">
        <v>33</v>
      </c>
      <c r="B14" s="86"/>
      <c r="C14" s="86"/>
      <c r="D14" s="15" t="s">
        <v>0</v>
      </c>
      <c r="E14" s="33">
        <v>0</v>
      </c>
      <c r="F14" s="10" t="s">
        <v>0</v>
      </c>
      <c r="G14" s="11">
        <v>0</v>
      </c>
      <c r="H14" s="15">
        <v>12709974</v>
      </c>
      <c r="I14" s="33">
        <f>(H14*100)/H16</f>
        <v>4.3047350312642942</v>
      </c>
    </row>
    <row r="15" spans="1:9" x14ac:dyDescent="0.3">
      <c r="A15" s="86" t="s">
        <v>34</v>
      </c>
      <c r="B15" s="86"/>
      <c r="C15" s="86"/>
      <c r="D15" s="15">
        <v>661750</v>
      </c>
      <c r="E15" s="33">
        <f>(D15*100)/D16</f>
        <v>0.26089086912669651</v>
      </c>
      <c r="F15" s="10">
        <v>1518766</v>
      </c>
      <c r="G15" s="11">
        <f>(F15*100)/F16</f>
        <v>0.52747695864258148</v>
      </c>
      <c r="H15" s="15">
        <v>2047575</v>
      </c>
      <c r="I15" s="33">
        <f>(H15*100)/H16</f>
        <v>0.69349220003447587</v>
      </c>
    </row>
    <row r="16" spans="1:9" x14ac:dyDescent="0.3">
      <c r="A16" s="86" t="s">
        <v>35</v>
      </c>
      <c r="B16" s="86"/>
      <c r="C16" s="86"/>
      <c r="D16" s="15">
        <v>253650119</v>
      </c>
      <c r="E16" s="33">
        <f>(D16*100)/D16</f>
        <v>100</v>
      </c>
      <c r="F16" s="10">
        <v>287930302</v>
      </c>
      <c r="G16" s="11">
        <f>(F16*100)/F16</f>
        <v>100</v>
      </c>
      <c r="H16" s="15">
        <v>295255664</v>
      </c>
      <c r="I16" s="33">
        <f>(H16*100)/H16</f>
        <v>100</v>
      </c>
    </row>
    <row r="17" spans="1:9" x14ac:dyDescent="0.3">
      <c r="A17" s="93" t="s">
        <v>37</v>
      </c>
      <c r="B17" s="93"/>
      <c r="C17" s="93"/>
      <c r="D17" s="30"/>
      <c r="E17" s="30"/>
      <c r="F17" s="30"/>
      <c r="G17" s="30"/>
      <c r="H17" s="30"/>
      <c r="I17" s="30"/>
    </row>
    <row r="18" spans="1:9" x14ac:dyDescent="0.3">
      <c r="A18" s="86" t="s">
        <v>38</v>
      </c>
      <c r="B18" s="86"/>
      <c r="C18" s="86"/>
      <c r="D18" s="15">
        <v>56395523</v>
      </c>
      <c r="E18" s="33">
        <f>(D18*100)/D16</f>
        <v>22.233588228673373</v>
      </c>
      <c r="F18" s="10">
        <v>65557689</v>
      </c>
      <c r="G18" s="11">
        <f>(F18*100)/F16</f>
        <v>22.768596616829861</v>
      </c>
      <c r="H18" s="15">
        <v>80099063</v>
      </c>
      <c r="I18" s="33">
        <f>(H18*100)/H16</f>
        <v>27.128713439346587</v>
      </c>
    </row>
    <row r="19" spans="1:9" x14ac:dyDescent="0.3">
      <c r="A19" s="86" t="s">
        <v>39</v>
      </c>
      <c r="B19" s="86"/>
      <c r="C19" s="86"/>
      <c r="D19" s="15">
        <v>16682373</v>
      </c>
      <c r="E19" s="33">
        <f>(D19*100)/D16</f>
        <v>6.5769229936769715</v>
      </c>
      <c r="F19" s="10">
        <v>17455165</v>
      </c>
      <c r="G19" s="11">
        <f>(F19*100)/F16</f>
        <v>6.0622882964225138</v>
      </c>
      <c r="H19" s="15">
        <v>23837886</v>
      </c>
      <c r="I19" s="33">
        <f>(H19*100)/H16</f>
        <v>8.073642238409354</v>
      </c>
    </row>
    <row r="20" spans="1:9" x14ac:dyDescent="0.3">
      <c r="A20" s="86" t="s">
        <v>40</v>
      </c>
      <c r="B20" s="86"/>
      <c r="C20" s="86"/>
      <c r="D20" s="15">
        <v>4231457</v>
      </c>
      <c r="E20" s="33">
        <f>(D20*100)/D16</f>
        <v>1.6682259076724502</v>
      </c>
      <c r="F20" s="10">
        <v>6992426</v>
      </c>
      <c r="G20" s="11">
        <f>(F20*100)/F16</f>
        <v>2.4285134115547171</v>
      </c>
      <c r="H20" s="15">
        <v>3890598</v>
      </c>
      <c r="I20" s="33">
        <f>(H20*100)/H16</f>
        <v>1.3177047807624784</v>
      </c>
    </row>
    <row r="21" spans="1:9" x14ac:dyDescent="0.3">
      <c r="A21" s="86" t="s">
        <v>41</v>
      </c>
      <c r="B21" s="86"/>
      <c r="C21" s="86"/>
      <c r="D21" s="15" t="s">
        <v>0</v>
      </c>
      <c r="E21" s="33">
        <v>0</v>
      </c>
      <c r="F21" s="10">
        <v>3951642</v>
      </c>
      <c r="G21" s="11">
        <f>(F21*100)/F16</f>
        <v>1.3724300542705643</v>
      </c>
      <c r="H21" s="15" t="s">
        <v>0</v>
      </c>
      <c r="I21" s="33">
        <v>0</v>
      </c>
    </row>
    <row r="22" spans="1:9" x14ac:dyDescent="0.3">
      <c r="A22" s="86" t="s">
        <v>42</v>
      </c>
      <c r="B22" s="86"/>
      <c r="C22" s="86"/>
      <c r="D22" s="15">
        <v>77309353</v>
      </c>
      <c r="E22" s="33">
        <f>(D22*100)/D16</f>
        <v>30.478737130022793</v>
      </c>
      <c r="F22" s="10">
        <v>93956822</v>
      </c>
      <c r="G22" s="11">
        <f>(F22*100)/F16</f>
        <v>32.631793648450383</v>
      </c>
      <c r="H22" s="15">
        <v>107827547</v>
      </c>
      <c r="I22" s="33">
        <f>(H22*100)/H16</f>
        <v>36.520060458518415</v>
      </c>
    </row>
    <row r="23" spans="1:9" x14ac:dyDescent="0.3">
      <c r="A23" s="86" t="s">
        <v>43</v>
      </c>
      <c r="B23" s="86"/>
      <c r="C23" s="86"/>
      <c r="D23" s="15">
        <v>13104120</v>
      </c>
      <c r="E23" s="33">
        <f>(D23*100)/D16</f>
        <v>5.1662187471711771</v>
      </c>
      <c r="F23" s="10">
        <v>14778703</v>
      </c>
      <c r="G23" s="11">
        <f>(F23*100)/F16</f>
        <v>5.1327362550399434</v>
      </c>
      <c r="H23" s="15">
        <v>19815114</v>
      </c>
      <c r="I23" s="33">
        <f>(H23*100)/H16</f>
        <v>6.7111715086353092</v>
      </c>
    </row>
    <row r="24" spans="1:9" x14ac:dyDescent="0.3">
      <c r="A24" s="86" t="s">
        <v>44</v>
      </c>
      <c r="B24" s="86"/>
      <c r="C24" s="86"/>
      <c r="D24" s="15">
        <v>9786893</v>
      </c>
      <c r="E24" s="33">
        <f>(D24*100)/D16</f>
        <v>3.8584223964034488</v>
      </c>
      <c r="F24" s="10">
        <v>10483437</v>
      </c>
      <c r="G24" s="11">
        <f>(F24*100)/F16</f>
        <v>3.6409634301012193</v>
      </c>
      <c r="H24" s="15">
        <v>6087187</v>
      </c>
      <c r="I24" s="33">
        <f>(H24*100)/H16</f>
        <v>2.061666461375657</v>
      </c>
    </row>
    <row r="25" spans="1:9" x14ac:dyDescent="0.3">
      <c r="A25" s="86" t="s">
        <v>45</v>
      </c>
      <c r="B25" s="86"/>
      <c r="C25" s="86"/>
      <c r="D25" s="15">
        <v>1629103</v>
      </c>
      <c r="E25" s="33">
        <f>(D25*100)/D16</f>
        <v>0.64226384218648835</v>
      </c>
      <c r="F25" s="10">
        <v>1685324</v>
      </c>
      <c r="G25" s="11">
        <f>(F25*100)/F16</f>
        <v>0.58532359681962198</v>
      </c>
      <c r="H25" s="15">
        <v>1991863</v>
      </c>
      <c r="I25" s="33">
        <f>(H25*100)/H16</f>
        <v>0.67462312932970525</v>
      </c>
    </row>
    <row r="26" spans="1:9" x14ac:dyDescent="0.3">
      <c r="A26" s="86" t="s">
        <v>46</v>
      </c>
      <c r="B26" s="86"/>
      <c r="C26" s="86"/>
      <c r="D26" s="15">
        <v>101829469</v>
      </c>
      <c r="E26" s="33">
        <f>(D26*100)/D16</f>
        <v>40.145642115783907</v>
      </c>
      <c r="F26" s="10">
        <v>120904286</v>
      </c>
      <c r="G26" s="11">
        <f>(F26*100)/F16</f>
        <v>41.990816930411164</v>
      </c>
      <c r="H26" s="15">
        <v>135721711</v>
      </c>
      <c r="I26" s="33">
        <f>(H26*100)/H16</f>
        <v>45.967521557859087</v>
      </c>
    </row>
    <row r="27" spans="1:9" x14ac:dyDescent="0.3">
      <c r="A27" s="93" t="s">
        <v>47</v>
      </c>
      <c r="B27" s="93"/>
      <c r="C27" s="93"/>
      <c r="D27" s="30"/>
      <c r="E27" s="30"/>
      <c r="F27" s="30"/>
      <c r="G27" s="30"/>
      <c r="H27" s="30"/>
      <c r="I27" s="30"/>
    </row>
    <row r="28" spans="1:9" x14ac:dyDescent="0.3">
      <c r="A28" s="86" t="s">
        <v>48</v>
      </c>
      <c r="B28" s="86"/>
      <c r="C28" s="86"/>
      <c r="D28" s="15">
        <v>45468428</v>
      </c>
      <c r="E28" s="33">
        <f>(D28*100)/D16</f>
        <v>17.925648203618625</v>
      </c>
      <c r="F28" s="10">
        <v>45468428</v>
      </c>
      <c r="G28" s="11">
        <f>(F28*100)/F16</f>
        <v>15.79147025657619</v>
      </c>
      <c r="H28" s="15">
        <v>45468428</v>
      </c>
      <c r="I28" s="33">
        <f>(H28*100)/H16</f>
        <v>15.39968019038578</v>
      </c>
    </row>
    <row r="29" spans="1:9" x14ac:dyDescent="0.3">
      <c r="A29" s="86" t="s">
        <v>49</v>
      </c>
      <c r="B29" s="86"/>
      <c r="C29" s="86"/>
      <c r="D29" s="15">
        <v>9104745</v>
      </c>
      <c r="E29" s="33">
        <f>(D29*100)/D16</f>
        <v>3.5894897411816316</v>
      </c>
      <c r="F29" s="10">
        <v>9104745</v>
      </c>
      <c r="G29" s="11">
        <f>(F29*100)/F16</f>
        <v>3.1621350503081125</v>
      </c>
      <c r="H29" s="15">
        <v>9104745</v>
      </c>
      <c r="I29" s="33">
        <f>(H29*100)/H16</f>
        <v>3.0836817409877022</v>
      </c>
    </row>
    <row r="30" spans="1:9" x14ac:dyDescent="0.3">
      <c r="A30" s="86" t="s">
        <v>50</v>
      </c>
      <c r="B30" s="86"/>
      <c r="C30" s="86"/>
      <c r="D30" s="15">
        <v>86188284</v>
      </c>
      <c r="E30" s="33">
        <f>(D30*100)/D16</f>
        <v>33.979201089986482</v>
      </c>
      <c r="F30" s="10">
        <v>90545819</v>
      </c>
      <c r="G30" s="11">
        <f>(F30*100)/F16</f>
        <v>31.447130910174227</v>
      </c>
      <c r="H30" s="15">
        <v>96413711</v>
      </c>
      <c r="I30" s="33">
        <f>(H30*100)/H16</f>
        <v>32.654313788202217</v>
      </c>
    </row>
    <row r="31" spans="1:9" x14ac:dyDescent="0.3">
      <c r="A31" s="86" t="s">
        <v>51</v>
      </c>
      <c r="B31" s="86"/>
      <c r="C31" s="86"/>
      <c r="D31" s="15">
        <v>13827795</v>
      </c>
      <c r="E31" s="33">
        <f>(D31*100)/D16</f>
        <v>5.4515231668391211</v>
      </c>
      <c r="F31" s="10">
        <v>24374531</v>
      </c>
      <c r="G31" s="11">
        <f>(F31*100)/F16</f>
        <v>8.4654275116899651</v>
      </c>
      <c r="H31" s="15">
        <v>20011198</v>
      </c>
      <c r="I31" s="33">
        <f>(H31*100)/H16</f>
        <v>6.7775831050611108</v>
      </c>
    </row>
    <row r="32" spans="1:9" x14ac:dyDescent="0.3">
      <c r="A32" s="86" t="s">
        <v>52</v>
      </c>
      <c r="B32" s="86"/>
      <c r="C32" s="86"/>
      <c r="D32" s="15">
        <v>2830646</v>
      </c>
      <c r="E32" s="33">
        <f>(D32*100)/D16</f>
        <v>1.1159647829694099</v>
      </c>
      <c r="F32" s="10">
        <v>3108097</v>
      </c>
      <c r="G32" s="11">
        <f>(F32*100)/F16</f>
        <v>1.0794615844219133</v>
      </c>
      <c r="H32" s="15">
        <v>3559058</v>
      </c>
      <c r="I32" s="33">
        <f>(H32*100)/H16</f>
        <v>1.2054156563106611</v>
      </c>
    </row>
    <row r="33" spans="1:9" x14ac:dyDescent="0.3">
      <c r="A33" s="86" t="s">
        <v>53</v>
      </c>
      <c r="B33" s="86"/>
      <c r="C33" s="86"/>
      <c r="D33" s="15">
        <v>5625092</v>
      </c>
      <c r="E33" s="33">
        <f>(D33*100)/D16</f>
        <v>2.2176579384928261</v>
      </c>
      <c r="F33" s="10">
        <v>5575604</v>
      </c>
      <c r="G33" s="11">
        <f>(F33*100)/F16</f>
        <v>1.9364422435815734</v>
      </c>
      <c r="H33" s="15">
        <v>5918442</v>
      </c>
      <c r="I33" s="33">
        <f>(H33*100)/H16</f>
        <v>2.0045142978188557</v>
      </c>
    </row>
    <row r="34" spans="1:9" x14ac:dyDescent="0.3">
      <c r="A34" s="86" t="s">
        <v>54</v>
      </c>
      <c r="B34" s="86"/>
      <c r="C34" s="86"/>
      <c r="D34" s="15">
        <v>151794806</v>
      </c>
      <c r="E34" s="33">
        <f>(D34*100)/D16</f>
        <v>59.844169046102436</v>
      </c>
      <c r="F34" s="10">
        <v>167026016</v>
      </c>
      <c r="G34" s="11">
        <f>(F34*100)/F16</f>
        <v>58.009183069588836</v>
      </c>
      <c r="H34" s="15" t="s">
        <v>0</v>
      </c>
      <c r="I34" s="33">
        <v>0</v>
      </c>
    </row>
    <row r="35" spans="1:9" x14ac:dyDescent="0.3">
      <c r="A35" s="86" t="s">
        <v>55</v>
      </c>
      <c r="B35" s="86"/>
      <c r="C35" s="86"/>
      <c r="D35" s="15">
        <v>25844</v>
      </c>
      <c r="E35" s="33">
        <f>(D35*100)/D16</f>
        <v>1.0188838113653714E-2</v>
      </c>
      <c r="F35" s="10" t="s">
        <v>0</v>
      </c>
      <c r="G35" s="11">
        <v>0</v>
      </c>
      <c r="H35" s="15" t="s">
        <v>0</v>
      </c>
      <c r="I35" s="33">
        <v>0</v>
      </c>
    </row>
    <row r="36" spans="1:9" x14ac:dyDescent="0.3">
      <c r="A36" s="86" t="s">
        <v>56</v>
      </c>
      <c r="B36" s="86"/>
      <c r="C36" s="86"/>
      <c r="D36" s="15">
        <v>151820650</v>
      </c>
      <c r="E36" s="33">
        <f>(D36*100)/D16</f>
        <v>59.854357884216093</v>
      </c>
      <c r="F36" s="10">
        <v>167026016</v>
      </c>
      <c r="G36" s="11">
        <f>(F36*100)/F16</f>
        <v>58.009183069588836</v>
      </c>
      <c r="H36" s="15">
        <v>159533953</v>
      </c>
      <c r="I36" s="33">
        <f>(H36*100)/H16</f>
        <v>54.032478442140913</v>
      </c>
    </row>
    <row r="37" spans="1:9" x14ac:dyDescent="0.3">
      <c r="A37" s="86" t="s">
        <v>57</v>
      </c>
      <c r="B37" s="86"/>
      <c r="C37" s="86"/>
      <c r="D37" s="15">
        <v>253650119</v>
      </c>
      <c r="E37" s="33">
        <f>(D37*100)/D16</f>
        <v>100</v>
      </c>
      <c r="F37" s="10">
        <v>287930302</v>
      </c>
      <c r="G37" s="11">
        <f>(F37*100)/F16</f>
        <v>100</v>
      </c>
      <c r="H37" s="15">
        <v>295255664</v>
      </c>
      <c r="I37" s="33">
        <f>(H37*100)/H16</f>
        <v>100</v>
      </c>
    </row>
  </sheetData>
  <mergeCells count="39">
    <mergeCell ref="A33:C33"/>
    <mergeCell ref="A34:C34"/>
    <mergeCell ref="A35:C35"/>
    <mergeCell ref="A36:C36"/>
    <mergeCell ref="A37:C37"/>
    <mergeCell ref="A28:C28"/>
    <mergeCell ref="A29:C29"/>
    <mergeCell ref="A30:C30"/>
    <mergeCell ref="A31:C31"/>
    <mergeCell ref="A32:C32"/>
    <mergeCell ref="A14:C14"/>
    <mergeCell ref="A15:C15"/>
    <mergeCell ref="A4:C4"/>
    <mergeCell ref="A17:C17"/>
    <mergeCell ref="A27:C27"/>
    <mergeCell ref="A16:C16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9:C9"/>
    <mergeCell ref="A11:C11"/>
    <mergeCell ref="A12:C12"/>
    <mergeCell ref="A13:C13"/>
    <mergeCell ref="A2:C3"/>
    <mergeCell ref="A5:C5"/>
    <mergeCell ref="A6:C6"/>
    <mergeCell ref="A7:C7"/>
    <mergeCell ref="A8:C8"/>
    <mergeCell ref="A1:I1"/>
    <mergeCell ref="H2:I2"/>
    <mergeCell ref="F2:G2"/>
    <mergeCell ref="D2:E2"/>
    <mergeCell ref="A10:C10"/>
  </mergeCells>
  <pageMargins left="0.19685039370078741" right="0.19685039370078741" top="0.19685039370078741" bottom="0.19685039370078741" header="0.19685039370078741" footer="0.19685039370078741"/>
  <pageSetup orientation="landscape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K9" sqref="K9"/>
    </sheetView>
  </sheetViews>
  <sheetFormatPr baseColWidth="10" defaultRowHeight="14.4" x14ac:dyDescent="0.3"/>
  <cols>
    <col min="3" max="3" width="17.109375" customWidth="1"/>
    <col min="4" max="4" width="15.77734375" bestFit="1" customWidth="1"/>
    <col min="6" max="6" width="15.77734375" bestFit="1" customWidth="1"/>
    <col min="8" max="8" width="15.77734375" bestFit="1" customWidth="1"/>
  </cols>
  <sheetData>
    <row r="1" spans="1:9" x14ac:dyDescent="0.3">
      <c r="A1" s="94" t="s">
        <v>154</v>
      </c>
      <c r="B1" s="94"/>
      <c r="C1" s="94"/>
      <c r="D1" s="94"/>
      <c r="E1" s="94"/>
      <c r="F1" s="94"/>
      <c r="G1" s="94"/>
      <c r="H1" s="94"/>
      <c r="I1" s="94"/>
    </row>
    <row r="2" spans="1:9" x14ac:dyDescent="0.3">
      <c r="A2" s="104"/>
      <c r="B2" s="104"/>
      <c r="C2" s="104"/>
      <c r="D2" s="92">
        <v>2015</v>
      </c>
      <c r="E2" s="92"/>
      <c r="F2" s="104">
        <v>2016</v>
      </c>
      <c r="G2" s="104"/>
      <c r="H2" s="92">
        <v>2017</v>
      </c>
      <c r="I2" s="92"/>
    </row>
    <row r="3" spans="1:9" ht="28.8" x14ac:dyDescent="0.3">
      <c r="A3" s="104"/>
      <c r="B3" s="104"/>
      <c r="C3" s="104"/>
      <c r="D3" s="31" t="s">
        <v>22</v>
      </c>
      <c r="E3" s="32" t="s">
        <v>23</v>
      </c>
      <c r="F3" s="6" t="s">
        <v>22</v>
      </c>
      <c r="G3" s="5" t="s">
        <v>23</v>
      </c>
      <c r="H3" s="31" t="s">
        <v>22</v>
      </c>
      <c r="I3" s="32" t="s">
        <v>23</v>
      </c>
    </row>
    <row r="4" spans="1:9" x14ac:dyDescent="0.3">
      <c r="A4" s="118" t="s">
        <v>58</v>
      </c>
      <c r="B4" s="119"/>
      <c r="C4" s="120"/>
      <c r="D4" s="16">
        <v>472459832</v>
      </c>
      <c r="E4" s="37">
        <f>(D4*100)/D6</f>
        <v>99.274920692503812</v>
      </c>
      <c r="F4" s="13">
        <v>528571376</v>
      </c>
      <c r="G4" s="12">
        <f>(F4*100)/F6</f>
        <v>99.283842789116591</v>
      </c>
      <c r="H4" s="16">
        <v>569366181</v>
      </c>
      <c r="I4" s="37">
        <f>(H4*100)/H6</f>
        <v>99.319888905832769</v>
      </c>
    </row>
    <row r="5" spans="1:9" x14ac:dyDescent="0.3">
      <c r="A5" s="118" t="s">
        <v>59</v>
      </c>
      <c r="B5" s="119"/>
      <c r="C5" s="120"/>
      <c r="D5" s="16">
        <v>3450729</v>
      </c>
      <c r="E5" s="37">
        <f>(D5*100)/D6</f>
        <v>0.7250793074961831</v>
      </c>
      <c r="F5" s="13">
        <v>3812707</v>
      </c>
      <c r="G5" s="12">
        <f>(F5*100)/F6</f>
        <v>0.71615721088340656</v>
      </c>
      <c r="H5" s="16">
        <v>3898839</v>
      </c>
      <c r="I5" s="37">
        <f>(H5*100)/H6</f>
        <v>0.68011109416723181</v>
      </c>
    </row>
    <row r="6" spans="1:9" x14ac:dyDescent="0.3">
      <c r="A6" s="118" t="s">
        <v>60</v>
      </c>
      <c r="B6" s="119"/>
      <c r="C6" s="120"/>
      <c r="D6" s="16">
        <v>475910561</v>
      </c>
      <c r="E6" s="37">
        <f>(D6*100)/D6</f>
        <v>100</v>
      </c>
      <c r="F6" s="13">
        <v>532384083</v>
      </c>
      <c r="G6" s="12">
        <f>(F6*100)/F6</f>
        <v>100</v>
      </c>
      <c r="H6" s="16">
        <v>573265020</v>
      </c>
      <c r="I6" s="37">
        <f>(H6*100)/H6</f>
        <v>100</v>
      </c>
    </row>
    <row r="7" spans="1:9" x14ac:dyDescent="0.3">
      <c r="A7" s="118" t="s">
        <v>61</v>
      </c>
      <c r="B7" s="119"/>
      <c r="C7" s="120"/>
      <c r="D7" s="16">
        <v>373307853</v>
      </c>
      <c r="E7" s="37">
        <f>(D7*100)/D6</f>
        <v>78.440758325596391</v>
      </c>
      <c r="F7" s="13">
        <v>414900193</v>
      </c>
      <c r="G7" s="12">
        <f>(F7*100)/F6</f>
        <v>77.932493898394782</v>
      </c>
      <c r="H7" s="16">
        <v>445569672</v>
      </c>
      <c r="I7" s="37">
        <f>(H7*100)/H6</f>
        <v>77.724901477505114</v>
      </c>
    </row>
    <row r="8" spans="1:9" x14ac:dyDescent="0.3">
      <c r="A8" s="118" t="s">
        <v>62</v>
      </c>
      <c r="B8" s="119"/>
      <c r="C8" s="120"/>
      <c r="D8" s="16">
        <v>102602708</v>
      </c>
      <c r="E8" s="37">
        <f>(D8*100)/D6</f>
        <v>21.559241674403609</v>
      </c>
      <c r="F8" s="13">
        <v>117483890</v>
      </c>
      <c r="G8" s="12">
        <f>(F8*100)/F6</f>
        <v>22.067506101605222</v>
      </c>
      <c r="H8" s="16">
        <v>127695348</v>
      </c>
      <c r="I8" s="37">
        <f>(H8*100)/H6</f>
        <v>22.275098522494883</v>
      </c>
    </row>
    <row r="9" spans="1:9" x14ac:dyDescent="0.3">
      <c r="A9" s="118" t="s">
        <v>63</v>
      </c>
      <c r="B9" s="119"/>
      <c r="C9" s="120"/>
      <c r="D9" s="16">
        <v>69547364</v>
      </c>
      <c r="E9" s="37">
        <f>(D9*100)/D6</f>
        <v>14.613536596848078</v>
      </c>
      <c r="F9" s="13">
        <v>77833627</v>
      </c>
      <c r="G9" s="12">
        <f>(F9*100)/F6</f>
        <v>14.619826077707886</v>
      </c>
      <c r="H9" s="16">
        <v>83684158</v>
      </c>
      <c r="I9" s="37">
        <f>(H9*100)/H6</f>
        <v>14.597813416210185</v>
      </c>
    </row>
    <row r="10" spans="1:9" x14ac:dyDescent="0.3">
      <c r="A10" s="118" t="s">
        <v>64</v>
      </c>
      <c r="B10" s="119"/>
      <c r="C10" s="120"/>
      <c r="D10" s="16">
        <v>33055344</v>
      </c>
      <c r="E10" s="37">
        <f>(D10*100)/D6</f>
        <v>6.9457050775555285</v>
      </c>
      <c r="F10" s="13">
        <v>39650263</v>
      </c>
      <c r="G10" s="12">
        <f>(F10*100)/F6</f>
        <v>7.447680023897334</v>
      </c>
      <c r="H10" s="16">
        <v>44011190</v>
      </c>
      <c r="I10" s="37">
        <f>(H10*100)/H6</f>
        <v>7.6772851062846987</v>
      </c>
    </row>
    <row r="11" spans="1:9" x14ac:dyDescent="0.3">
      <c r="A11" s="118" t="s">
        <v>65</v>
      </c>
      <c r="B11" s="119"/>
      <c r="C11" s="120"/>
      <c r="D11" s="16">
        <v>755984</v>
      </c>
      <c r="E11" s="37">
        <f>(D11*100)/D6</f>
        <v>0.15885001551793679</v>
      </c>
      <c r="F11" s="13">
        <v>578707</v>
      </c>
      <c r="G11" s="12">
        <f>(F11*100)/F6</f>
        <v>0.10870103342289443</v>
      </c>
      <c r="H11" s="16">
        <v>861066</v>
      </c>
      <c r="I11" s="37">
        <f>(H11*100)/H6</f>
        <v>0.15020382719322384</v>
      </c>
    </row>
    <row r="12" spans="1:9" x14ac:dyDescent="0.3">
      <c r="A12" s="118" t="s">
        <v>66</v>
      </c>
      <c r="B12" s="119"/>
      <c r="C12" s="120"/>
      <c r="D12" s="16">
        <v>983206</v>
      </c>
      <c r="E12" s="37">
        <f>(D12*100)/D6</f>
        <v>0.20659470088960685</v>
      </c>
      <c r="F12" s="13">
        <v>773835</v>
      </c>
      <c r="G12" s="12">
        <f>(F12*100)/F6</f>
        <v>0.14535276780617049</v>
      </c>
      <c r="H12" s="16">
        <v>1034717</v>
      </c>
      <c r="I12" s="37">
        <f>(H12*100)/H6</f>
        <v>0.18049540158581454</v>
      </c>
    </row>
    <row r="13" spans="1:9" x14ac:dyDescent="0.3">
      <c r="A13" s="118" t="s">
        <v>67</v>
      </c>
      <c r="B13" s="119"/>
      <c r="C13" s="120"/>
      <c r="D13" s="16">
        <v>32828122</v>
      </c>
      <c r="E13" s="37">
        <f>(D13*100)/D6</f>
        <v>6.8979603921838581</v>
      </c>
      <c r="F13" s="13">
        <v>39455135</v>
      </c>
      <c r="G13" s="12">
        <f>(F13*100)/F6</f>
        <v>7.4110282895140571</v>
      </c>
      <c r="H13" s="16">
        <v>43837539</v>
      </c>
      <c r="I13" s="37">
        <f>(H13*100)/H6</f>
        <v>7.6469935318921083</v>
      </c>
    </row>
    <row r="14" spans="1:9" x14ac:dyDescent="0.3">
      <c r="A14" s="118" t="s">
        <v>68</v>
      </c>
      <c r="B14" s="119"/>
      <c r="C14" s="120"/>
      <c r="D14" s="16">
        <v>1319326</v>
      </c>
      <c r="E14" s="37">
        <f>(D14*100)/D6</f>
        <v>0.27722141681995582</v>
      </c>
      <c r="F14" s="13">
        <v>1321139</v>
      </c>
      <c r="G14" s="12">
        <f>(F14*100)/F6</f>
        <v>0.2481552402084117</v>
      </c>
      <c r="H14" s="16">
        <v>1385836</v>
      </c>
      <c r="I14" s="37">
        <f>(H14*100)/H6</f>
        <v>0.24174438551998167</v>
      </c>
    </row>
    <row r="15" spans="1:9" x14ac:dyDescent="0.3">
      <c r="A15" s="118" t="s">
        <v>69</v>
      </c>
      <c r="B15" s="119"/>
      <c r="C15" s="120"/>
      <c r="D15" s="16">
        <v>1230594</v>
      </c>
      <c r="E15" s="37">
        <f>(D15*100)/D6</f>
        <v>0.25857673706887963</v>
      </c>
      <c r="F15" s="13">
        <v>1644004</v>
      </c>
      <c r="G15" s="12">
        <f>(F15*100)/F6</f>
        <v>0.30880036659548293</v>
      </c>
      <c r="H15" s="16">
        <v>1933375</v>
      </c>
      <c r="I15" s="37">
        <f>(H15*100)/H6</f>
        <v>0.33725675430187596</v>
      </c>
    </row>
    <row r="16" spans="1:9" x14ac:dyDescent="0.3">
      <c r="A16" s="118" t="s">
        <v>70</v>
      </c>
      <c r="B16" s="119"/>
      <c r="C16" s="120"/>
      <c r="D16" s="16">
        <v>32828122</v>
      </c>
      <c r="E16" s="37">
        <f>(D17*100)/D6</f>
        <v>1.9904340807431673</v>
      </c>
      <c r="F16" s="13">
        <v>39132270</v>
      </c>
      <c r="G16" s="12">
        <f>(F16*100)/F6</f>
        <v>7.3503831631269865</v>
      </c>
      <c r="H16" s="16">
        <v>43290000</v>
      </c>
      <c r="I16" s="37">
        <f>(H16*100)/H6</f>
        <v>7.5514811631102141</v>
      </c>
    </row>
    <row r="17" spans="1:9" x14ac:dyDescent="0.3">
      <c r="A17" s="118" t="s">
        <v>71</v>
      </c>
      <c r="B17" s="119"/>
      <c r="C17" s="120"/>
      <c r="D17" s="16">
        <v>9472686</v>
      </c>
      <c r="E17" s="37">
        <f>(D18*100)/D6</f>
        <v>4.9261709911917668</v>
      </c>
      <c r="F17" s="13">
        <v>10622996</v>
      </c>
      <c r="G17" s="12">
        <f>(F17*100)/F6</f>
        <v>1.995363185942582</v>
      </c>
      <c r="H17" s="16">
        <v>10899663</v>
      </c>
      <c r="I17" s="37">
        <f>(H17*100)/H6</f>
        <v>1.9013305573746677</v>
      </c>
    </row>
    <row r="18" spans="1:9" x14ac:dyDescent="0.3">
      <c r="A18" s="118" t="s">
        <v>72</v>
      </c>
      <c r="B18" s="119"/>
      <c r="C18" s="120"/>
      <c r="D18" s="16">
        <v>23444168</v>
      </c>
      <c r="E18" s="37">
        <f>(D19*100)/D6</f>
        <v>0.61669570724235301</v>
      </c>
      <c r="F18" s="13">
        <v>28509274</v>
      </c>
      <c r="G18" s="12">
        <f>(F18*100)/F6</f>
        <v>5.355019977184404</v>
      </c>
      <c r="H18" s="16">
        <v>32390337</v>
      </c>
      <c r="I18" s="37">
        <f>(H18*100)/H6</f>
        <v>5.6501506057355462</v>
      </c>
    </row>
    <row r="19" spans="1:9" x14ac:dyDescent="0.3">
      <c r="A19" s="118" t="s">
        <v>73</v>
      </c>
      <c r="B19" s="119"/>
      <c r="C19" s="120"/>
      <c r="D19" s="16">
        <v>2934920</v>
      </c>
      <c r="E19" s="37">
        <f>(D20*100)/D6</f>
        <v>5.5428666984341204</v>
      </c>
      <c r="F19" s="13">
        <v>4842597</v>
      </c>
      <c r="G19" s="12">
        <f>(F19*100)/F6</f>
        <v>0.90960589443467643</v>
      </c>
      <c r="H19" s="16">
        <v>7474618</v>
      </c>
      <c r="I19" s="37">
        <f>(H19*100)/H6</f>
        <v>1.3038677992248682</v>
      </c>
    </row>
    <row r="20" spans="1:9" x14ac:dyDescent="0.3">
      <c r="A20" s="118" t="s">
        <v>74</v>
      </c>
      <c r="B20" s="119"/>
      <c r="C20" s="120"/>
      <c r="D20" s="16">
        <v>26379088</v>
      </c>
      <c r="E20" s="37">
        <f>(D20*100)/D6</f>
        <v>5.5428666984341204</v>
      </c>
      <c r="F20" s="13">
        <v>33351871</v>
      </c>
      <c r="G20" s="12">
        <f>(F20*100)/F6</f>
        <v>6.2646258716190806</v>
      </c>
      <c r="H20" s="16">
        <v>39864955</v>
      </c>
      <c r="I20" s="37">
        <f>(H20*100)/H6</f>
        <v>6.9540184049604141</v>
      </c>
    </row>
  </sheetData>
  <mergeCells count="22">
    <mergeCell ref="A9:C9"/>
    <mergeCell ref="H2:I2"/>
    <mergeCell ref="F2:G2"/>
    <mergeCell ref="D2:E2"/>
    <mergeCell ref="A2:C3"/>
    <mergeCell ref="A4:C4"/>
    <mergeCell ref="A1:I1"/>
    <mergeCell ref="A20:C20"/>
    <mergeCell ref="A14:C14"/>
    <mergeCell ref="A15:C15"/>
    <mergeCell ref="A16:C16"/>
    <mergeCell ref="A17:C17"/>
    <mergeCell ref="A18:C18"/>
    <mergeCell ref="A10:C10"/>
    <mergeCell ref="A11:C11"/>
    <mergeCell ref="A12:C12"/>
    <mergeCell ref="A13:C13"/>
    <mergeCell ref="A19:C19"/>
    <mergeCell ref="A5:C5"/>
    <mergeCell ref="A6:C6"/>
    <mergeCell ref="A7:C7"/>
    <mergeCell ref="A8:C8"/>
  </mergeCells>
  <pageMargins left="0.19685039370078741" right="0.19685039370078741" top="0.19685039370078741" bottom="0.19685039370078741" header="0.19685039370078741" footer="0.19685039370078741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DC87-B351-4422-8D4D-FB7339880670}">
  <dimension ref="A1:K53"/>
  <sheetViews>
    <sheetView zoomScale="90" zoomScaleNormal="90" workbookViewId="0">
      <selection activeCell="A2" sqref="A2:A3"/>
    </sheetView>
  </sheetViews>
  <sheetFormatPr baseColWidth="10" defaultRowHeight="10.5" customHeight="1" x14ac:dyDescent="0.3"/>
  <cols>
    <col min="1" max="1" width="38.109375" customWidth="1"/>
    <col min="2" max="2" width="37.33203125" customWidth="1"/>
    <col min="3" max="3" width="30.77734375" customWidth="1"/>
    <col min="4" max="4" width="17.33203125" customWidth="1"/>
    <col min="6" max="6" width="30.77734375" customWidth="1"/>
    <col min="7" max="7" width="15.33203125" customWidth="1"/>
    <col min="9" max="9" width="30.77734375" customWidth="1"/>
    <col min="10" max="10" width="16.5546875" customWidth="1"/>
  </cols>
  <sheetData>
    <row r="1" spans="1:11" ht="10.5" customHeight="1" x14ac:dyDescent="0.3">
      <c r="A1" s="121" t="s">
        <v>96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</row>
    <row r="2" spans="1:11" ht="10.5" customHeight="1" x14ac:dyDescent="0.3">
      <c r="A2" s="126" t="s">
        <v>96</v>
      </c>
      <c r="B2" s="126" t="s">
        <v>138</v>
      </c>
      <c r="C2" s="127">
        <v>2015</v>
      </c>
      <c r="D2" s="127"/>
      <c r="E2" s="127"/>
      <c r="F2" s="127">
        <v>2016</v>
      </c>
      <c r="G2" s="127"/>
      <c r="H2" s="127"/>
      <c r="I2" s="127">
        <v>2017</v>
      </c>
      <c r="J2" s="127"/>
      <c r="K2" s="127"/>
    </row>
    <row r="3" spans="1:11" ht="10.5" customHeight="1" x14ac:dyDescent="0.3">
      <c r="A3" s="126"/>
      <c r="B3" s="126"/>
      <c r="C3" s="38" t="s">
        <v>139</v>
      </c>
      <c r="D3" s="38" t="s">
        <v>141</v>
      </c>
      <c r="E3" s="38" t="s">
        <v>140</v>
      </c>
      <c r="F3" s="38" t="s">
        <v>139</v>
      </c>
      <c r="G3" s="38" t="s">
        <v>141</v>
      </c>
      <c r="H3" s="38" t="s">
        <v>140</v>
      </c>
      <c r="I3" s="38" t="s">
        <v>139</v>
      </c>
      <c r="J3" s="38" t="s">
        <v>141</v>
      </c>
      <c r="K3" s="38" t="s">
        <v>140</v>
      </c>
    </row>
    <row r="4" spans="1:11" ht="10.5" customHeight="1" x14ac:dyDescent="0.3">
      <c r="A4" s="39" t="s">
        <v>95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</row>
    <row r="5" spans="1:11" ht="10.5" customHeight="1" x14ac:dyDescent="0.3">
      <c r="A5" s="127" t="s">
        <v>97</v>
      </c>
      <c r="B5" s="40" t="s">
        <v>103</v>
      </c>
      <c r="C5" s="41">
        <v>84848685</v>
      </c>
      <c r="D5" s="127">
        <f>C5/C6</f>
        <v>1.0975216025931558</v>
      </c>
      <c r="E5" s="127" t="s">
        <v>111</v>
      </c>
      <c r="F5" s="41">
        <v>104022672</v>
      </c>
      <c r="G5" s="127">
        <f>F5/F6</f>
        <v>1.1071327210279633</v>
      </c>
      <c r="H5" s="127" t="s">
        <v>111</v>
      </c>
      <c r="I5" s="41">
        <v>106876206</v>
      </c>
      <c r="J5" s="127">
        <f>I5/I6</f>
        <v>0.99117719890261435</v>
      </c>
      <c r="K5" s="127" t="s">
        <v>111</v>
      </c>
    </row>
    <row r="6" spans="1:11" ht="10.5" customHeight="1" x14ac:dyDescent="0.3">
      <c r="A6" s="127"/>
      <c r="B6" s="40" t="s">
        <v>104</v>
      </c>
      <c r="C6" s="41">
        <v>77309353</v>
      </c>
      <c r="D6" s="127"/>
      <c r="E6" s="127"/>
      <c r="F6" s="41">
        <v>93956822</v>
      </c>
      <c r="G6" s="127"/>
      <c r="H6" s="127"/>
      <c r="I6" s="41">
        <v>107827547</v>
      </c>
      <c r="J6" s="127"/>
      <c r="K6" s="127"/>
    </row>
    <row r="7" spans="1:11" ht="10.5" customHeight="1" x14ac:dyDescent="0.3">
      <c r="A7" s="126" t="s">
        <v>98</v>
      </c>
      <c r="B7" s="38" t="s">
        <v>105</v>
      </c>
      <c r="C7" s="42" t="s">
        <v>145</v>
      </c>
      <c r="D7" s="126">
        <v>0.45401765199999999</v>
      </c>
      <c r="E7" s="126" t="s">
        <v>111</v>
      </c>
      <c r="F7" s="42" t="s">
        <v>146</v>
      </c>
      <c r="G7" s="126">
        <v>0.53596356209999996</v>
      </c>
      <c r="H7" s="126" t="s">
        <v>111</v>
      </c>
      <c r="I7" s="42" t="s">
        <v>147</v>
      </c>
      <c r="J7" s="126">
        <v>0.43971093030000002</v>
      </c>
      <c r="K7" s="126" t="s">
        <v>111</v>
      </c>
    </row>
    <row r="8" spans="1:11" ht="10.5" customHeight="1" x14ac:dyDescent="0.3">
      <c r="A8" s="126"/>
      <c r="B8" s="38" t="s">
        <v>104</v>
      </c>
      <c r="C8" s="42">
        <v>77309353</v>
      </c>
      <c r="D8" s="126"/>
      <c r="E8" s="126"/>
      <c r="F8" s="42">
        <v>93956822</v>
      </c>
      <c r="G8" s="126"/>
      <c r="H8" s="126"/>
      <c r="I8" s="42">
        <v>107827547</v>
      </c>
      <c r="J8" s="126"/>
      <c r="K8" s="126"/>
    </row>
    <row r="9" spans="1:11" ht="10.5" customHeight="1" x14ac:dyDescent="0.3">
      <c r="A9" s="40" t="s">
        <v>112</v>
      </c>
      <c r="B9" s="40" t="s">
        <v>113</v>
      </c>
      <c r="C9" s="43" t="s">
        <v>142</v>
      </c>
      <c r="D9" s="44">
        <f>C5-C6</f>
        <v>7539332</v>
      </c>
      <c r="E9" s="45" t="s">
        <v>114</v>
      </c>
      <c r="F9" s="43" t="s">
        <v>143</v>
      </c>
      <c r="G9" s="44">
        <f>F5-F6</f>
        <v>10065850</v>
      </c>
      <c r="H9" s="45" t="s">
        <v>114</v>
      </c>
      <c r="I9" s="43" t="s">
        <v>144</v>
      </c>
      <c r="J9" s="44">
        <f>I5-I6</f>
        <v>-951341</v>
      </c>
      <c r="K9" s="45" t="s">
        <v>114</v>
      </c>
    </row>
    <row r="10" spans="1:11" ht="10.5" customHeight="1" x14ac:dyDescent="0.3">
      <c r="A10" s="39" t="s">
        <v>99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</row>
    <row r="11" spans="1:11" ht="10.5" customHeight="1" x14ac:dyDescent="0.3">
      <c r="A11" s="127" t="s">
        <v>100</v>
      </c>
      <c r="B11" s="40" t="s">
        <v>106</v>
      </c>
      <c r="C11" s="41">
        <v>9758720</v>
      </c>
      <c r="D11" s="127">
        <f>(C11*360)/C12</f>
        <v>7.435847371676668</v>
      </c>
      <c r="E11" s="127" t="s">
        <v>115</v>
      </c>
      <c r="F11" s="41">
        <v>9817878</v>
      </c>
      <c r="G11" s="127">
        <f>(F11*360)/F12</f>
        <v>6.6867716272248536</v>
      </c>
      <c r="H11" s="127" t="s">
        <v>115</v>
      </c>
      <c r="I11" s="41">
        <v>10834460</v>
      </c>
      <c r="J11" s="129">
        <f>(I11*360)/I12</f>
        <v>6.8504342726320093</v>
      </c>
      <c r="K11" s="127" t="s">
        <v>115</v>
      </c>
    </row>
    <row r="12" spans="1:11" ht="10.5" customHeight="1" x14ac:dyDescent="0.3">
      <c r="A12" s="127"/>
      <c r="B12" s="40" t="s">
        <v>107</v>
      </c>
      <c r="C12" s="44">
        <v>472459832</v>
      </c>
      <c r="D12" s="127"/>
      <c r="E12" s="127"/>
      <c r="F12" s="44">
        <v>528571376</v>
      </c>
      <c r="G12" s="127"/>
      <c r="H12" s="127"/>
      <c r="I12" s="44">
        <v>569366181</v>
      </c>
      <c r="J12" s="129"/>
      <c r="K12" s="127"/>
    </row>
    <row r="13" spans="1:11" ht="10.5" customHeight="1" x14ac:dyDescent="0.3">
      <c r="A13" s="126" t="s">
        <v>101</v>
      </c>
      <c r="B13" s="46" t="s">
        <v>108</v>
      </c>
      <c r="C13" s="47">
        <v>373307853</v>
      </c>
      <c r="D13" s="126">
        <f>C13/C14</f>
        <v>7.5038452729603486</v>
      </c>
      <c r="E13" s="126" t="s">
        <v>111</v>
      </c>
      <c r="F13" s="47">
        <v>414900193</v>
      </c>
      <c r="G13" s="126">
        <f>F13/F14</f>
        <v>7.7312651677559847</v>
      </c>
      <c r="H13" s="126" t="s">
        <v>111</v>
      </c>
      <c r="I13" s="47">
        <v>445569672</v>
      </c>
      <c r="J13" s="126">
        <f>I13/I14</f>
        <v>7.4931934351726959</v>
      </c>
      <c r="K13" s="126" t="s">
        <v>111</v>
      </c>
    </row>
    <row r="14" spans="1:11" ht="10.5" customHeight="1" x14ac:dyDescent="0.3">
      <c r="A14" s="126"/>
      <c r="B14" s="38" t="s">
        <v>109</v>
      </c>
      <c r="C14" s="42">
        <v>49748874</v>
      </c>
      <c r="D14" s="126"/>
      <c r="E14" s="126"/>
      <c r="F14" s="42">
        <v>53665239</v>
      </c>
      <c r="G14" s="126"/>
      <c r="H14" s="126"/>
      <c r="I14" s="42">
        <v>59463255</v>
      </c>
      <c r="J14" s="126"/>
      <c r="K14" s="126"/>
    </row>
    <row r="15" spans="1:11" ht="10.5" customHeight="1" x14ac:dyDescent="0.3">
      <c r="A15" s="127" t="s">
        <v>102</v>
      </c>
      <c r="B15" s="40" t="s">
        <v>110</v>
      </c>
      <c r="C15" s="41">
        <f>C14</f>
        <v>49748874</v>
      </c>
      <c r="D15" s="127">
        <f>(C14*360)/C16</f>
        <v>47.975402864080657</v>
      </c>
      <c r="E15" s="127" t="s">
        <v>115</v>
      </c>
      <c r="F15" s="41">
        <f>F14</f>
        <v>53665239</v>
      </c>
      <c r="G15" s="127">
        <f>(F14*360)/F16</f>
        <v>46.564177038114799</v>
      </c>
      <c r="H15" s="127" t="s">
        <v>115</v>
      </c>
      <c r="I15" s="41">
        <f>I14</f>
        <v>59463255</v>
      </c>
      <c r="J15" s="127">
        <f>(I14*360)/I16</f>
        <v>48.043601585163543</v>
      </c>
      <c r="K15" s="127" t="s">
        <v>115</v>
      </c>
    </row>
    <row r="16" spans="1:11" ht="10.5" customHeight="1" x14ac:dyDescent="0.3">
      <c r="A16" s="127"/>
      <c r="B16" s="40" t="s">
        <v>108</v>
      </c>
      <c r="C16" s="41">
        <v>373307853</v>
      </c>
      <c r="D16" s="127"/>
      <c r="E16" s="127"/>
      <c r="F16" s="41">
        <v>414900193</v>
      </c>
      <c r="G16" s="127"/>
      <c r="H16" s="127"/>
      <c r="I16" s="41">
        <v>445569672</v>
      </c>
      <c r="J16" s="127"/>
      <c r="K16" s="127"/>
    </row>
    <row r="17" spans="1:11" ht="10.5" customHeight="1" x14ac:dyDescent="0.3">
      <c r="A17" s="126" t="s">
        <v>116</v>
      </c>
      <c r="B17" s="46" t="s">
        <v>2</v>
      </c>
      <c r="C17" s="48">
        <v>472459832</v>
      </c>
      <c r="D17" s="126">
        <f>C17/C18</f>
        <v>713.9551673592747</v>
      </c>
      <c r="E17" s="126" t="s">
        <v>111</v>
      </c>
      <c r="F17" s="48">
        <v>528571376</v>
      </c>
      <c r="G17" s="126">
        <f>F17/F18</f>
        <v>348.02686918195428</v>
      </c>
      <c r="H17" s="126" t="s">
        <v>111</v>
      </c>
      <c r="I17" s="42">
        <v>569366181</v>
      </c>
      <c r="J17" s="126">
        <f>I17/I18</f>
        <v>278.06853521849018</v>
      </c>
      <c r="K17" s="126" t="s">
        <v>111</v>
      </c>
    </row>
    <row r="18" spans="1:11" ht="10.5" customHeight="1" x14ac:dyDescent="0.3">
      <c r="A18" s="126"/>
      <c r="B18" s="46" t="s">
        <v>117</v>
      </c>
      <c r="C18" s="42">
        <v>661750</v>
      </c>
      <c r="D18" s="126"/>
      <c r="E18" s="126"/>
      <c r="F18" s="42">
        <v>1518766</v>
      </c>
      <c r="G18" s="126"/>
      <c r="H18" s="126"/>
      <c r="I18" s="42">
        <v>2047575</v>
      </c>
      <c r="J18" s="126"/>
      <c r="K18" s="126"/>
    </row>
    <row r="19" spans="1:11" ht="10.5" customHeight="1" x14ac:dyDescent="0.3">
      <c r="A19" s="127" t="s">
        <v>118</v>
      </c>
      <c r="B19" s="40" t="s">
        <v>2</v>
      </c>
      <c r="C19" s="41">
        <v>472459832</v>
      </c>
      <c r="D19" s="127">
        <f>C19/C20</f>
        <v>1.8626438412985724</v>
      </c>
      <c r="E19" s="127" t="s">
        <v>111</v>
      </c>
      <c r="F19" s="41">
        <v>528571376</v>
      </c>
      <c r="G19" s="127">
        <f>F19/F20</f>
        <v>1.8357615448199682</v>
      </c>
      <c r="H19" s="127" t="s">
        <v>111</v>
      </c>
      <c r="I19" s="41">
        <v>569366181</v>
      </c>
      <c r="J19" s="127">
        <f>I19/I20</f>
        <v>1.9283836024903489</v>
      </c>
      <c r="K19" s="127" t="s">
        <v>111</v>
      </c>
    </row>
    <row r="20" spans="1:11" ht="10.5" customHeight="1" x14ac:dyDescent="0.3">
      <c r="A20" s="127"/>
      <c r="B20" s="40" t="s">
        <v>35</v>
      </c>
      <c r="C20" s="41">
        <v>253650119</v>
      </c>
      <c r="D20" s="127"/>
      <c r="E20" s="127"/>
      <c r="F20" s="41">
        <v>287930302</v>
      </c>
      <c r="G20" s="127"/>
      <c r="H20" s="127"/>
      <c r="I20" s="41">
        <v>295255664</v>
      </c>
      <c r="J20" s="127"/>
      <c r="K20" s="127"/>
    </row>
    <row r="21" spans="1:11" ht="10.5" customHeight="1" x14ac:dyDescent="0.3">
      <c r="A21" s="126" t="s">
        <v>119</v>
      </c>
      <c r="B21" s="46" t="s">
        <v>107</v>
      </c>
      <c r="C21" s="42">
        <v>472459832</v>
      </c>
      <c r="D21" s="126">
        <f>C21/C22</f>
        <v>48.414119064795386</v>
      </c>
      <c r="E21" s="126" t="s">
        <v>111</v>
      </c>
      <c r="F21" s="42">
        <v>528571376</v>
      </c>
      <c r="G21" s="126">
        <f>F21/F22</f>
        <v>53.837639457324691</v>
      </c>
      <c r="H21" s="126" t="s">
        <v>111</v>
      </c>
      <c r="I21" s="42">
        <v>569366181</v>
      </c>
      <c r="J21" s="126">
        <f>I21/I22</f>
        <v>52.55141289921233</v>
      </c>
      <c r="K21" s="126" t="s">
        <v>111</v>
      </c>
    </row>
    <row r="22" spans="1:11" ht="10.5" customHeight="1" x14ac:dyDescent="0.3">
      <c r="A22" s="126"/>
      <c r="B22" s="38" t="s">
        <v>25</v>
      </c>
      <c r="C22" s="42">
        <v>9758720</v>
      </c>
      <c r="D22" s="126"/>
      <c r="E22" s="126"/>
      <c r="F22" s="42">
        <v>9817878</v>
      </c>
      <c r="G22" s="126"/>
      <c r="H22" s="126"/>
      <c r="I22" s="42">
        <v>10834460</v>
      </c>
      <c r="J22" s="126"/>
      <c r="K22" s="126"/>
    </row>
    <row r="23" spans="1:11" ht="10.5" customHeight="1" x14ac:dyDescent="0.3">
      <c r="A23" s="127" t="s">
        <v>120</v>
      </c>
      <c r="B23" s="40" t="s">
        <v>121</v>
      </c>
      <c r="C23" s="41">
        <v>16682373</v>
      </c>
      <c r="D23" s="129">
        <f>(C23*360)/C24</f>
        <v>16.08767196226113</v>
      </c>
      <c r="E23" s="127" t="s">
        <v>115</v>
      </c>
      <c r="F23" s="41">
        <v>17455165</v>
      </c>
      <c r="G23" s="127">
        <f>(F23*360)/F24</f>
        <v>15.145472347370058</v>
      </c>
      <c r="H23" s="127" t="s">
        <v>115</v>
      </c>
      <c r="I23" s="41">
        <v>23837886</v>
      </c>
      <c r="J23" s="129">
        <f>(I23*360)/I24</f>
        <v>19.25992611094949</v>
      </c>
      <c r="K23" s="127" t="s">
        <v>115</v>
      </c>
    </row>
    <row r="24" spans="1:11" ht="10.5" customHeight="1" x14ac:dyDescent="0.3">
      <c r="A24" s="127"/>
      <c r="B24" s="40" t="s">
        <v>108</v>
      </c>
      <c r="C24" s="41">
        <v>373307853</v>
      </c>
      <c r="D24" s="129"/>
      <c r="E24" s="127"/>
      <c r="F24" s="41">
        <v>414900193</v>
      </c>
      <c r="G24" s="127"/>
      <c r="H24" s="127"/>
      <c r="I24" s="41">
        <v>445569672</v>
      </c>
      <c r="J24" s="129"/>
      <c r="K24" s="127"/>
    </row>
    <row r="25" spans="1:11" ht="10.5" customHeight="1" x14ac:dyDescent="0.3">
      <c r="A25" s="126" t="s">
        <v>122</v>
      </c>
      <c r="B25" s="46" t="s">
        <v>108</v>
      </c>
      <c r="C25" s="42">
        <v>373307853</v>
      </c>
      <c r="D25" s="126">
        <f>C25/C26</f>
        <v>22.377383181637288</v>
      </c>
      <c r="E25" s="126" t="s">
        <v>111</v>
      </c>
      <c r="F25" s="42">
        <v>414900193</v>
      </c>
      <c r="G25" s="126">
        <f>F25/F26</f>
        <v>23.769479864555848</v>
      </c>
      <c r="H25" s="126" t="s">
        <v>111</v>
      </c>
      <c r="I25" s="42">
        <v>445569672</v>
      </c>
      <c r="J25" s="126">
        <f>I25/I26</f>
        <v>18.691660493719954</v>
      </c>
      <c r="K25" s="126" t="s">
        <v>111</v>
      </c>
    </row>
    <row r="26" spans="1:11" ht="10.5" customHeight="1" x14ac:dyDescent="0.3">
      <c r="A26" s="126"/>
      <c r="B26" s="38" t="s">
        <v>39</v>
      </c>
      <c r="C26" s="42">
        <v>16682373</v>
      </c>
      <c r="D26" s="126"/>
      <c r="E26" s="126"/>
      <c r="F26" s="42">
        <v>17455165</v>
      </c>
      <c r="G26" s="126"/>
      <c r="H26" s="126"/>
      <c r="I26" s="42">
        <v>23837886</v>
      </c>
      <c r="J26" s="126"/>
      <c r="K26" s="126"/>
    </row>
    <row r="27" spans="1:11" ht="10.5" customHeight="1" x14ac:dyDescent="0.3">
      <c r="A27" s="39" t="s">
        <v>123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</row>
    <row r="28" spans="1:11" ht="10.5" customHeight="1" x14ac:dyDescent="0.3">
      <c r="A28" s="124" t="s">
        <v>124</v>
      </c>
      <c r="B28" s="40" t="s">
        <v>125</v>
      </c>
      <c r="C28" s="41">
        <v>101829469</v>
      </c>
      <c r="D28" s="127">
        <f>(C28*100)/C29</f>
        <v>40.145642115783907</v>
      </c>
      <c r="E28" s="127" t="s">
        <v>126</v>
      </c>
      <c r="F28" s="41">
        <v>120904286</v>
      </c>
      <c r="G28" s="124">
        <f>(F28*100)/F29</f>
        <v>41.990816930411164</v>
      </c>
      <c r="H28" s="124" t="s">
        <v>126</v>
      </c>
      <c r="I28" s="41">
        <v>135721711</v>
      </c>
      <c r="J28" s="124">
        <f>(I28*100)/I29</f>
        <v>45.967521557859087</v>
      </c>
      <c r="K28" s="124" t="s">
        <v>126</v>
      </c>
    </row>
    <row r="29" spans="1:11" ht="10.5" customHeight="1" x14ac:dyDescent="0.3">
      <c r="A29" s="125"/>
      <c r="B29" s="40" t="s">
        <v>35</v>
      </c>
      <c r="C29" s="41">
        <v>253650119</v>
      </c>
      <c r="D29" s="127"/>
      <c r="E29" s="127"/>
      <c r="F29" s="41">
        <v>287930302</v>
      </c>
      <c r="G29" s="125"/>
      <c r="H29" s="125"/>
      <c r="I29" s="41">
        <v>295255664</v>
      </c>
      <c r="J29" s="125"/>
      <c r="K29" s="125"/>
    </row>
    <row r="30" spans="1:11" ht="10.5" customHeight="1" x14ac:dyDescent="0.3">
      <c r="A30" s="122" t="s">
        <v>127</v>
      </c>
      <c r="B30" s="46" t="s">
        <v>125</v>
      </c>
      <c r="C30" s="42">
        <v>101829469</v>
      </c>
      <c r="D30" s="126">
        <f>C30/C31</f>
        <v>2.2395643192238799</v>
      </c>
      <c r="E30" s="122" t="s">
        <v>111</v>
      </c>
      <c r="F30" s="42">
        <v>120904286</v>
      </c>
      <c r="G30" s="122">
        <f>F30/F31</f>
        <v>2.6590821657612618</v>
      </c>
      <c r="H30" s="122" t="s">
        <v>111</v>
      </c>
      <c r="I30" s="42">
        <v>135721711</v>
      </c>
      <c r="J30" s="122">
        <f>I30/I31</f>
        <v>2.9849659856285333</v>
      </c>
      <c r="K30" s="122" t="s">
        <v>111</v>
      </c>
    </row>
    <row r="31" spans="1:11" ht="10.5" customHeight="1" x14ac:dyDescent="0.3">
      <c r="A31" s="123"/>
      <c r="B31" s="38" t="s">
        <v>47</v>
      </c>
      <c r="C31" s="42">
        <v>45468428</v>
      </c>
      <c r="D31" s="126"/>
      <c r="E31" s="123"/>
      <c r="F31" s="42">
        <v>45468428</v>
      </c>
      <c r="G31" s="123"/>
      <c r="H31" s="123"/>
      <c r="I31" s="42">
        <v>45468428</v>
      </c>
      <c r="J31" s="123"/>
      <c r="K31" s="123"/>
    </row>
    <row r="32" spans="1:11" ht="10.5" customHeight="1" x14ac:dyDescent="0.3">
      <c r="A32" s="124" t="s">
        <v>128</v>
      </c>
      <c r="B32" s="40" t="s">
        <v>129</v>
      </c>
      <c r="C32" s="41">
        <v>32828122</v>
      </c>
      <c r="D32" s="127">
        <f>C32/C33</f>
        <v>0.47202539552757167</v>
      </c>
      <c r="E32" s="124" t="s">
        <v>111</v>
      </c>
      <c r="F32" s="41">
        <v>39132270</v>
      </c>
      <c r="G32" s="124">
        <f>F32/F33</f>
        <v>0.50276816728584417</v>
      </c>
      <c r="H32" s="124" t="s">
        <v>111</v>
      </c>
      <c r="I32" s="41">
        <v>43290000</v>
      </c>
      <c r="J32" s="124">
        <f>I32/I33</f>
        <v>0.51730221148906108</v>
      </c>
      <c r="K32" s="124" t="s">
        <v>111</v>
      </c>
    </row>
    <row r="33" spans="1:11" ht="10.5" customHeight="1" x14ac:dyDescent="0.3">
      <c r="A33" s="125"/>
      <c r="B33" s="40" t="s">
        <v>130</v>
      </c>
      <c r="C33" s="41">
        <v>69547364</v>
      </c>
      <c r="D33" s="127"/>
      <c r="E33" s="125"/>
      <c r="F33" s="41">
        <v>77833627</v>
      </c>
      <c r="G33" s="125"/>
      <c r="H33" s="125"/>
      <c r="I33" s="41">
        <v>83684158</v>
      </c>
      <c r="J33" s="125"/>
      <c r="K33" s="125"/>
    </row>
    <row r="34" spans="1:11" ht="10.5" customHeight="1" x14ac:dyDescent="0.3">
      <c r="A34" s="39" t="s">
        <v>131</v>
      </c>
      <c r="B34" s="128"/>
      <c r="C34" s="128"/>
      <c r="D34" s="128"/>
      <c r="E34" s="128"/>
      <c r="F34" s="128"/>
      <c r="G34" s="128"/>
      <c r="H34" s="128"/>
      <c r="I34" s="128"/>
      <c r="J34" s="128"/>
      <c r="K34" s="128"/>
    </row>
    <row r="35" spans="1:11" ht="10.5" customHeight="1" x14ac:dyDescent="0.3">
      <c r="A35" s="124" t="s">
        <v>132</v>
      </c>
      <c r="B35" s="40" t="s">
        <v>156</v>
      </c>
      <c r="C35" s="41">
        <v>102602708</v>
      </c>
      <c r="D35" s="124">
        <f>(C35*100)/C36</f>
        <v>21.716705008691616</v>
      </c>
      <c r="E35" s="124" t="s">
        <v>126</v>
      </c>
      <c r="F35" s="41">
        <v>117483890</v>
      </c>
      <c r="G35" s="124">
        <f>(F35*100)/F36</f>
        <v>22.226684102545878</v>
      </c>
      <c r="H35" s="124" t="s">
        <v>126</v>
      </c>
      <c r="I35" s="41">
        <v>127695348</v>
      </c>
      <c r="J35" s="124">
        <f>(I35*100)/I36</f>
        <v>22.42763133133824</v>
      </c>
      <c r="K35" s="124" t="s">
        <v>126</v>
      </c>
    </row>
    <row r="36" spans="1:11" ht="10.5" customHeight="1" x14ac:dyDescent="0.3">
      <c r="A36" s="125"/>
      <c r="B36" s="40" t="s">
        <v>2</v>
      </c>
      <c r="C36" s="44">
        <v>472459832</v>
      </c>
      <c r="D36" s="125"/>
      <c r="E36" s="125"/>
      <c r="F36" s="44">
        <v>528571376</v>
      </c>
      <c r="G36" s="125"/>
      <c r="H36" s="125"/>
      <c r="I36" s="44">
        <v>569366181</v>
      </c>
      <c r="J36" s="125"/>
      <c r="K36" s="125"/>
    </row>
    <row r="37" spans="1:11" ht="10.5" customHeight="1" x14ac:dyDescent="0.3">
      <c r="A37" s="122" t="s">
        <v>133</v>
      </c>
      <c r="B37" s="46" t="s">
        <v>157</v>
      </c>
      <c r="C37" s="42">
        <v>32828122</v>
      </c>
      <c r="D37" s="122">
        <f>(C37*100)/C38</f>
        <v>6.9483413777279592</v>
      </c>
      <c r="E37" s="122" t="s">
        <v>126</v>
      </c>
      <c r="F37" s="42">
        <v>39132270</v>
      </c>
      <c r="G37" s="122">
        <f>(F37*100)/F38</f>
        <v>7.4034031687709101</v>
      </c>
      <c r="H37" s="122" t="s">
        <v>126</v>
      </c>
      <c r="I37" s="42">
        <v>43290000</v>
      </c>
      <c r="J37" s="122">
        <f>(I37*100)/I38</f>
        <v>7.6031913107252151</v>
      </c>
      <c r="K37" s="122" t="s">
        <v>126</v>
      </c>
    </row>
    <row r="38" spans="1:11" ht="10.5" customHeight="1" x14ac:dyDescent="0.3">
      <c r="A38" s="123"/>
      <c r="B38" s="38" t="s">
        <v>2</v>
      </c>
      <c r="C38" s="42">
        <v>472459832</v>
      </c>
      <c r="D38" s="123"/>
      <c r="E38" s="123"/>
      <c r="F38" s="42">
        <v>528571376</v>
      </c>
      <c r="G38" s="123"/>
      <c r="H38" s="123"/>
      <c r="I38" s="42">
        <v>569366181</v>
      </c>
      <c r="J38" s="123"/>
      <c r="K38" s="123"/>
    </row>
    <row r="39" spans="1:11" ht="10.5" customHeight="1" x14ac:dyDescent="0.3">
      <c r="A39" s="124" t="s">
        <v>134</v>
      </c>
      <c r="B39" s="40" t="s">
        <v>158</v>
      </c>
      <c r="C39" s="41">
        <v>26379088</v>
      </c>
      <c r="D39" s="124">
        <f>(C39*100)/C40</f>
        <v>5.58335041697259</v>
      </c>
      <c r="E39" s="124" t="s">
        <v>126</v>
      </c>
      <c r="F39" s="41">
        <v>33351871</v>
      </c>
      <c r="G39" s="124">
        <f>(F39*100)/F40</f>
        <v>6.3098140600031281</v>
      </c>
      <c r="H39" s="124" t="s">
        <v>126</v>
      </c>
      <c r="I39" s="41">
        <v>39864955</v>
      </c>
      <c r="J39" s="124">
        <f>(I39*100)/I40</f>
        <v>7.0016373171275514</v>
      </c>
      <c r="K39" s="124" t="s">
        <v>126</v>
      </c>
    </row>
    <row r="40" spans="1:11" ht="10.5" customHeight="1" x14ac:dyDescent="0.3">
      <c r="A40" s="125"/>
      <c r="B40" s="40" t="s">
        <v>2</v>
      </c>
      <c r="C40" s="44">
        <v>472459832</v>
      </c>
      <c r="D40" s="125"/>
      <c r="E40" s="125"/>
      <c r="F40" s="44">
        <v>528571376</v>
      </c>
      <c r="G40" s="125"/>
      <c r="H40" s="125"/>
      <c r="I40" s="44">
        <v>569366181</v>
      </c>
      <c r="J40" s="125"/>
      <c r="K40" s="125"/>
    </row>
    <row r="41" spans="1:11" ht="10.5" customHeight="1" x14ac:dyDescent="0.3">
      <c r="A41" s="122" t="s">
        <v>137</v>
      </c>
      <c r="B41" s="46" t="s">
        <v>158</v>
      </c>
      <c r="C41" s="47">
        <v>26379088</v>
      </c>
      <c r="D41" s="122">
        <f>(C41*100)/C42</f>
        <v>10.399793267985812</v>
      </c>
      <c r="E41" s="122" t="s">
        <v>126</v>
      </c>
      <c r="F41" s="47">
        <v>33351871</v>
      </c>
      <c r="G41" s="122">
        <f>(F41*100)/F42</f>
        <v>11.583314006318098</v>
      </c>
      <c r="H41" s="122" t="s">
        <v>126</v>
      </c>
      <c r="I41" s="47">
        <v>39864955</v>
      </c>
      <c r="J41" s="122">
        <f>(I41*100)/I42</f>
        <v>13.50184259293329</v>
      </c>
      <c r="K41" s="122" t="s">
        <v>126</v>
      </c>
    </row>
    <row r="42" spans="1:11" ht="10.5" customHeight="1" x14ac:dyDescent="0.3">
      <c r="A42" s="123"/>
      <c r="B42" s="38" t="s">
        <v>135</v>
      </c>
      <c r="C42" s="42">
        <v>253650119</v>
      </c>
      <c r="D42" s="123"/>
      <c r="E42" s="123"/>
      <c r="F42" s="42">
        <v>287930302</v>
      </c>
      <c r="G42" s="123"/>
      <c r="H42" s="123"/>
      <c r="I42" s="42">
        <v>295255664</v>
      </c>
      <c r="J42" s="123"/>
      <c r="K42" s="123"/>
    </row>
    <row r="43" spans="1:11" ht="10.5" customHeight="1" x14ac:dyDescent="0.3">
      <c r="A43" s="124" t="s">
        <v>136</v>
      </c>
      <c r="B43" s="40" t="s">
        <v>158</v>
      </c>
      <c r="C43" s="41">
        <v>26379088</v>
      </c>
      <c r="D43" s="124">
        <f>(C43*100)/C44</f>
        <v>58.01627450150685</v>
      </c>
      <c r="E43" s="124" t="s">
        <v>126</v>
      </c>
      <c r="F43" s="41">
        <v>33351871</v>
      </c>
      <c r="G43" s="124">
        <f>(F43*100)/F44</f>
        <v>73.351713413096221</v>
      </c>
      <c r="H43" s="124" t="s">
        <v>126</v>
      </c>
      <c r="I43" s="41">
        <v>39864955</v>
      </c>
      <c r="J43" s="124">
        <f>(I43*100)/I44</f>
        <v>87.676123309123426</v>
      </c>
      <c r="K43" s="124" t="s">
        <v>126</v>
      </c>
    </row>
    <row r="44" spans="1:11" ht="10.5" customHeight="1" x14ac:dyDescent="0.3">
      <c r="A44" s="125"/>
      <c r="B44" s="40" t="s">
        <v>47</v>
      </c>
      <c r="C44" s="41">
        <v>45468428</v>
      </c>
      <c r="D44" s="125"/>
      <c r="E44" s="125"/>
      <c r="F44" s="41">
        <v>45468428</v>
      </c>
      <c r="G44" s="125"/>
      <c r="H44" s="125"/>
      <c r="I44" s="41">
        <v>45468428</v>
      </c>
      <c r="J44" s="125"/>
      <c r="K44" s="125"/>
    </row>
    <row r="53" spans="2:2" ht="10.5" customHeight="1" x14ac:dyDescent="0.3">
      <c r="B53" t="s">
        <v>159</v>
      </c>
    </row>
  </sheetData>
  <mergeCells count="136">
    <mergeCell ref="C2:E2"/>
    <mergeCell ref="F2:H2"/>
    <mergeCell ref="I2:K2"/>
    <mergeCell ref="B4:K4"/>
    <mergeCell ref="B10:K10"/>
    <mergeCell ref="A7:A8"/>
    <mergeCell ref="A5:A6"/>
    <mergeCell ref="B2:B3"/>
    <mergeCell ref="A2:A3"/>
    <mergeCell ref="A21:A22"/>
    <mergeCell ref="A23:A24"/>
    <mergeCell ref="A25:A26"/>
    <mergeCell ref="J5:J6"/>
    <mergeCell ref="K5:K6"/>
    <mergeCell ref="J7:J8"/>
    <mergeCell ref="K7:K8"/>
    <mergeCell ref="A11:A12"/>
    <mergeCell ref="A13:A14"/>
    <mergeCell ref="D11:D12"/>
    <mergeCell ref="E11:E12"/>
    <mergeCell ref="D13:D14"/>
    <mergeCell ref="E13:E14"/>
    <mergeCell ref="D5:D6"/>
    <mergeCell ref="E5:E6"/>
    <mergeCell ref="D7:D8"/>
    <mergeCell ref="E7:E8"/>
    <mergeCell ref="G5:G6"/>
    <mergeCell ref="H5:H6"/>
    <mergeCell ref="G7:G8"/>
    <mergeCell ref="H7:H8"/>
    <mergeCell ref="D15:D16"/>
    <mergeCell ref="E15:E16"/>
    <mergeCell ref="D17:D18"/>
    <mergeCell ref="E17:E18"/>
    <mergeCell ref="D19:D20"/>
    <mergeCell ref="E19:E20"/>
    <mergeCell ref="A15:A16"/>
    <mergeCell ref="A17:A18"/>
    <mergeCell ref="A19:A20"/>
    <mergeCell ref="J11:J12"/>
    <mergeCell ref="K11:K12"/>
    <mergeCell ref="J13:J14"/>
    <mergeCell ref="K13:K14"/>
    <mergeCell ref="J15:J16"/>
    <mergeCell ref="K15:K16"/>
    <mergeCell ref="G19:G20"/>
    <mergeCell ref="G21:G22"/>
    <mergeCell ref="G23:G24"/>
    <mergeCell ref="H15:H16"/>
    <mergeCell ref="H17:H18"/>
    <mergeCell ref="H19:H20"/>
    <mergeCell ref="H21:H22"/>
    <mergeCell ref="H23:H24"/>
    <mergeCell ref="G11:G12"/>
    <mergeCell ref="H11:H12"/>
    <mergeCell ref="G13:G14"/>
    <mergeCell ref="H13:H14"/>
    <mergeCell ref="G15:G16"/>
    <mergeCell ref="G17:G18"/>
    <mergeCell ref="J23:J24"/>
    <mergeCell ref="K23:K24"/>
    <mergeCell ref="J25:J26"/>
    <mergeCell ref="K25:K26"/>
    <mergeCell ref="D28:D29"/>
    <mergeCell ref="E28:E29"/>
    <mergeCell ref="G28:G29"/>
    <mergeCell ref="H28:H29"/>
    <mergeCell ref="J17:J18"/>
    <mergeCell ref="K17:K18"/>
    <mergeCell ref="J19:J20"/>
    <mergeCell ref="K19:K20"/>
    <mergeCell ref="J21:J22"/>
    <mergeCell ref="K21:K22"/>
    <mergeCell ref="G25:G26"/>
    <mergeCell ref="H25:H26"/>
    <mergeCell ref="D21:D22"/>
    <mergeCell ref="E21:E22"/>
    <mergeCell ref="D23:D24"/>
    <mergeCell ref="E23:E24"/>
    <mergeCell ref="D25:D26"/>
    <mergeCell ref="E25:E26"/>
    <mergeCell ref="B27:K27"/>
    <mergeCell ref="J28:J29"/>
    <mergeCell ref="J30:J31"/>
    <mergeCell ref="J32:J33"/>
    <mergeCell ref="K28:K29"/>
    <mergeCell ref="K30:K31"/>
    <mergeCell ref="K32:K33"/>
    <mergeCell ref="J35:J36"/>
    <mergeCell ref="K35:K36"/>
    <mergeCell ref="G37:G38"/>
    <mergeCell ref="H37:H38"/>
    <mergeCell ref="G30:G31"/>
    <mergeCell ref="H30:H31"/>
    <mergeCell ref="G32:G33"/>
    <mergeCell ref="H32:H33"/>
    <mergeCell ref="G35:G36"/>
    <mergeCell ref="H35:H36"/>
    <mergeCell ref="B34:K34"/>
    <mergeCell ref="D35:D36"/>
    <mergeCell ref="E35:E36"/>
    <mergeCell ref="D37:D38"/>
    <mergeCell ref="J37:J38"/>
    <mergeCell ref="K39:K40"/>
    <mergeCell ref="K41:K42"/>
    <mergeCell ref="K43:K44"/>
    <mergeCell ref="G43:G44"/>
    <mergeCell ref="H43:H44"/>
    <mergeCell ref="G39:G40"/>
    <mergeCell ref="H39:H40"/>
    <mergeCell ref="G41:G42"/>
    <mergeCell ref="H41:H42"/>
    <mergeCell ref="A1:K1"/>
    <mergeCell ref="A41:A42"/>
    <mergeCell ref="A43:A44"/>
    <mergeCell ref="E30:E31"/>
    <mergeCell ref="E32:E33"/>
    <mergeCell ref="A28:A29"/>
    <mergeCell ref="A30:A31"/>
    <mergeCell ref="A32:A33"/>
    <mergeCell ref="A35:A36"/>
    <mergeCell ref="A37:A38"/>
    <mergeCell ref="A39:A40"/>
    <mergeCell ref="E37:E38"/>
    <mergeCell ref="D39:D40"/>
    <mergeCell ref="E39:E40"/>
    <mergeCell ref="D41:D42"/>
    <mergeCell ref="D43:D44"/>
    <mergeCell ref="E41:E42"/>
    <mergeCell ref="E43:E44"/>
    <mergeCell ref="D30:D31"/>
    <mergeCell ref="D32:D33"/>
    <mergeCell ref="J39:J40"/>
    <mergeCell ref="J41:J42"/>
    <mergeCell ref="J43:J44"/>
    <mergeCell ref="K37:K38"/>
  </mergeCells>
  <pageMargins left="0.11811023622047245" right="0.11811023622047245" top="0.11811023622047245" bottom="0.11811023622047245" header="0.11811023622047245" footer="0.11811023622047245"/>
  <pageSetup orientation="landscape" r:id="rId1"/>
  <ignoredErrors>
    <ignoredError sqref="J23 G23 D23 D15 G15 J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Du Pont</vt:lpstr>
      <vt:lpstr>Aumentos y disminuciones1</vt:lpstr>
      <vt:lpstr>Aumentos y dismunuciones2</vt:lpstr>
      <vt:lpstr>Año base comun1</vt:lpstr>
      <vt:lpstr>Año base comun2</vt:lpstr>
      <vt:lpstr>Indice de Altman</vt:lpstr>
      <vt:lpstr>Porcientos Integrales1</vt:lpstr>
      <vt:lpstr>Porcientos Integrales2</vt:lpstr>
      <vt:lpstr>Razones Financieras</vt:lpstr>
      <vt:lpstr>'Porcientos Integrales1'!Área_de_impresión</vt:lpstr>
      <vt:lpstr>'Razones Financieras'!Área_de_impresión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lordofd@live.com</dc:creator>
  <cp:lastModifiedBy>JorgeEduardo CastroCruces</cp:lastModifiedBy>
  <cp:lastPrinted>2019-04-13T00:56:03Z</cp:lastPrinted>
  <dcterms:created xsi:type="dcterms:W3CDTF">2019-04-03T01:15:14Z</dcterms:created>
  <dcterms:modified xsi:type="dcterms:W3CDTF">2019-04-13T00:56:08Z</dcterms:modified>
</cp:coreProperties>
</file>