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D3429C73-301E-4797-B679-88767A465C05}" xr6:coauthVersionLast="47" xr6:coauthVersionMax="47" xr10:uidLastSave="{00000000-0000-0000-0000-000000000000}"/>
  <bookViews>
    <workbookView xWindow="0" yWindow="4290" windowWidth="39900" windowHeight="15285" xr2:uid="{00000000-000D-0000-FFFF-FFFF00000000}"/>
  </bookViews>
  <sheets>
    <sheet name="Cronograma" sheetId="2" r:id="rId1"/>
  </sheets>
  <definedNames>
    <definedName name="_xlnm.Print_Area" localSheetId="0">Cronograma!$A:$I</definedName>
    <definedName name="_xlnm.Print_Titles" localSheetId="0">Cronograma!$62:$62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2" l="1"/>
  <c r="C58" i="2" l="1"/>
  <c r="B58" i="2"/>
  <c r="B101" i="2"/>
  <c r="B100" i="2"/>
  <c r="F57" i="2"/>
  <c r="F58" i="2" s="1"/>
  <c r="F53" i="2"/>
  <c r="F54" i="2" s="1"/>
  <c r="F49" i="2"/>
  <c r="F50" i="2" s="1"/>
  <c r="F45" i="2"/>
  <c r="F46" i="2" s="1"/>
  <c r="F41" i="2"/>
  <c r="F42" i="2" s="1"/>
  <c r="C56" i="2"/>
  <c r="B56" i="2"/>
  <c r="E56" i="2" s="1"/>
  <c r="C55" i="2"/>
  <c r="B55" i="2"/>
  <c r="E55" i="2" s="1"/>
  <c r="C54" i="2"/>
  <c r="B54" i="2"/>
  <c r="E54" i="2" s="1"/>
  <c r="C53" i="2"/>
  <c r="B53" i="2"/>
  <c r="B52" i="2"/>
  <c r="C52" i="2"/>
  <c r="C51" i="2"/>
  <c r="B51" i="2"/>
  <c r="C50" i="2"/>
  <c r="B85" i="2"/>
  <c r="B50" i="2"/>
  <c r="E50" i="2" s="1"/>
  <c r="C49" i="2"/>
  <c r="B49" i="2"/>
  <c r="E49" i="2" s="1"/>
  <c r="C48" i="2"/>
  <c r="B48" i="2"/>
  <c r="E48" i="2" s="1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57" i="2"/>
  <c r="C47" i="2"/>
  <c r="B47" i="2"/>
  <c r="C46" i="2"/>
  <c r="B46" i="2"/>
  <c r="C45" i="2"/>
  <c r="B45" i="2"/>
  <c r="C44" i="2"/>
  <c r="B44" i="2"/>
  <c r="E44" i="2" s="1"/>
  <c r="C43" i="2"/>
  <c r="B43" i="2"/>
  <c r="E43" i="2" s="1"/>
  <c r="C42" i="2"/>
  <c r="B42" i="2"/>
  <c r="E42" i="2" s="1"/>
  <c r="C41" i="2"/>
  <c r="B41" i="2"/>
  <c r="C40" i="2"/>
  <c r="C57" i="2"/>
  <c r="B40" i="2"/>
  <c r="E51" i="2" l="1"/>
  <c r="E58" i="2"/>
  <c r="E46" i="2"/>
  <c r="E47" i="2"/>
  <c r="E41" i="2"/>
  <c r="E45" i="2"/>
  <c r="E57" i="2"/>
</calcChain>
</file>

<file path=xl/sharedStrings.xml><?xml version="1.0" encoding="utf-8"?>
<sst xmlns="http://schemas.openxmlformats.org/spreadsheetml/2006/main" count="37" uniqueCount="35">
  <si>
    <t>Inicio</t>
  </si>
  <si>
    <t>Fecha</t>
  </si>
  <si>
    <t>Fin</t>
  </si>
  <si>
    <t>Duración</t>
  </si>
  <si>
    <t>Etiqueta</t>
  </si>
  <si>
    <t>Insertar nuevas filas encima de ésta</t>
  </si>
  <si>
    <t>Vert. Posición</t>
  </si>
  <si>
    <t>Posición</t>
  </si>
  <si>
    <t>Vert. Línea</t>
  </si>
  <si>
    <t xml:space="preserve">Tema </t>
  </si>
  <si>
    <t>Clases</t>
  </si>
  <si>
    <t>Vacaciones Semana Santa</t>
  </si>
  <si>
    <t>Fin de curso</t>
  </si>
  <si>
    <t>Inicio de Curso</t>
  </si>
  <si>
    <t>E1</t>
  </si>
  <si>
    <t>E2</t>
  </si>
  <si>
    <t>E3</t>
  </si>
  <si>
    <t>Tema</t>
  </si>
  <si>
    <t>Estructuras de Control y Ajuste de Datos</t>
  </si>
  <si>
    <t>Sobrecarga de Operadores y Cadenas de Markov</t>
  </si>
  <si>
    <t>Automátas Celulares y Diseño de Proyectos</t>
  </si>
  <si>
    <t xml:space="preserve">Número </t>
  </si>
  <si>
    <t>Semanas, Tareas y Temas</t>
  </si>
  <si>
    <t>E4</t>
  </si>
  <si>
    <t>Fundamentos de un lenguaje e introducción a modelación</t>
  </si>
  <si>
    <t>Herramientas de Visualización y Regresión Avanzada con Imputación de Datos</t>
  </si>
  <si>
    <t xml:space="preserve"> Excepciones y Algoritmos de Optimización </t>
  </si>
  <si>
    <t>Programación Orientada a Objetos y Algoritmos de Rutas Más Cortas</t>
  </si>
  <si>
    <t>Herencia, Polimorfismo y Sistemas de Ecuaciones</t>
  </si>
  <si>
    <t>Sobrecarga de Operadores, Métodos de la Biosectriz y Newton</t>
  </si>
  <si>
    <t>Punteros y Fundamentos de Probabilidad</t>
  </si>
  <si>
    <t>Programación Multihilos y Métodos Monte Carlo</t>
  </si>
  <si>
    <t xml:space="preserve">Proyectos Finales </t>
  </si>
  <si>
    <t>Directivas de Preprocesamiento,  y Metropolis-Hastings</t>
  </si>
  <si>
    <t>Tipos de Datos y Operadores Avanzados y Ecuaciones en Diferencias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</si>
</sst>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  <numFmt numFmtId="168" formatCode="[$-C0A]d\-mmm;@"/>
    <numFmt numFmtId="169" formatCode="dd/mm/yyyy;@"/>
  </numFmts>
  <fonts count="35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 tint="0.249977111117893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i/>
      <sz val="8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14996795556505021"/>
      <name val="Times New Roman"/>
      <family val="1"/>
    </font>
    <font>
      <sz val="8"/>
      <name val="Calibri"/>
      <family val="2"/>
      <scheme val="minor"/>
    </font>
    <font>
      <b/>
      <sz val="28"/>
      <color theme="8" tint="-0.249977111117893"/>
      <name val="Calibri Light"/>
      <family val="2"/>
      <scheme val="major"/>
    </font>
    <font>
      <b/>
      <sz val="8"/>
      <color theme="0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b/>
      <sz val="14"/>
      <color rgb="FF4F81BD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F81BD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6" applyNumberFormat="0" applyAlignment="0" applyProtection="0"/>
    <xf numFmtId="0" fontId="20" fillId="8" borderId="7" applyNumberFormat="0" applyAlignment="0" applyProtection="0"/>
    <xf numFmtId="0" fontId="21" fillId="8" borderId="6" applyNumberFormat="0" applyAlignment="0" applyProtection="0"/>
    <xf numFmtId="0" fontId="22" fillId="0" borderId="8" applyNumberFormat="0" applyFill="0" applyAlignment="0" applyProtection="0"/>
    <xf numFmtId="0" fontId="23" fillId="9" borderId="9" applyNumberFormat="0" applyAlignment="0" applyProtection="0"/>
    <xf numFmtId="0" fontId="24" fillId="0" borderId="0" applyNumberFormat="0" applyFill="0" applyBorder="0" applyAlignment="0" applyProtection="0"/>
    <xf numFmtId="0" fontId="11" fillId="10" borderId="10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27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27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27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27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27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27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</cellStyleXfs>
  <cellXfs count="3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14" fontId="1" fillId="0" borderId="2" xfId="0" applyNumberFormat="1" applyFont="1" applyBorder="1" applyAlignment="1">
      <alignment horizontal="left" vertical="center" indent="1"/>
    </xf>
    <xf numFmtId="1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left" vertical="center" indent="1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left" vertical="center" indent="1"/>
    </xf>
    <xf numFmtId="0" fontId="8" fillId="0" borderId="0" xfId="0" applyFont="1"/>
    <xf numFmtId="168" fontId="28" fillId="35" borderId="12" xfId="0" applyNumberFormat="1" applyFont="1" applyFill="1" applyBorder="1" applyAlignment="1">
      <alignment horizontal="left" vertical="center" indent="2"/>
    </xf>
    <xf numFmtId="168" fontId="28" fillId="36" borderId="12" xfId="0" applyNumberFormat="1" applyFont="1" applyFill="1" applyBorder="1" applyAlignment="1">
      <alignment horizontal="left" vertical="center" indent="2"/>
    </xf>
    <xf numFmtId="168" fontId="28" fillId="36" borderId="13" xfId="0" applyNumberFormat="1" applyFont="1" applyFill="1" applyBorder="1" applyAlignment="1">
      <alignment horizontal="left" vertical="center" indent="2"/>
    </xf>
    <xf numFmtId="168" fontId="28" fillId="37" borderId="12" xfId="0" applyNumberFormat="1" applyFont="1" applyFill="1" applyBorder="1" applyAlignment="1">
      <alignment horizontal="left" vertical="center" indent="2"/>
    </xf>
    <xf numFmtId="3" fontId="1" fillId="0" borderId="2" xfId="0" applyNumberFormat="1" applyFont="1" applyBorder="1" applyAlignment="1">
      <alignment horizontal="left" vertical="center" indent="1"/>
    </xf>
    <xf numFmtId="168" fontId="28" fillId="35" borderId="13" xfId="0" applyNumberFormat="1" applyFont="1" applyFill="1" applyBorder="1" applyAlignment="1">
      <alignment horizontal="left" vertical="center" indent="2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30" fillId="0" borderId="0" xfId="0" applyFont="1"/>
    <xf numFmtId="0" fontId="27" fillId="0" borderId="0" xfId="0" applyFont="1"/>
    <xf numFmtId="0" fontId="31" fillId="2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32" fillId="0" borderId="0" xfId="0" applyFont="1"/>
    <xf numFmtId="0" fontId="33" fillId="0" borderId="0" xfId="0" applyFont="1"/>
    <xf numFmtId="0" fontId="2" fillId="38" borderId="1" xfId="0" applyFont="1" applyFill="1" applyBorder="1" applyAlignment="1">
      <alignment horizontal="center" vertical="center"/>
    </xf>
    <xf numFmtId="0" fontId="34" fillId="38" borderId="1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left" vertical="center" indent="1"/>
    </xf>
    <xf numFmtId="14" fontId="4" fillId="0" borderId="2" xfId="0" applyNumberFormat="1" applyFont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9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Hipervínculo" xfId="1" builtinId="8" customBuiltin="1"/>
    <cellStyle name="Hipervínculo visitado" xfId="2" builtinId="9" customBuiltin="1"/>
    <cellStyle name="Incorrecto" xfId="14" builtinId="27" customBuiltin="1"/>
    <cellStyle name="Millares" xfId="3" builtinId="3" customBuiltin="1"/>
    <cellStyle name="Millares [0]" xfId="4" builtinId="6" customBuiltin="1"/>
    <cellStyle name="Moneda" xfId="5" builtinId="4" customBuiltin="1"/>
    <cellStyle name="Moneda [0]" xfId="6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7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8" builtinId="15" customBuiltin="1"/>
    <cellStyle name="Título 2" xfId="10" builtinId="17" customBuiltin="1"/>
    <cellStyle name="Título 3" xfId="11" builtinId="18" customBuiltin="1"/>
    <cellStyle name="Total" xfId="24" builtinId="25" customBuiltin="1"/>
  </cellStyles>
  <dxfs count="0"/>
  <tableStyles count="0" defaultTableStyle="TableStyleMedium2" defaultPivotStyle="PivotStyleLight16"/>
  <colors>
    <mruColors>
      <color rgb="FF4F81B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36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 sz="8000"/>
              <a:t>Programación</a:t>
            </a:r>
            <a:r>
              <a:rPr lang="en-US" sz="8000" baseline="0"/>
              <a:t> Avanzada</a:t>
            </a:r>
          </a:p>
        </c:rich>
      </c:tx>
      <c:layout>
        <c:manualLayout>
          <c:xMode val="edge"/>
          <c:yMode val="edge"/>
          <c:x val="0.25909587211247226"/>
          <c:y val="3.4020210000617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36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888524164180999E-2"/>
          <c:y val="0.1049984267421281"/>
          <c:w val="0.95277294450340599"/>
          <c:h val="0.89401558523578717"/>
        </c:manualLayout>
      </c:layout>
      <c:scatterChart>
        <c:scatterStyle val="lineMarker"/>
        <c:varyColors val="0"/>
        <c:ser>
          <c:idx val="56"/>
          <c:order val="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3-3C30-4B41-AB37-2A76ECEEC6D9}"/>
            </c:ext>
          </c:extLst>
        </c:ser>
        <c:ser>
          <c:idx val="57"/>
          <c:order val="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4-3C30-4B41-AB37-2A76ECEEC6D9}"/>
            </c:ext>
          </c:extLst>
        </c:ser>
        <c:ser>
          <c:idx val="58"/>
          <c:order val="2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5-3C30-4B41-AB37-2A76ECEEC6D9}"/>
            </c:ext>
          </c:extLst>
        </c:ser>
        <c:ser>
          <c:idx val="59"/>
          <c:order val="3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6-3C30-4B41-AB37-2A76ECEEC6D9}"/>
            </c:ext>
          </c:extLst>
        </c:ser>
        <c:ser>
          <c:idx val="60"/>
          <c:order val="4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7-3C30-4B41-AB37-2A76ECEEC6D9}"/>
            </c:ext>
          </c:extLst>
        </c:ser>
        <c:ser>
          <c:idx val="61"/>
          <c:order val="5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8-3C30-4B41-AB37-2A76ECEEC6D9}"/>
            </c:ext>
          </c:extLst>
        </c:ser>
        <c:ser>
          <c:idx val="62"/>
          <c:order val="6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9-3C30-4B41-AB37-2A76ECEEC6D9}"/>
            </c:ext>
          </c:extLst>
        </c:ser>
        <c:ser>
          <c:idx val="63"/>
          <c:order val="7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A-3C30-4B41-AB37-2A76ECEEC6D9}"/>
            </c:ext>
          </c:extLst>
        </c:ser>
        <c:ser>
          <c:idx val="64"/>
          <c:order val="8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80000"/>
                </a:schemeClr>
              </a:solidFill>
              <a:ln w="6350" cap="flat" cmpd="sng" algn="ctr">
                <a:solidFill>
                  <a:schemeClr val="accent3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B-3C30-4B41-AB37-2A76ECEEC6D9}"/>
            </c:ext>
          </c:extLst>
        </c:ser>
        <c:ser>
          <c:idx val="65"/>
          <c:order val="9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80000"/>
                </a:schemeClr>
              </a:solidFill>
              <a:ln w="6350" cap="flat" cmpd="sng" algn="ctr">
                <a:solidFill>
                  <a:schemeClr val="accent5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C-3C30-4B41-AB37-2A76ECEEC6D9}"/>
            </c:ext>
          </c:extLst>
        </c:ser>
        <c:ser>
          <c:idx val="66"/>
          <c:order val="1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D-3C30-4B41-AB37-2A76ECEEC6D9}"/>
            </c:ext>
          </c:extLst>
        </c:ser>
        <c:ser>
          <c:idx val="67"/>
          <c:order val="1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E-3C30-4B41-AB37-2A76ECEEC6D9}"/>
            </c:ext>
          </c:extLst>
        </c:ser>
        <c:ser>
          <c:idx val="68"/>
          <c:order val="12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6350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8F-3C30-4B41-AB37-2A76ECEEC6D9}"/>
            </c:ext>
          </c:extLst>
        </c:ser>
        <c:ser>
          <c:idx val="69"/>
          <c:order val="13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0-3C30-4B41-AB37-2A76ECEEC6D9}"/>
            </c:ext>
          </c:extLst>
        </c:ser>
        <c:ser>
          <c:idx val="70"/>
          <c:order val="14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50000"/>
                </a:schemeClr>
              </a:solidFill>
              <a:ln w="6350" cap="flat" cmpd="sng" algn="ctr">
                <a:solidFill>
                  <a:schemeClr val="accent3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1-3C30-4B41-AB37-2A76ECEEC6D9}"/>
            </c:ext>
          </c:extLst>
        </c:ser>
        <c:ser>
          <c:idx val="71"/>
          <c:order val="15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50000"/>
                </a:schemeClr>
              </a:solidFill>
              <a:ln w="6350" cap="flat" cmpd="sng" algn="ctr">
                <a:solidFill>
                  <a:schemeClr val="accent5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2-3C30-4B41-AB37-2A76ECEEC6D9}"/>
            </c:ext>
          </c:extLst>
        </c:ser>
        <c:ser>
          <c:idx val="72"/>
          <c:order val="16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1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3-3C30-4B41-AB37-2A76ECEEC6D9}"/>
            </c:ext>
          </c:extLst>
        </c:ser>
        <c:ser>
          <c:idx val="73"/>
          <c:order val="17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3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4-3C30-4B41-AB37-2A76ECEEC6D9}"/>
            </c:ext>
          </c:extLst>
        </c:ser>
        <c:ser>
          <c:idx val="74"/>
          <c:order val="18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5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5-3C30-4B41-AB37-2A76ECEEC6D9}"/>
            </c:ext>
          </c:extLst>
        </c:ser>
        <c:ser>
          <c:idx val="75"/>
          <c:order val="19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6-3C30-4B41-AB37-2A76ECEEC6D9}"/>
            </c:ext>
          </c:extLst>
        </c:ser>
        <c:ser>
          <c:idx val="76"/>
          <c:order val="2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7-3C30-4B41-AB37-2A76ECEEC6D9}"/>
            </c:ext>
          </c:extLst>
        </c:ser>
        <c:ser>
          <c:idx val="77"/>
          <c:order val="2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70000"/>
                </a:schemeClr>
              </a:solidFill>
              <a:ln w="6350" cap="flat" cmpd="sng" algn="ctr">
                <a:solidFill>
                  <a:schemeClr val="accent5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8-3C30-4B41-AB37-2A76ECEEC6D9}"/>
            </c:ext>
          </c:extLst>
        </c:ser>
        <c:ser>
          <c:idx val="78"/>
          <c:order val="22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9-3C30-4B41-AB37-2A76ECEEC6D9}"/>
            </c:ext>
          </c:extLst>
        </c:ser>
        <c:ser>
          <c:idx val="79"/>
          <c:order val="23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50000"/>
                  <a:lumOff val="50000"/>
                </a:schemeClr>
              </a:solidFill>
              <a:ln w="6350" cap="flat" cmpd="sng" algn="ctr">
                <a:solidFill>
                  <a:schemeClr val="accent3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A-3C30-4B41-AB37-2A76ECEEC6D9}"/>
            </c:ext>
          </c:extLst>
        </c:ser>
        <c:ser>
          <c:idx val="80"/>
          <c:order val="24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50000"/>
                  <a:lumOff val="50000"/>
                </a:schemeClr>
              </a:solidFill>
              <a:ln w="6350" cap="flat" cmpd="sng" algn="ctr">
                <a:solidFill>
                  <a:schemeClr val="accent5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B-3C30-4B41-AB37-2A76ECEEC6D9}"/>
            </c:ext>
          </c:extLst>
        </c:ser>
        <c:ser>
          <c:idx val="81"/>
          <c:order val="25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C-3C30-4B41-AB37-2A76ECEEC6D9}"/>
            </c:ext>
          </c:extLst>
        </c:ser>
        <c:ser>
          <c:idx val="82"/>
          <c:order val="26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D-3C30-4B41-AB37-2A76ECEEC6D9}"/>
            </c:ext>
          </c:extLst>
        </c:ser>
        <c:ser>
          <c:idx val="83"/>
          <c:order val="27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E-3C30-4B41-AB37-2A76ECEEC6D9}"/>
            </c:ext>
          </c:extLst>
        </c:ser>
        <c:ser>
          <c:idx val="84"/>
          <c:order val="28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F-3C30-4B41-AB37-2A76ECEEC6D9}"/>
            </c:ext>
          </c:extLst>
        </c:ser>
        <c:ser>
          <c:idx val="85"/>
          <c:order val="29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0-3C30-4B41-AB37-2A76ECEEC6D9}"/>
            </c:ext>
          </c:extLst>
        </c:ser>
        <c:ser>
          <c:idx val="86"/>
          <c:order val="3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1-3C30-4B41-AB37-2A76ECEEC6D9}"/>
            </c:ext>
          </c:extLst>
        </c:ser>
        <c:ser>
          <c:idx val="87"/>
          <c:order val="3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2-3C30-4B41-AB37-2A76ECEEC6D9}"/>
            </c:ext>
          </c:extLst>
        </c:ser>
        <c:ser>
          <c:idx val="88"/>
          <c:order val="32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3-3C30-4B41-AB37-2A76ECEEC6D9}"/>
            </c:ext>
          </c:extLst>
        </c:ser>
        <c:ser>
          <c:idx val="89"/>
          <c:order val="33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4-3C30-4B41-AB37-2A76ECEEC6D9}"/>
            </c:ext>
          </c:extLst>
        </c:ser>
        <c:ser>
          <c:idx val="90"/>
          <c:order val="34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5-3C30-4B41-AB37-2A76ECEEC6D9}"/>
            </c:ext>
          </c:extLst>
        </c:ser>
        <c:ser>
          <c:idx val="91"/>
          <c:order val="35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80000"/>
                </a:schemeClr>
              </a:solidFill>
              <a:ln w="6350" cap="flat" cmpd="sng" algn="ctr">
                <a:solidFill>
                  <a:schemeClr val="accent3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6-3C30-4B41-AB37-2A76ECEEC6D9}"/>
            </c:ext>
          </c:extLst>
        </c:ser>
        <c:ser>
          <c:idx val="92"/>
          <c:order val="36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80000"/>
                </a:schemeClr>
              </a:solidFill>
              <a:ln w="6350" cap="flat" cmpd="sng" algn="ctr">
                <a:solidFill>
                  <a:schemeClr val="accent5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7-3C30-4B41-AB37-2A76ECEEC6D9}"/>
            </c:ext>
          </c:extLst>
        </c:ser>
        <c:ser>
          <c:idx val="93"/>
          <c:order val="37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8-3C30-4B41-AB37-2A76ECEEC6D9}"/>
            </c:ext>
          </c:extLst>
        </c:ser>
        <c:ser>
          <c:idx val="94"/>
          <c:order val="38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9-3C30-4B41-AB37-2A76ECEEC6D9}"/>
            </c:ext>
          </c:extLst>
        </c:ser>
        <c:ser>
          <c:idx val="95"/>
          <c:order val="39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6350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A-3C30-4B41-AB37-2A76ECEEC6D9}"/>
            </c:ext>
          </c:extLst>
        </c:ser>
        <c:ser>
          <c:idx val="96"/>
          <c:order val="4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B-3C30-4B41-AB37-2A76ECEEC6D9}"/>
            </c:ext>
          </c:extLst>
        </c:ser>
        <c:ser>
          <c:idx val="97"/>
          <c:order val="4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50000"/>
                </a:schemeClr>
              </a:solidFill>
              <a:ln w="6350" cap="flat" cmpd="sng" algn="ctr">
                <a:solidFill>
                  <a:schemeClr val="accent3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C-3C30-4B41-AB37-2A76ECEEC6D9}"/>
            </c:ext>
          </c:extLst>
        </c:ser>
        <c:ser>
          <c:idx val="98"/>
          <c:order val="42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50000"/>
                </a:schemeClr>
              </a:solidFill>
              <a:ln w="6350" cap="flat" cmpd="sng" algn="ctr">
                <a:solidFill>
                  <a:schemeClr val="accent5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D-3C30-4B41-AB37-2A76ECEEC6D9}"/>
            </c:ext>
          </c:extLst>
        </c:ser>
        <c:ser>
          <c:idx val="99"/>
          <c:order val="43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1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E-3C30-4B41-AB37-2A76ECEEC6D9}"/>
            </c:ext>
          </c:extLst>
        </c:ser>
        <c:ser>
          <c:idx val="100"/>
          <c:order val="44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3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F-3C30-4B41-AB37-2A76ECEEC6D9}"/>
            </c:ext>
          </c:extLst>
        </c:ser>
        <c:ser>
          <c:idx val="101"/>
          <c:order val="45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5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0-3C30-4B41-AB37-2A76ECEEC6D9}"/>
            </c:ext>
          </c:extLst>
        </c:ser>
        <c:ser>
          <c:idx val="102"/>
          <c:order val="46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1-3C30-4B41-AB37-2A76ECEEC6D9}"/>
            </c:ext>
          </c:extLst>
        </c:ser>
        <c:ser>
          <c:idx val="103"/>
          <c:order val="47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2-3C30-4B41-AB37-2A76ECEEC6D9}"/>
            </c:ext>
          </c:extLst>
        </c:ser>
        <c:ser>
          <c:idx val="104"/>
          <c:order val="48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70000"/>
                </a:schemeClr>
              </a:solidFill>
              <a:ln w="6350" cap="flat" cmpd="sng" algn="ctr">
                <a:solidFill>
                  <a:schemeClr val="accent5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3-3C30-4B41-AB37-2A76ECEEC6D9}"/>
            </c:ext>
          </c:extLst>
        </c:ser>
        <c:ser>
          <c:idx val="105"/>
          <c:order val="49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4-3C30-4B41-AB37-2A76ECEEC6D9}"/>
            </c:ext>
          </c:extLst>
        </c:ser>
        <c:ser>
          <c:idx val="106"/>
          <c:order val="5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50000"/>
                  <a:lumOff val="50000"/>
                </a:schemeClr>
              </a:solidFill>
              <a:ln w="6350" cap="flat" cmpd="sng" algn="ctr">
                <a:solidFill>
                  <a:schemeClr val="accent3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5-3C30-4B41-AB37-2A76ECEEC6D9}"/>
            </c:ext>
          </c:extLst>
        </c:ser>
        <c:ser>
          <c:idx val="107"/>
          <c:order val="5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50000"/>
                  <a:lumOff val="50000"/>
                </a:schemeClr>
              </a:solidFill>
              <a:ln w="6350" cap="flat" cmpd="sng" algn="ctr">
                <a:solidFill>
                  <a:schemeClr val="accent5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6-3C30-4B41-AB37-2A76ECEEC6D9}"/>
            </c:ext>
          </c:extLst>
        </c:ser>
        <c:ser>
          <c:idx val="108"/>
          <c:order val="52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7-3C30-4B41-AB37-2A76ECEEC6D9}"/>
            </c:ext>
          </c:extLst>
        </c:ser>
        <c:ser>
          <c:idx val="109"/>
          <c:order val="53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8-3C30-4B41-AB37-2A76ECEEC6D9}"/>
            </c:ext>
          </c:extLst>
        </c:ser>
        <c:ser>
          <c:idx val="110"/>
          <c:order val="54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9-3C30-4B41-AB37-2A76ECEEC6D9}"/>
            </c:ext>
          </c:extLst>
        </c:ser>
        <c:ser>
          <c:idx val="111"/>
          <c:order val="55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A-3C30-4B41-AB37-2A76ECEEC6D9}"/>
            </c:ext>
          </c:extLst>
        </c:ser>
        <c:ser>
          <c:idx val="28"/>
          <c:order val="56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DA-3C30-4B41-AB37-2A76ECEEC6D9}"/>
            </c:ext>
          </c:extLst>
        </c:ser>
        <c:ser>
          <c:idx val="29"/>
          <c:order val="57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DC-3C30-4B41-AB37-2A76ECEEC6D9}"/>
            </c:ext>
          </c:extLst>
        </c:ser>
        <c:ser>
          <c:idx val="30"/>
          <c:order val="58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DE-3C30-4B41-AB37-2A76ECEEC6D9}"/>
            </c:ext>
          </c:extLst>
        </c:ser>
        <c:ser>
          <c:idx val="31"/>
          <c:order val="59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E0-3C30-4B41-AB37-2A76ECEEC6D9}"/>
            </c:ext>
          </c:extLst>
        </c:ser>
        <c:ser>
          <c:idx val="32"/>
          <c:order val="6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E2-3C30-4B41-AB37-2A76ECEEC6D9}"/>
            </c:ext>
          </c:extLst>
        </c:ser>
        <c:ser>
          <c:idx val="33"/>
          <c:order val="6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E4-3C30-4B41-AB37-2A76ECEEC6D9}"/>
            </c:ext>
          </c:extLst>
        </c:ser>
        <c:ser>
          <c:idx val="34"/>
          <c:order val="62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E6-3C30-4B41-AB37-2A76ECEEC6D9}"/>
            </c:ext>
          </c:extLst>
        </c:ser>
        <c:ser>
          <c:idx val="35"/>
          <c:order val="63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E8-3C30-4B41-AB37-2A76ECEEC6D9}"/>
            </c:ext>
          </c:extLst>
        </c:ser>
        <c:ser>
          <c:idx val="36"/>
          <c:order val="64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EA-3C30-4B41-AB37-2A76ECEEC6D9}"/>
            </c:ext>
          </c:extLst>
        </c:ser>
        <c:ser>
          <c:idx val="37"/>
          <c:order val="65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80000"/>
                </a:schemeClr>
              </a:solidFill>
              <a:ln w="6350" cap="flat" cmpd="sng" algn="ctr">
                <a:solidFill>
                  <a:schemeClr val="accent3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EC-3C30-4B41-AB37-2A76ECEEC6D9}"/>
            </c:ext>
          </c:extLst>
        </c:ser>
        <c:ser>
          <c:idx val="38"/>
          <c:order val="66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80000"/>
                </a:schemeClr>
              </a:solidFill>
              <a:ln w="6350" cap="flat" cmpd="sng" algn="ctr">
                <a:solidFill>
                  <a:schemeClr val="accent5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EE-3C30-4B41-AB37-2A76ECEEC6D9}"/>
            </c:ext>
          </c:extLst>
        </c:ser>
        <c:ser>
          <c:idx val="39"/>
          <c:order val="67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F0-3C30-4B41-AB37-2A76ECEEC6D9}"/>
            </c:ext>
          </c:extLst>
        </c:ser>
        <c:ser>
          <c:idx val="40"/>
          <c:order val="68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F2-3C30-4B41-AB37-2A76ECEEC6D9}"/>
            </c:ext>
          </c:extLst>
        </c:ser>
        <c:ser>
          <c:idx val="41"/>
          <c:order val="69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6350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F4-3C30-4B41-AB37-2A76ECEEC6D9}"/>
            </c:ext>
          </c:extLst>
        </c:ser>
        <c:ser>
          <c:idx val="42"/>
          <c:order val="7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F6-3C30-4B41-AB37-2A76ECEEC6D9}"/>
            </c:ext>
          </c:extLst>
        </c:ser>
        <c:ser>
          <c:idx val="43"/>
          <c:order val="7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50000"/>
                </a:schemeClr>
              </a:solidFill>
              <a:ln w="6350" cap="flat" cmpd="sng" algn="ctr">
                <a:solidFill>
                  <a:schemeClr val="accent3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F8-3C30-4B41-AB37-2A76ECEEC6D9}"/>
            </c:ext>
          </c:extLst>
        </c:ser>
        <c:ser>
          <c:idx val="44"/>
          <c:order val="72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50000"/>
                </a:schemeClr>
              </a:solidFill>
              <a:ln w="6350" cap="flat" cmpd="sng" algn="ctr">
                <a:solidFill>
                  <a:schemeClr val="accent5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FA-3C30-4B41-AB37-2A76ECEEC6D9}"/>
            </c:ext>
          </c:extLst>
        </c:ser>
        <c:ser>
          <c:idx val="45"/>
          <c:order val="73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1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FC-3C30-4B41-AB37-2A76ECEEC6D9}"/>
            </c:ext>
          </c:extLst>
        </c:ser>
        <c:ser>
          <c:idx val="46"/>
          <c:order val="74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3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FE-3C30-4B41-AB37-2A76ECEEC6D9}"/>
            </c:ext>
          </c:extLst>
        </c:ser>
        <c:ser>
          <c:idx val="47"/>
          <c:order val="75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5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00-3C30-4B41-AB37-2A76ECEEC6D9}"/>
            </c:ext>
          </c:extLst>
        </c:ser>
        <c:ser>
          <c:idx val="48"/>
          <c:order val="76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02-3C30-4B41-AB37-2A76ECEEC6D9}"/>
            </c:ext>
          </c:extLst>
        </c:ser>
        <c:ser>
          <c:idx val="49"/>
          <c:order val="77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04-3C30-4B41-AB37-2A76ECEEC6D9}"/>
            </c:ext>
          </c:extLst>
        </c:ser>
        <c:ser>
          <c:idx val="50"/>
          <c:order val="78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70000"/>
                </a:schemeClr>
              </a:solidFill>
              <a:ln w="6350" cap="flat" cmpd="sng" algn="ctr">
                <a:solidFill>
                  <a:schemeClr val="accent5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06-3C30-4B41-AB37-2A76ECEEC6D9}"/>
            </c:ext>
          </c:extLst>
        </c:ser>
        <c:ser>
          <c:idx val="51"/>
          <c:order val="79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08-3C30-4B41-AB37-2A76ECEEC6D9}"/>
            </c:ext>
          </c:extLst>
        </c:ser>
        <c:ser>
          <c:idx val="52"/>
          <c:order val="8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50000"/>
                  <a:lumOff val="50000"/>
                </a:schemeClr>
              </a:solidFill>
              <a:ln w="6350" cap="flat" cmpd="sng" algn="ctr">
                <a:solidFill>
                  <a:schemeClr val="accent3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0A-3C30-4B41-AB37-2A76ECEEC6D9}"/>
            </c:ext>
          </c:extLst>
        </c:ser>
        <c:ser>
          <c:idx val="53"/>
          <c:order val="8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50000"/>
                  <a:lumOff val="50000"/>
                </a:schemeClr>
              </a:solidFill>
              <a:ln w="6350" cap="flat" cmpd="sng" algn="ctr">
                <a:solidFill>
                  <a:schemeClr val="accent5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0C-3C30-4B41-AB37-2A76ECEEC6D9}"/>
            </c:ext>
          </c:extLst>
        </c:ser>
        <c:ser>
          <c:idx val="54"/>
          <c:order val="82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0E-3C30-4B41-AB37-2A76ECEEC6D9}"/>
            </c:ext>
          </c:extLst>
        </c:ser>
        <c:ser>
          <c:idx val="55"/>
          <c:order val="83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10-3C30-4B41-AB37-2A76ECEEC6D9}"/>
            </c:ext>
          </c:extLst>
        </c:ser>
        <c:ser>
          <c:idx val="4"/>
          <c:order val="84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12-3C30-4B41-AB37-2A76ECEEC6D9}"/>
            </c:ext>
          </c:extLst>
        </c:ser>
        <c:ser>
          <c:idx val="5"/>
          <c:order val="85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14-3C30-4B41-AB37-2A76ECEEC6D9}"/>
            </c:ext>
          </c:extLst>
        </c:ser>
        <c:ser>
          <c:idx val="6"/>
          <c:order val="86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16-3C30-4B41-AB37-2A76ECEEC6D9}"/>
            </c:ext>
          </c:extLst>
        </c:ser>
        <c:ser>
          <c:idx val="7"/>
          <c:order val="87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18-3C30-4B41-AB37-2A76ECEEC6D9}"/>
            </c:ext>
          </c:extLst>
        </c:ser>
        <c:ser>
          <c:idx val="8"/>
          <c:order val="88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80000"/>
                  <a:lumOff val="20000"/>
                </a:schemeClr>
              </a:solidFill>
              <a:ln w="6350" cap="flat" cmpd="sng" algn="ctr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1A-3C30-4B41-AB37-2A76ECEEC6D9}"/>
            </c:ext>
          </c:extLst>
        </c:ser>
        <c:ser>
          <c:idx val="9"/>
          <c:order val="89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>
                  <a:lumMod val="80000"/>
                </a:schemeClr>
              </a:solidFill>
              <a:ln w="6350" cap="flat" cmpd="sng" algn="ctr">
                <a:solidFill>
                  <a:schemeClr val="accent1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1C-3C30-4B41-AB37-2A76ECEEC6D9}"/>
            </c:ext>
          </c:extLst>
        </c:ser>
        <c:ser>
          <c:idx val="10"/>
          <c:order val="9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80000"/>
                </a:schemeClr>
              </a:solidFill>
              <a:ln w="6350" cap="flat" cmpd="sng" algn="ctr">
                <a:solidFill>
                  <a:schemeClr val="accent3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1E-3C30-4B41-AB37-2A76ECEEC6D9}"/>
            </c:ext>
          </c:extLst>
        </c:ser>
        <c:ser>
          <c:idx val="11"/>
          <c:order val="9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80000"/>
                </a:schemeClr>
              </a:solidFill>
              <a:ln w="6350" cap="flat" cmpd="sng" algn="ctr">
                <a:solidFill>
                  <a:schemeClr val="accent5">
                    <a:lumMod val="8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20-3C30-4B41-AB37-2A76ECEEC6D9}"/>
            </c:ext>
          </c:extLst>
        </c:ser>
        <c:ser>
          <c:idx val="12"/>
          <c:order val="92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22-3C30-4B41-AB37-2A76ECEEC6D9}"/>
            </c:ext>
          </c:extLst>
        </c:ser>
        <c:ser>
          <c:idx val="13"/>
          <c:order val="93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24-3C30-4B41-AB37-2A76ECEEC6D9}"/>
            </c:ext>
          </c:extLst>
        </c:ser>
        <c:ser>
          <c:idx val="14"/>
          <c:order val="94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 w="6350" cap="flat" cmpd="sng" algn="ctr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26-3C30-4B41-AB37-2A76ECEEC6D9}"/>
            </c:ext>
          </c:extLst>
        </c:ser>
        <c:ser>
          <c:idx val="15"/>
          <c:order val="95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28-3C30-4B41-AB37-2A76ECEEC6D9}"/>
            </c:ext>
          </c:extLst>
        </c:ser>
        <c:ser>
          <c:idx val="16"/>
          <c:order val="96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50000"/>
                </a:schemeClr>
              </a:solidFill>
              <a:ln w="6350" cap="flat" cmpd="sng" algn="ctr">
                <a:solidFill>
                  <a:schemeClr val="accent3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2A-3C30-4B41-AB37-2A76ECEEC6D9}"/>
            </c:ext>
          </c:extLst>
        </c:ser>
        <c:ser>
          <c:idx val="17"/>
          <c:order val="97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50000"/>
                </a:schemeClr>
              </a:solidFill>
              <a:ln w="6350" cap="flat" cmpd="sng" algn="ctr">
                <a:solidFill>
                  <a:schemeClr val="accent5">
                    <a:lumMod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2C-3C30-4B41-AB37-2A76ECEEC6D9}"/>
            </c:ext>
          </c:extLst>
        </c:ser>
        <c:ser>
          <c:idx val="18"/>
          <c:order val="98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1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2E-3C30-4B41-AB37-2A76ECEEC6D9}"/>
            </c:ext>
          </c:extLst>
        </c:ser>
        <c:ser>
          <c:idx val="19"/>
          <c:order val="99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3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30-3C30-4B41-AB37-2A76ECEEC6D9}"/>
            </c:ext>
          </c:extLst>
        </c:ser>
        <c:ser>
          <c:idx val="20"/>
          <c:order val="10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70000"/>
                  <a:lumOff val="30000"/>
                </a:schemeClr>
              </a:solidFill>
              <a:ln w="6350" cap="flat" cmpd="sng" algn="ctr">
                <a:solidFill>
                  <a:schemeClr val="accent5">
                    <a:lumMod val="70000"/>
                    <a:lumOff val="3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32-3C30-4B41-AB37-2A76ECEEC6D9}"/>
            </c:ext>
          </c:extLst>
        </c:ser>
        <c:ser>
          <c:idx val="21"/>
          <c:order val="10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34-3C30-4B41-AB37-2A76ECEEC6D9}"/>
            </c:ext>
          </c:extLst>
        </c:ser>
        <c:ser>
          <c:idx val="22"/>
          <c:order val="102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36-3C30-4B41-AB37-2A76ECEEC6D9}"/>
            </c:ext>
          </c:extLst>
        </c:ser>
        <c:ser>
          <c:idx val="23"/>
          <c:order val="103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70000"/>
                </a:schemeClr>
              </a:solidFill>
              <a:ln w="6350" cap="flat" cmpd="sng" algn="ctr">
                <a:solidFill>
                  <a:schemeClr val="accent5">
                    <a:lumMod val="7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38-3C30-4B41-AB37-2A76ECEEC6D9}"/>
            </c:ext>
          </c:extLst>
        </c:ser>
        <c:ser>
          <c:idx val="24"/>
          <c:order val="104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3A-3C30-4B41-AB37-2A76ECEEC6D9}"/>
            </c:ext>
          </c:extLst>
        </c:ser>
        <c:ser>
          <c:idx val="25"/>
          <c:order val="105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3">
                  <a:lumMod val="50000"/>
                  <a:lumOff val="50000"/>
                </a:schemeClr>
              </a:solidFill>
              <a:ln w="6350" cap="flat" cmpd="sng" algn="ctr">
                <a:solidFill>
                  <a:schemeClr val="accent3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3C-3C30-4B41-AB37-2A76ECEEC6D9}"/>
            </c:ext>
          </c:extLst>
        </c:ser>
        <c:ser>
          <c:idx val="26"/>
          <c:order val="106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>
                  <a:lumMod val="50000"/>
                  <a:lumOff val="50000"/>
                </a:schemeClr>
              </a:solidFill>
              <a:ln w="6350" cap="flat" cmpd="sng" algn="ctr">
                <a:solidFill>
                  <a:schemeClr val="accent5">
                    <a:lumMod val="50000"/>
                    <a:lumOff val="50000"/>
                  </a:schemeClr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3E-3C30-4B41-AB37-2A76ECEEC6D9}"/>
            </c:ext>
          </c:extLst>
        </c:ser>
        <c:ser>
          <c:idx val="27"/>
          <c:order val="107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40-3C30-4B41-AB37-2A76ECEEC6D9}"/>
            </c:ext>
          </c:extLst>
        </c:ser>
        <c:ser>
          <c:idx val="2"/>
          <c:order val="108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42-3C30-4B41-AB37-2A76ECEEC6D9}"/>
            </c:ext>
          </c:extLst>
        </c:ser>
        <c:ser>
          <c:idx val="3"/>
          <c:order val="109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11"/>
            <c:spPr>
              <a:solidFill>
                <a:schemeClr val="tx1">
                  <a:lumMod val="65000"/>
                  <a:lumOff val="35000"/>
                </a:schemeClr>
              </a:solidFill>
              <a:ln w="47625" cap="flat" cmpd="dbl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  <a:tailEnd type="none"/>
              </a:ln>
              <a:effectLst/>
            </c:spPr>
          </c:marker>
          <c:dPt>
            <c:idx val="1"/>
            <c:marker>
              <c:spPr>
                <a:solidFill>
                  <a:srgbClr val="92D050"/>
                </a:solidFill>
                <a:ln w="47625" cap="flat" cmpd="dbl" algn="ctr">
                  <a:solidFill>
                    <a:schemeClr val="accent1">
                      <a:lumMod val="60000"/>
                    </a:schemeClr>
                  </a:solidFill>
                  <a:prstDash val="solid"/>
                  <a:round/>
                  <a:tailEnd type="none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DD3-4E12-A0A1-EDFD1540828E}"/>
              </c:ext>
            </c:extLst>
          </c:dPt>
          <c:dPt>
            <c:idx val="38"/>
            <c:marker>
              <c:spPr>
                <a:solidFill>
                  <a:srgbClr val="FF0000"/>
                </a:solidFill>
                <a:ln w="47625" cap="flat" cmpd="dbl" algn="ctr">
                  <a:solidFill>
                    <a:schemeClr val="accent1">
                      <a:lumMod val="60000"/>
                    </a:schemeClr>
                  </a:solidFill>
                  <a:prstDash val="solid"/>
                  <a:round/>
                  <a:tailEnd type="none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DD3-4E12-A0A1-EDFD1540828E}"/>
              </c:ext>
            </c:extLst>
          </c:dPt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44-3C30-4B41-AB37-2A76ECEEC6D9}"/>
            </c:ext>
          </c:extLst>
        </c:ser>
        <c:ser>
          <c:idx val="1"/>
          <c:order val="110"/>
          <c:tx>
            <c:v>Tareas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iamond"/>
            <c:size val="12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346-3C30-4B41-AB37-2A76ECEEC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BD24AC-81F2-4545-AB72-9E72B442FB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3C30-4B41-AB37-2A76ECEEC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3A3763-6E75-43E4-8229-34D883B57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3C30-4B41-AB37-2A76ECEEC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DFA25E-9064-4E4F-A80D-5CA18A54A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3C30-4B41-AB37-2A76ECEEC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A39AA0-072A-4B21-A654-B33D4B2F6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3C30-4B41-AB37-2A76ECEEC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9A364E-708D-4C32-AF79-BD211666D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3C30-4B41-AB37-2A76ECEEC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F726F6B-A4B9-4817-8755-696BEC54B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3C30-4B41-AB37-2A76ECEEC6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F377ECC-5996-4C6E-85A2-F6AAA967F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3C30-4B41-AB37-2A76ECEEC6D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F3877C-C6D8-48D8-BE93-1412F353A4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3C30-4B41-AB37-2A76ECEEC6D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AB974A7-8C36-4FC1-A635-C4C71361B2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3C30-4B41-AB37-2A76ECEEC6D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BC1DA1E-D0CA-400D-9695-93A0432D3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3C30-4B41-AB37-2A76ECEEC6D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F78B8E0-6EDE-4A50-9A6D-32EB7E8FF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3C30-4B41-AB37-2A76ECEEC6D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D2873C3-DE71-45A1-9D43-45E65BB65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3C30-4B41-AB37-2A76ECEEC6D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1271E94-93B5-4188-AD25-68D377FA3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3C30-4B41-AB37-2A76ECEEC6D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63198B3-DC99-4D53-8918-7F09C6937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3C30-4B41-AB37-2A76ECEEC6D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1037EB1-8886-4F21-9603-375A23BE36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3C30-4B41-AB37-2A76ECEEC6D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2B40195-8E62-4778-A354-D750F835E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3C30-4B41-AB37-2A76ECEEC6D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6CFBA57-8FFD-4239-9685-AEAA91A7C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3C30-4B41-AB37-2A76ECEEC6D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57018B7-7F5F-4D75-B191-D657CC0C00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3C30-4B41-AB37-2A76ECEEC6D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6218F16-6D9B-405C-9BB0-91C9A81609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3C30-4B41-AB37-2A76ECEEC6D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6C3-4E13-9ABB-AF9D51C28D80}"/>
                </c:ext>
              </c:extLst>
            </c:dLbl>
            <c:spPr>
              <a:solidFill>
                <a:schemeClr val="bg1">
                  <a:alpha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Cronograma!$D$39:$D$59</c:f>
                <c:numCache>
                  <c:formatCode>General</c:formatCode>
                  <c:ptCount val="21"/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5240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Cronograma!$H$39:$H$59</c:f>
                <c:numCache>
                  <c:formatCode>General</c:formatCode>
                  <c:ptCount val="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>
                    <a:lumMod val="75000"/>
                    <a:alpha val="70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Cronograma!$B$39:$B$59</c:f>
              <c:numCache>
                <c:formatCode>[$-C0A]d\-mmm;@</c:formatCode>
                <c:ptCount val="21"/>
                <c:pt idx="1">
                  <c:v>45677</c:v>
                </c:pt>
                <c:pt idx="2">
                  <c:v>45684</c:v>
                </c:pt>
                <c:pt idx="3">
                  <c:v>45691</c:v>
                </c:pt>
                <c:pt idx="4">
                  <c:v>45698</c:v>
                </c:pt>
                <c:pt idx="5">
                  <c:v>45705</c:v>
                </c:pt>
                <c:pt idx="6">
                  <c:v>45712</c:v>
                </c:pt>
                <c:pt idx="7">
                  <c:v>45719</c:v>
                </c:pt>
                <c:pt idx="8">
                  <c:v>45726</c:v>
                </c:pt>
                <c:pt idx="9">
                  <c:v>45733</c:v>
                </c:pt>
                <c:pt idx="10">
                  <c:v>45740</c:v>
                </c:pt>
                <c:pt idx="11">
                  <c:v>45747</c:v>
                </c:pt>
                <c:pt idx="12">
                  <c:v>45754</c:v>
                </c:pt>
                <c:pt idx="13">
                  <c:v>45761</c:v>
                </c:pt>
                <c:pt idx="14">
                  <c:v>45768</c:v>
                </c:pt>
                <c:pt idx="15">
                  <c:v>45775</c:v>
                </c:pt>
                <c:pt idx="16">
                  <c:v>45782</c:v>
                </c:pt>
                <c:pt idx="17">
                  <c:v>45789</c:v>
                </c:pt>
                <c:pt idx="18">
                  <c:v>45796</c:v>
                </c:pt>
                <c:pt idx="19">
                  <c:v>45803</c:v>
                </c:pt>
              </c:numCache>
            </c:numRef>
          </c:xVal>
          <c:yVal>
            <c:numRef>
              <c:f>Cronograma!$F$39:$F$59</c:f>
              <c:numCache>
                <c:formatCode>General</c:formatCode>
                <c:ptCount val="21"/>
                <c:pt idx="1">
                  <c:v>-20</c:v>
                </c:pt>
                <c:pt idx="2">
                  <c:v>-35</c:v>
                </c:pt>
                <c:pt idx="3">
                  <c:v>-50</c:v>
                </c:pt>
                <c:pt idx="4">
                  <c:v>-65</c:v>
                </c:pt>
                <c:pt idx="5">
                  <c:v>-20</c:v>
                </c:pt>
                <c:pt idx="6">
                  <c:v>-35</c:v>
                </c:pt>
                <c:pt idx="7">
                  <c:v>-50</c:v>
                </c:pt>
                <c:pt idx="8">
                  <c:v>-65</c:v>
                </c:pt>
                <c:pt idx="9">
                  <c:v>-20</c:v>
                </c:pt>
                <c:pt idx="10">
                  <c:v>-35</c:v>
                </c:pt>
                <c:pt idx="11">
                  <c:v>-50</c:v>
                </c:pt>
                <c:pt idx="12">
                  <c:v>-65</c:v>
                </c:pt>
                <c:pt idx="13">
                  <c:v>-20</c:v>
                </c:pt>
                <c:pt idx="14">
                  <c:v>-35</c:v>
                </c:pt>
                <c:pt idx="15">
                  <c:v>-50</c:v>
                </c:pt>
                <c:pt idx="16">
                  <c:v>-65</c:v>
                </c:pt>
                <c:pt idx="17">
                  <c:v>-20</c:v>
                </c:pt>
                <c:pt idx="18">
                  <c:v>-35</c:v>
                </c:pt>
                <c:pt idx="19">
                  <c:v>-50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Cronograma!$E$39:$E$59</c15:f>
                <c15:dlblRangeCache>
                  <c:ptCount val="21"/>
                  <c:pt idx="1">
                    <c:v>Tarea 1  
Jan 20 - Jan 24</c:v>
                  </c:pt>
                  <c:pt idx="2">
                    <c:v>Tarea 2  
Jan 27 - Jan 31</c:v>
                  </c:pt>
                  <c:pt idx="3">
                    <c:v>Tarea Extra 1  
Feb 3 - Feb 7</c:v>
                  </c:pt>
                  <c:pt idx="4">
                    <c:v>Tarea 3  
Feb 10 - Feb 14</c:v>
                  </c:pt>
                  <c:pt idx="5">
                    <c:v>Tarea 4  
Feb 17 - Feb 21</c:v>
                  </c:pt>
                  <c:pt idx="6">
                    <c:v>Tarea 5  
Feb 24 - Feb 28</c:v>
                  </c:pt>
                  <c:pt idx="7">
                    <c:v>Tarea 6  
Mar 3 - Mar 7</c:v>
                  </c:pt>
                  <c:pt idx="8">
                    <c:v>Tarea 7  
Mar 10 - Mar 14</c:v>
                  </c:pt>
                  <c:pt idx="9">
                    <c:v>Tarea Extra 2  
Mar 17 - Mar 21</c:v>
                  </c:pt>
                  <c:pt idx="10">
                    <c:v>Tarea 8  
Mar 24 - Mar 28</c:v>
                  </c:pt>
                  <c:pt idx="11">
                    <c:v>Tarea 9  
Mar 31 - Apr 4</c:v>
                  </c:pt>
                  <c:pt idx="12">
                    <c:v>Tarea 10  
Apr 7 - Apr 11</c:v>
                  </c:pt>
                  <c:pt idx="13">
                    <c:v>Vacaciones Semana Santa</c:v>
                  </c:pt>
                  <c:pt idx="14">
                    <c:v>Vacaciones Semana Santa</c:v>
                  </c:pt>
                  <c:pt idx="15">
                    <c:v>Tarea 14  
Apr 28 - May 2</c:v>
                  </c:pt>
                  <c:pt idx="16">
                    <c:v>Tarea 15  
May 5 - May 9</c:v>
                  </c:pt>
                  <c:pt idx="17">
                    <c:v>Tarea 16  
May 12 - May 16</c:v>
                  </c:pt>
                  <c:pt idx="18">
                    <c:v>Tarea 17  
May 19 - May 23</c:v>
                  </c:pt>
                  <c:pt idx="19">
                    <c:v>Entrega Final 
May 26 - May 30</c:v>
                  </c:pt>
                  <c:pt idx="20">
                    <c:v>Insertar nuevas filas encima de ésta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35A-3C30-4B41-AB37-2A76ECEEC6D9}"/>
            </c:ext>
          </c:extLst>
        </c:ser>
        <c:ser>
          <c:idx val="0"/>
          <c:order val="111"/>
          <c:tx>
            <c:v>Hitos</c:v>
          </c:tx>
          <c:spPr>
            <a:ln w="19050" cap="rnd" cmpd="sng" algn="ctr">
              <a:noFill/>
              <a:prstDash val="solid"/>
              <a:round/>
            </a:ln>
            <a:effectLst>
              <a:outerShdw blurRad="50800" dist="50800" dir="5400000" algn="ctr" rotWithShape="0">
                <a:schemeClr val="bg1"/>
              </a:outerShdw>
              <a:softEdge rad="38100"/>
            </a:effectLst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35C-3C30-4B41-AB37-2A76ECEEC6D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35D-3C30-4B41-AB37-2A76ECEEC6D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35E-3C30-4B41-AB37-2A76ECEEC6D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35C-3C30-4B41-AB37-2A76ECEEC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3339BF-7F1F-4F01-B2A8-D39DA4DFA4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3C30-4B41-AB37-2A76ECEEC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EEA821-22E3-4640-9458-F54F2B99B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3C30-4B41-AB37-2A76ECEEC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F6AF6F-DE42-4F70-B0D5-B0BD33CC3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3C30-4B41-AB37-2A76ECEEC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E6DE5B-E63B-45B8-903B-9D85E81E4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3C30-4B41-AB37-2A76ECEEC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09FA2A-8CE1-4D86-B2ED-D75F37F32D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3C30-4B41-AB37-2A76ECEEC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B2A06C7-6CF8-465C-BC79-24F494811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3C30-4B41-AB37-2A76ECEEC6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439AD42-8E25-4618-B59F-C183160733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3C30-4B41-AB37-2A76ECEEC6D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C44CF6-5E22-4FB5-A11E-0E9C893D9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3C30-4B41-AB37-2A76ECEEC6D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5D9E91F-0D8A-49D4-95C9-2C84D2EAD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3C30-4B41-AB37-2A76ECEEC6D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23A954D-4560-499E-B2DF-818CC96E6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3C30-4B41-AB37-2A76ECEEC6D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D1BE713-22C4-4135-AEB1-B6209BD127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3C30-4B41-AB37-2A76ECEEC6D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46DFC21-80BD-482C-9ECF-43516A838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3C30-4B41-AB37-2A76ECEEC6D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1D42961-5DEB-4F65-83DD-20438ABDD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3C30-4B41-AB37-2A76ECEEC6D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D0D2EBB-3095-4165-ACFD-BA50277B0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3C30-4B41-AB37-2A76ECEEC6D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7F1A1FE-99F8-4AF4-9780-2DF843AF4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3C30-4B41-AB37-2A76ECEEC6D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889357A-D9DD-4EDD-BC27-EEE85DAEE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3C30-4B41-AB37-2A76ECEEC6D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FD40278-F8E8-4FB5-8621-0E04F960F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3C30-4B41-AB37-2A76ECEEC6D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24606B9-FAD9-4FC4-A79B-EF6E5DD91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3C30-4B41-AB37-2A76ECEEC6D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1E6877E-D46D-4655-9DE2-3FED66593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3C30-4B41-AB37-2A76ECEEC6D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7860198-C126-4D9A-95C7-0E04626D7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3C30-4B41-AB37-2A76ECEEC6D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E5FC590-32B7-45BB-BB2A-EFC353529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3C30-4B41-AB37-2A76ECEEC6D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CB22C8E-D277-4DA1-B044-4358EB23A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3C30-4B41-AB37-2A76ECEEC6D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FC7568D-887D-41EE-9DB8-50B0414B5B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3C30-4B41-AB37-2A76ECEEC6D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ED471F9-9781-4933-99C4-8D7366E887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3C30-4B41-AB37-2A76ECEEC6D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6C0C887-B74A-4AF9-9340-04C6DCF49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3C30-4B41-AB37-2A76ECEEC6D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0F42D88-195F-4115-B486-163A6F0B2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6-3C30-4B41-AB37-2A76ECEEC6D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6E9E6CD-22AB-4B76-AE20-98F054506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3C30-4B41-AB37-2A76ECEEC6D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D0B4B4F-DE60-4D32-9530-4C1991D68D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8-3C30-4B41-AB37-2A76ECEEC6D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A993157-332C-419A-9A04-267E2CBB47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3C30-4B41-AB37-2A76ECEEC6D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17E2213-C43A-4782-9613-392FDA9F4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3C30-4B41-AB37-2A76ECEEC6D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CF3ABEB-B7C1-4C11-91E8-482726447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3C30-4B41-AB37-2A76ECEEC6D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B31867D-B64D-4E19-AB83-3DF8F6D7C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3C30-4B41-AB37-2A76ECEEC6D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3819030-850E-45D3-82A4-82872CA38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3C30-4B41-AB37-2A76ECEEC6D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2CA2DA9-BB7A-4254-BE3E-77527B848E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3C30-4B41-AB37-2A76ECEEC6D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0C64F95-6890-47A9-B1F8-CB73439EF4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3C30-4B41-AB37-2A76ECEEC6D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67A012E-09AD-4CFC-9ED1-2AFA66818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3C30-4B41-AB37-2A76ECEEC6D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7C43D2F-F166-4DE4-AEAD-638E8A8D4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3C30-4B41-AB37-2A76ECEEC6D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3248E32-3ECB-43E2-BE5B-BF85A059B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DD3-4E12-A0A1-EDFD1540828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6C3-4E13-9ABB-AF9D51C28D80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Cronograma!$B$63:$B$102</c:f>
              <c:numCache>
                <c:formatCode>[$-C0A]d\-mmm;@</c:formatCode>
                <c:ptCount val="40"/>
                <c:pt idx="1">
                  <c:v>45677</c:v>
                </c:pt>
                <c:pt idx="2">
                  <c:v>45681</c:v>
                </c:pt>
                <c:pt idx="3">
                  <c:v>45684</c:v>
                </c:pt>
                <c:pt idx="4">
                  <c:v>45688</c:v>
                </c:pt>
                <c:pt idx="5">
                  <c:v>45691</c:v>
                </c:pt>
                <c:pt idx="6">
                  <c:v>45695</c:v>
                </c:pt>
                <c:pt idx="7">
                  <c:v>45698</c:v>
                </c:pt>
                <c:pt idx="8">
                  <c:v>45702</c:v>
                </c:pt>
                <c:pt idx="9">
                  <c:v>45705</c:v>
                </c:pt>
                <c:pt idx="10">
                  <c:v>45709</c:v>
                </c:pt>
                <c:pt idx="11">
                  <c:v>45712</c:v>
                </c:pt>
                <c:pt idx="12">
                  <c:v>45716</c:v>
                </c:pt>
                <c:pt idx="13">
                  <c:v>45719</c:v>
                </c:pt>
                <c:pt idx="14">
                  <c:v>45723</c:v>
                </c:pt>
                <c:pt idx="15">
                  <c:v>45726</c:v>
                </c:pt>
                <c:pt idx="16">
                  <c:v>45730</c:v>
                </c:pt>
                <c:pt idx="17">
                  <c:v>45733</c:v>
                </c:pt>
                <c:pt idx="18">
                  <c:v>45737</c:v>
                </c:pt>
                <c:pt idx="19">
                  <c:v>45740</c:v>
                </c:pt>
                <c:pt idx="20">
                  <c:v>45744</c:v>
                </c:pt>
                <c:pt idx="21">
                  <c:v>45747</c:v>
                </c:pt>
                <c:pt idx="22">
                  <c:v>45751</c:v>
                </c:pt>
                <c:pt idx="23">
                  <c:v>45754</c:v>
                </c:pt>
                <c:pt idx="24">
                  <c:v>45758</c:v>
                </c:pt>
                <c:pt idx="25">
                  <c:v>45761</c:v>
                </c:pt>
                <c:pt idx="26">
                  <c:v>45765</c:v>
                </c:pt>
                <c:pt idx="27">
                  <c:v>45768</c:v>
                </c:pt>
                <c:pt idx="28">
                  <c:v>45772</c:v>
                </c:pt>
                <c:pt idx="29">
                  <c:v>45775</c:v>
                </c:pt>
                <c:pt idx="30">
                  <c:v>45779</c:v>
                </c:pt>
                <c:pt idx="31">
                  <c:v>45782</c:v>
                </c:pt>
                <c:pt idx="32">
                  <c:v>45786</c:v>
                </c:pt>
                <c:pt idx="33">
                  <c:v>45789</c:v>
                </c:pt>
                <c:pt idx="34">
                  <c:v>45793</c:v>
                </c:pt>
                <c:pt idx="35">
                  <c:v>45796</c:v>
                </c:pt>
                <c:pt idx="36">
                  <c:v>45800</c:v>
                </c:pt>
                <c:pt idx="37">
                  <c:v>45803</c:v>
                </c:pt>
                <c:pt idx="38">
                  <c:v>45807</c:v>
                </c:pt>
              </c:numCache>
            </c:numRef>
          </c:xVal>
          <c:yVal>
            <c:numRef>
              <c:f>Cronograma!$F$63:$F$102</c:f>
              <c:numCache>
                <c:formatCode>General</c:formatCode>
                <c:ptCount val="40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Cronograma!$E$63:$E$102</c15:f>
                <c15:dlblRangeCache>
                  <c:ptCount val="40"/>
                  <c:pt idx="1">
                    <c:v>Inicio de Curso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E1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E2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E3</c:v>
                  </c:pt>
                  <c:pt idx="27">
                    <c:v>E4</c:v>
                  </c:pt>
                  <c:pt idx="29">
                    <c:v>23</c:v>
                  </c:pt>
                  <c:pt idx="30">
                    <c:v>24</c:v>
                  </c:pt>
                  <c:pt idx="31">
                    <c:v>25</c:v>
                  </c:pt>
                  <c:pt idx="32">
                    <c:v>26</c:v>
                  </c:pt>
                  <c:pt idx="33">
                    <c:v>27</c:v>
                  </c:pt>
                  <c:pt idx="34">
                    <c:v>28</c:v>
                  </c:pt>
                  <c:pt idx="35">
                    <c:v>29</c:v>
                  </c:pt>
                  <c:pt idx="36">
                    <c:v>30</c:v>
                  </c:pt>
                  <c:pt idx="37">
                    <c:v>31</c:v>
                  </c:pt>
                  <c:pt idx="38">
                    <c:v>Fin de curso</c:v>
                  </c:pt>
                  <c:pt idx="39">
                    <c:v>Insertar nuevas filas encima de ésta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382-3C30-4B41-AB37-2A76ECEE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33240"/>
        <c:axId val="484834552"/>
      </c:scatterChart>
      <c:valAx>
        <c:axId val="484833240"/>
        <c:scaling>
          <c:orientation val="minMax"/>
          <c:max val="45807"/>
          <c:min val="45677"/>
        </c:scaling>
        <c:delete val="0"/>
        <c:axPos val="b"/>
        <c:numFmt formatCode="[$-C0A]d\-mmm;@" sourceLinked="0"/>
        <c:majorTickMark val="cross"/>
        <c:minorTickMark val="none"/>
        <c:tickLblPos val="nextTo"/>
        <c:spPr>
          <a:noFill/>
          <a:ln w="6350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34552"/>
        <c:crosses val="autoZero"/>
        <c:crossBetween val="midCat"/>
        <c:majorUnit val="7"/>
        <c:minorUnit val="1.1000000000000001"/>
      </c:valAx>
      <c:valAx>
        <c:axId val="484834552"/>
        <c:scaling>
          <c:orientation val="minMax"/>
          <c:max val="50"/>
          <c:min val="-100"/>
        </c:scaling>
        <c:delete val="1"/>
        <c:axPos val="l"/>
        <c:numFmt formatCode="General" sourceLinked="1"/>
        <c:majorTickMark val="out"/>
        <c:minorTickMark val="none"/>
        <c:tickLblPos val="nextTo"/>
        <c:crossAx val="4848332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38100" cap="flat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28337</xdr:colOff>
      <xdr:row>0</xdr:row>
      <xdr:rowOff>90301</xdr:rowOff>
    </xdr:from>
    <xdr:to>
      <xdr:col>29</xdr:col>
      <xdr:colOff>574193</xdr:colOff>
      <xdr:row>35</xdr:row>
      <xdr:rowOff>73697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4101E9-334F-4A84-8D62-96D9C4F4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643468</xdr:colOff>
      <xdr:row>17</xdr:row>
      <xdr:rowOff>127000</xdr:rowOff>
    </xdr:from>
    <xdr:ext cx="2057399" cy="43678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4E8EAB0-8849-485A-9A36-162AA6BBE6D2}"/>
            </a:ext>
          </a:extLst>
        </xdr:cNvPr>
        <xdr:cNvSpPr txBox="1"/>
      </xdr:nvSpPr>
      <xdr:spPr>
        <a:xfrm>
          <a:off x="2082801" y="3293533"/>
          <a:ext cx="205739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Fundamentos de un lenguaje e introducción a modelación</a:t>
          </a:r>
          <a:endParaRPr lang="en-US" sz="1100"/>
        </a:p>
      </xdr:txBody>
    </xdr:sp>
    <xdr:clientData/>
  </xdr:oneCellAnchor>
  <xdr:oneCellAnchor>
    <xdr:from>
      <xdr:col>3</xdr:col>
      <xdr:colOff>872066</xdr:colOff>
      <xdr:row>20</xdr:row>
      <xdr:rowOff>127000</xdr:rowOff>
    </xdr:from>
    <xdr:ext cx="1701800" cy="436786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5F6D6101-A3AB-4BF4-9575-5C8A6B3EC512}"/>
            </a:ext>
          </a:extLst>
        </xdr:cNvPr>
        <xdr:cNvSpPr txBox="1"/>
      </xdr:nvSpPr>
      <xdr:spPr>
        <a:xfrm>
          <a:off x="3496733" y="3852333"/>
          <a:ext cx="17018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Estructuras de Control y Ajuste de Datos</a:t>
          </a:r>
          <a:r>
            <a:rPr lang="en-US"/>
            <a:t> </a:t>
          </a:r>
          <a:endParaRPr lang="en-US" sz="1100"/>
        </a:p>
      </xdr:txBody>
    </xdr:sp>
    <xdr:clientData/>
  </xdr:oneCellAnchor>
  <xdr:oneCellAnchor>
    <xdr:from>
      <xdr:col>5</xdr:col>
      <xdr:colOff>237067</xdr:colOff>
      <xdr:row>26</xdr:row>
      <xdr:rowOff>152399</xdr:rowOff>
    </xdr:from>
    <xdr:ext cx="2531533" cy="609013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C91BD28C-4021-4654-AD4A-9864481DE546}"/>
            </a:ext>
          </a:extLst>
        </xdr:cNvPr>
        <xdr:cNvSpPr txBox="1"/>
      </xdr:nvSpPr>
      <xdr:spPr>
        <a:xfrm>
          <a:off x="6216650" y="5105399"/>
          <a:ext cx="253153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Herramientas de Visualización y Regresión Avanzada con Imputación de Datos</a:t>
          </a:r>
          <a:endParaRPr lang="en-US" sz="1100"/>
        </a:p>
      </xdr:txBody>
    </xdr:sp>
    <xdr:clientData/>
  </xdr:oneCellAnchor>
  <xdr:oneCellAnchor>
    <xdr:from>
      <xdr:col>6</xdr:col>
      <xdr:colOff>338666</xdr:colOff>
      <xdr:row>17</xdr:row>
      <xdr:rowOff>110066</xdr:rowOff>
    </xdr:from>
    <xdr:ext cx="1871133" cy="436786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D8A8E353-8B81-4644-A222-E64CA33813F5}"/>
            </a:ext>
          </a:extLst>
        </xdr:cNvPr>
        <xdr:cNvSpPr txBox="1"/>
      </xdr:nvSpPr>
      <xdr:spPr>
        <a:xfrm>
          <a:off x="7772399" y="3276599"/>
          <a:ext cx="187113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Excepciones y Algoritmos de Optimización </a:t>
          </a:r>
          <a:endParaRPr lang="en-US" sz="1100"/>
        </a:p>
      </xdr:txBody>
    </xdr:sp>
    <xdr:clientData/>
  </xdr:oneCellAnchor>
  <xdr:oneCellAnchor>
    <xdr:from>
      <xdr:col>6</xdr:col>
      <xdr:colOff>1921934</xdr:colOff>
      <xdr:row>20</xdr:row>
      <xdr:rowOff>118534</xdr:rowOff>
    </xdr:from>
    <xdr:ext cx="2133600" cy="609013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4D5B462A-DE28-4B2F-8028-33AA680E2057}"/>
            </a:ext>
          </a:extLst>
        </xdr:cNvPr>
        <xdr:cNvSpPr txBox="1"/>
      </xdr:nvSpPr>
      <xdr:spPr>
        <a:xfrm>
          <a:off x="9150351" y="3928534"/>
          <a:ext cx="21336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Programación Orientada a Objetos y Algoritmos de Rutas Más Cortas</a:t>
          </a:r>
          <a:endParaRPr lang="en-US" sz="1100"/>
        </a:p>
      </xdr:txBody>
    </xdr:sp>
    <xdr:clientData/>
  </xdr:oneCellAnchor>
  <xdr:oneCellAnchor>
    <xdr:from>
      <xdr:col>6</xdr:col>
      <xdr:colOff>3369734</xdr:colOff>
      <xdr:row>24</xdr:row>
      <xdr:rowOff>8467</xdr:rowOff>
    </xdr:from>
    <xdr:ext cx="2497666" cy="436786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DE427917-5B87-49C5-A00B-23A6FE1B3F12}"/>
            </a:ext>
          </a:extLst>
        </xdr:cNvPr>
        <xdr:cNvSpPr txBox="1"/>
      </xdr:nvSpPr>
      <xdr:spPr>
        <a:xfrm>
          <a:off x="10803467" y="4478867"/>
          <a:ext cx="249766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Herencia, Polimorfismo y Sistemas de Ecuaciones</a:t>
          </a:r>
          <a:endParaRPr lang="en-US" sz="1100"/>
        </a:p>
      </xdr:txBody>
    </xdr:sp>
    <xdr:clientData/>
  </xdr:oneCellAnchor>
  <xdr:oneCellAnchor>
    <xdr:from>
      <xdr:col>6</xdr:col>
      <xdr:colOff>4775201</xdr:colOff>
      <xdr:row>26</xdr:row>
      <xdr:rowOff>152400</xdr:rowOff>
    </xdr:from>
    <xdr:ext cx="2108199" cy="609013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AD15A4C7-5478-4821-9CC8-31A36D454A30}"/>
            </a:ext>
          </a:extLst>
        </xdr:cNvPr>
        <xdr:cNvSpPr txBox="1"/>
      </xdr:nvSpPr>
      <xdr:spPr>
        <a:xfrm>
          <a:off x="12208934" y="4995333"/>
          <a:ext cx="2108199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Sobrecarga de Operadores, Métodos de la Biosectriz y Newton</a:t>
          </a:r>
          <a:endParaRPr lang="en-US" sz="1100"/>
        </a:p>
      </xdr:txBody>
    </xdr:sp>
    <xdr:clientData/>
  </xdr:oneCellAnchor>
  <xdr:oneCellAnchor>
    <xdr:from>
      <xdr:col>9</xdr:col>
      <xdr:colOff>93134</xdr:colOff>
      <xdr:row>20</xdr:row>
      <xdr:rowOff>16934</xdr:rowOff>
    </xdr:from>
    <xdr:ext cx="1769533" cy="436786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2F8CF03B-D860-4B69-805A-D742D24FA9F0}"/>
            </a:ext>
          </a:extLst>
        </xdr:cNvPr>
        <xdr:cNvSpPr txBox="1"/>
      </xdr:nvSpPr>
      <xdr:spPr>
        <a:xfrm>
          <a:off x="14729884" y="3826934"/>
          <a:ext cx="176953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Punteros y Fundamentos de Probabilidad</a:t>
          </a:r>
          <a:endParaRPr lang="en-US" sz="1100"/>
        </a:p>
      </xdr:txBody>
    </xdr:sp>
    <xdr:clientData/>
  </xdr:oneCellAnchor>
  <xdr:oneCellAnchor>
    <xdr:from>
      <xdr:col>11</xdr:col>
      <xdr:colOff>211666</xdr:colOff>
      <xdr:row>23</xdr:row>
      <xdr:rowOff>143932</xdr:rowOff>
    </xdr:from>
    <xdr:ext cx="1913467" cy="436786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8EC4483-6784-4C7D-8BBA-B91C7509AA8F}"/>
            </a:ext>
          </a:extLst>
        </xdr:cNvPr>
        <xdr:cNvSpPr txBox="1"/>
      </xdr:nvSpPr>
      <xdr:spPr>
        <a:xfrm>
          <a:off x="16543866" y="4428065"/>
          <a:ext cx="19134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Programación Multihilos y Métodos Monte Carlo</a:t>
          </a:r>
          <a:endParaRPr lang="en-US" sz="1100"/>
        </a:p>
      </xdr:txBody>
    </xdr:sp>
    <xdr:clientData/>
  </xdr:oneCellAnchor>
  <xdr:oneCellAnchor>
    <xdr:from>
      <xdr:col>13</xdr:col>
      <xdr:colOff>338668</xdr:colOff>
      <xdr:row>27</xdr:row>
      <xdr:rowOff>0</xdr:rowOff>
    </xdr:from>
    <xdr:ext cx="1727200" cy="450827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F344843-9FA3-4E36-BF04-FEB877B6D429}"/>
            </a:ext>
          </a:extLst>
        </xdr:cNvPr>
        <xdr:cNvSpPr txBox="1"/>
      </xdr:nvSpPr>
      <xdr:spPr>
        <a:xfrm>
          <a:off x="18042468" y="5029200"/>
          <a:ext cx="1727200" cy="450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Sobrecarga de Operadores y Cadenas de Markov</a:t>
          </a:r>
          <a:endParaRPr lang="en-US" sz="1100"/>
        </a:p>
      </xdr:txBody>
    </xdr:sp>
    <xdr:clientData/>
  </xdr:oneCellAnchor>
  <xdr:oneCellAnchor>
    <xdr:from>
      <xdr:col>20</xdr:col>
      <xdr:colOff>313267</xdr:colOff>
      <xdr:row>23</xdr:row>
      <xdr:rowOff>160867</xdr:rowOff>
    </xdr:from>
    <xdr:ext cx="1761067" cy="609013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BC7D2B88-E408-42E2-BC45-B4531D61311A}"/>
            </a:ext>
          </a:extLst>
        </xdr:cNvPr>
        <xdr:cNvSpPr txBox="1"/>
      </xdr:nvSpPr>
      <xdr:spPr>
        <a:xfrm>
          <a:off x="21829184" y="4542367"/>
          <a:ext cx="176106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Directivas de Preprocesamiento,  y Metropolis-Hastings</a:t>
          </a:r>
          <a:endParaRPr lang="en-US" sz="1100"/>
        </a:p>
      </xdr:txBody>
    </xdr:sp>
    <xdr:clientData/>
  </xdr:oneCellAnchor>
  <xdr:oneCellAnchor>
    <xdr:from>
      <xdr:col>22</xdr:col>
      <xdr:colOff>567267</xdr:colOff>
      <xdr:row>26</xdr:row>
      <xdr:rowOff>177800</xdr:rowOff>
    </xdr:from>
    <xdr:ext cx="1744133" cy="609013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64A9242A-90B2-402D-A083-16F3B67FD004}"/>
            </a:ext>
          </a:extLst>
        </xdr:cNvPr>
        <xdr:cNvSpPr txBox="1"/>
      </xdr:nvSpPr>
      <xdr:spPr>
        <a:xfrm>
          <a:off x="23310850" y="5130800"/>
          <a:ext cx="174413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Tipos de Datos y Operadores Avanzados y Ecuaciones en Diferencias</a:t>
          </a:r>
          <a:endParaRPr lang="en-US" sz="1100"/>
        </a:p>
      </xdr:txBody>
    </xdr:sp>
    <xdr:clientData/>
  </xdr:oneCellAnchor>
  <xdr:oneCellAnchor>
    <xdr:from>
      <xdr:col>25</xdr:col>
      <xdr:colOff>101600</xdr:colOff>
      <xdr:row>17</xdr:row>
      <xdr:rowOff>93134</xdr:rowOff>
    </xdr:from>
    <xdr:ext cx="1786467" cy="436786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6A67592A-B174-4E28-806C-E13E51469F11}"/>
            </a:ext>
          </a:extLst>
        </xdr:cNvPr>
        <xdr:cNvSpPr txBox="1"/>
      </xdr:nvSpPr>
      <xdr:spPr>
        <a:xfrm>
          <a:off x="25323800" y="3259667"/>
          <a:ext cx="178646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Automátas Celulares y Diseño de Proyectos</a:t>
          </a:r>
          <a:endParaRPr lang="en-US" sz="1100"/>
        </a:p>
      </xdr:txBody>
    </xdr:sp>
    <xdr:clientData/>
  </xdr:oneCellAnchor>
  <xdr:oneCellAnchor>
    <xdr:from>
      <xdr:col>27</xdr:col>
      <xdr:colOff>169333</xdr:colOff>
      <xdr:row>20</xdr:row>
      <xdr:rowOff>118534</xdr:rowOff>
    </xdr:from>
    <xdr:ext cx="1532467" cy="264560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E7B2EB69-E4CE-4E70-80B4-613537A1DEA3}"/>
            </a:ext>
          </a:extLst>
        </xdr:cNvPr>
        <xdr:cNvSpPr txBox="1"/>
      </xdr:nvSpPr>
      <xdr:spPr>
        <a:xfrm>
          <a:off x="25982083" y="3928534"/>
          <a:ext cx="15324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Proyectos Finales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D695-63DB-475B-89F7-AC927F169BD9}">
  <sheetPr>
    <pageSetUpPr fitToPage="1"/>
  </sheetPr>
  <dimension ref="B37:H102"/>
  <sheetViews>
    <sheetView showGridLines="0" tabSelected="1" topLeftCell="A4" zoomScale="90" zoomScaleNormal="90" workbookViewId="0">
      <selection activeCell="O80" sqref="O80"/>
    </sheetView>
  </sheetViews>
  <sheetFormatPr baseColWidth="10" defaultColWidth="9.140625" defaultRowHeight="15" x14ac:dyDescent="0.25"/>
  <cols>
    <col min="1" max="1" width="3.7109375" customWidth="1"/>
    <col min="2" max="3" width="17.28515625" customWidth="1"/>
    <col min="4" max="4" width="14.5703125" style="21" customWidth="1"/>
    <col min="5" max="5" width="36.85546875" customWidth="1"/>
    <col min="6" max="6" width="18.7109375" style="21" customWidth="1"/>
    <col min="7" max="7" width="88.7109375" customWidth="1"/>
    <col min="8" max="8" width="18.7109375" style="21" customWidth="1"/>
    <col min="9" max="9" width="3.7109375" customWidth="1"/>
    <col min="10" max="10" width="5.5703125" customWidth="1"/>
    <col min="11" max="11" width="13.140625" customWidth="1"/>
    <col min="13" max="13" width="10.85546875" bestFit="1" customWidth="1"/>
  </cols>
  <sheetData>
    <row r="37" spans="2:8" ht="36" x14ac:dyDescent="0.55000000000000004">
      <c r="B37" s="20" t="s">
        <v>22</v>
      </c>
      <c r="C37" s="2"/>
      <c r="D37" s="25"/>
    </row>
    <row r="38" spans="2:8" ht="21.75" customHeight="1" x14ac:dyDescent="0.25">
      <c r="B38" s="1" t="s">
        <v>0</v>
      </c>
      <c r="C38" s="1" t="s">
        <v>2</v>
      </c>
      <c r="D38" s="29" t="s">
        <v>3</v>
      </c>
      <c r="E38" s="1" t="s">
        <v>4</v>
      </c>
      <c r="F38" s="29" t="s">
        <v>6</v>
      </c>
      <c r="G38" s="27" t="s">
        <v>17</v>
      </c>
      <c r="H38" s="28" t="s">
        <v>8</v>
      </c>
    </row>
    <row r="39" spans="2:8" s="10" customFormat="1" ht="11.25" x14ac:dyDescent="0.2">
      <c r="B39" s="7"/>
      <c r="C39" s="7"/>
      <c r="D39" s="22"/>
      <c r="E39" s="9"/>
      <c r="F39" s="22"/>
      <c r="G39" s="8"/>
      <c r="H39" s="22"/>
    </row>
    <row r="40" spans="2:8" ht="18" customHeight="1" x14ac:dyDescent="0.25">
      <c r="B40" s="11">
        <f>DATE(2025,1,20)</f>
        <v>45677</v>
      </c>
      <c r="C40" s="12">
        <f>DATE((2025),1,24)</f>
        <v>45681</v>
      </c>
      <c r="D40" s="23">
        <v>5</v>
      </c>
      <c r="E40" s="30" t="str">
        <f>"Tarea 1  "&amp;CHAR(10)&amp;TEXT(B40,"mmm d")&amp;" - "&amp;TEXT(C40,"mmm d")</f>
        <v>Tarea 1  
Jan 20 - Jan 24</v>
      </c>
      <c r="F40" s="23">
        <v>-20</v>
      </c>
      <c r="G40" s="19" t="s">
        <v>24</v>
      </c>
      <c r="H40" s="23">
        <v>0</v>
      </c>
    </row>
    <row r="41" spans="2:8" ht="18" customHeight="1" x14ac:dyDescent="0.25">
      <c r="B41" s="12">
        <f>DATE((2025),1,27)</f>
        <v>45684</v>
      </c>
      <c r="C41" s="12">
        <f>DATE((2025),1,31)</f>
        <v>45688</v>
      </c>
      <c r="D41" s="23">
        <v>5</v>
      </c>
      <c r="E41" s="3" t="str">
        <f>"Tarea 2  "&amp;CHAR(10)&amp;TEXT(B41,"mmm d")&amp;" - "&amp;TEXT(C41,"mmm d")</f>
        <v>Tarea 2  
Jan 27 - Jan 31</v>
      </c>
      <c r="F41" s="23">
        <f>F40-15</f>
        <v>-35</v>
      </c>
      <c r="G41" s="19" t="s">
        <v>18</v>
      </c>
      <c r="H41" s="23">
        <v>0</v>
      </c>
    </row>
    <row r="42" spans="2:8" ht="18" customHeight="1" x14ac:dyDescent="0.25">
      <c r="B42" s="14">
        <f>DATE((2025),2,3)</f>
        <v>45691</v>
      </c>
      <c r="C42" s="12">
        <f>DATE((2025),2,7)</f>
        <v>45695</v>
      </c>
      <c r="D42" s="23">
        <v>5</v>
      </c>
      <c r="E42" s="3" t="str">
        <f>"Tarea Extra 1  "&amp;CHAR(10)&amp;TEXT(B42,"mmm d")&amp;" - "&amp;TEXT(C42,"mmm d")</f>
        <v>Tarea Extra 1  
Feb 3 - Feb 7</v>
      </c>
      <c r="F42" s="23">
        <f>F41-15</f>
        <v>-50</v>
      </c>
      <c r="G42" s="19"/>
      <c r="H42" s="23">
        <v>0</v>
      </c>
    </row>
    <row r="43" spans="2:8" ht="18" customHeight="1" x14ac:dyDescent="0.25">
      <c r="B43" s="12">
        <f>DATE((2025),2,10)</f>
        <v>45698</v>
      </c>
      <c r="C43" s="12">
        <f>DATE((2025),2,14)</f>
        <v>45702</v>
      </c>
      <c r="D43" s="23">
        <v>5</v>
      </c>
      <c r="E43" s="3" t="str">
        <f>"Tarea 3  "&amp;CHAR(10)&amp;TEXT(B43,"mmm d")&amp;" - "&amp;TEXT(C43,"mmm d")</f>
        <v>Tarea 3  
Feb 10 - Feb 14</v>
      </c>
      <c r="F43" s="23">
        <v>-65</v>
      </c>
      <c r="G43" s="19" t="s">
        <v>25</v>
      </c>
      <c r="H43" s="23">
        <v>0</v>
      </c>
    </row>
    <row r="44" spans="2:8" ht="18" customHeight="1" x14ac:dyDescent="0.25">
      <c r="B44" s="11">
        <f>DATE((2025),2,17)</f>
        <v>45705</v>
      </c>
      <c r="C44" s="12">
        <f>DATE((2025),2,21)</f>
        <v>45709</v>
      </c>
      <c r="D44" s="23">
        <v>5</v>
      </c>
      <c r="E44" s="3" t="str">
        <f>"Tarea 4  "&amp;CHAR(10)&amp;TEXT(B44,"mmm d")&amp;" - "&amp;TEXT(C44,"mmm d")</f>
        <v>Tarea 4  
Feb 17 - Feb 21</v>
      </c>
      <c r="F44" s="23">
        <v>-20</v>
      </c>
      <c r="G44" s="19" t="s">
        <v>26</v>
      </c>
      <c r="H44" s="23">
        <v>0</v>
      </c>
    </row>
    <row r="45" spans="2:8" ht="18" customHeight="1" x14ac:dyDescent="0.25">
      <c r="B45" s="12">
        <f>DATE((2025),2,24)</f>
        <v>45712</v>
      </c>
      <c r="C45" s="12">
        <f>DATE((2025),2,28)</f>
        <v>45716</v>
      </c>
      <c r="D45" s="23">
        <v>5</v>
      </c>
      <c r="E45" s="3" t="str">
        <f>"Tarea 5  "&amp;CHAR(10)&amp;TEXT(B45,"mmm d")&amp;" - "&amp;TEXT(C45,"mmm d")</f>
        <v>Tarea 5  
Feb 24 - Feb 28</v>
      </c>
      <c r="F45" s="23">
        <f>F44-15</f>
        <v>-35</v>
      </c>
      <c r="G45" s="19" t="s">
        <v>27</v>
      </c>
      <c r="H45" s="23">
        <v>0</v>
      </c>
    </row>
    <row r="46" spans="2:8" ht="18" customHeight="1" x14ac:dyDescent="0.25">
      <c r="B46" s="11">
        <f>DATE((2025),3,3)</f>
        <v>45719</v>
      </c>
      <c r="C46" s="12">
        <f>DATE((2025),3,7)</f>
        <v>45723</v>
      </c>
      <c r="D46" s="23">
        <v>5</v>
      </c>
      <c r="E46" s="3" t="str">
        <f>"Tarea 6  "&amp;CHAR(10)&amp;TEXT(B46,"mmm d")&amp;" - "&amp;TEXT(C46,"mmm d")</f>
        <v>Tarea 6  
Mar 3 - Mar 7</v>
      </c>
      <c r="F46" s="23">
        <f>F45-15</f>
        <v>-50</v>
      </c>
      <c r="G46" s="19" t="s">
        <v>28</v>
      </c>
      <c r="H46" s="23">
        <v>0</v>
      </c>
    </row>
    <row r="47" spans="2:8" ht="18" customHeight="1" x14ac:dyDescent="0.25">
      <c r="B47" s="12">
        <f>DATE((2025),3,10)</f>
        <v>45726</v>
      </c>
      <c r="C47" s="12">
        <f>DATE((2025),3,14)</f>
        <v>45730</v>
      </c>
      <c r="D47" s="23">
        <v>5</v>
      </c>
      <c r="E47" s="3" t="str">
        <f>"Tarea 7  "&amp;CHAR(10)&amp;TEXT(B47,"mmm d")&amp;" - "&amp;TEXT(C47,"mmm d")</f>
        <v>Tarea 7  
Mar 10 - Mar 14</v>
      </c>
      <c r="F47" s="23">
        <v>-65</v>
      </c>
      <c r="G47" s="19" t="s">
        <v>29</v>
      </c>
      <c r="H47" s="23">
        <v>0</v>
      </c>
    </row>
    <row r="48" spans="2:8" ht="18" customHeight="1" x14ac:dyDescent="0.25">
      <c r="B48" s="14">
        <f>DATE((2025),3,17)</f>
        <v>45733</v>
      </c>
      <c r="C48" s="12">
        <f>DATE((2025),3,21)</f>
        <v>45737</v>
      </c>
      <c r="D48" s="23">
        <v>5</v>
      </c>
      <c r="E48" s="3" t="str">
        <f>"Tarea Extra 2  "&amp;CHAR(10)&amp;TEXT(B48,"mmm d")&amp;" - "&amp;TEXT(C48,"mmm d")</f>
        <v>Tarea Extra 2  
Mar 17 - Mar 21</v>
      </c>
      <c r="F48" s="23">
        <v>-20</v>
      </c>
      <c r="G48" s="19"/>
      <c r="H48" s="23">
        <v>0</v>
      </c>
    </row>
    <row r="49" spans="2:8" ht="18" customHeight="1" x14ac:dyDescent="0.25">
      <c r="B49" s="12">
        <f>DATE((2025),3,24)</f>
        <v>45740</v>
      </c>
      <c r="C49" s="12">
        <f>DATE((2025),3,28)</f>
        <v>45744</v>
      </c>
      <c r="D49" s="23">
        <v>5</v>
      </c>
      <c r="E49" s="3" t="str">
        <f>"Tarea 8  "&amp;CHAR(10)&amp;TEXT(B49,"mmm d")&amp;" - "&amp;TEXT(C49,"mmm d")</f>
        <v>Tarea 8  
Mar 24 - Mar 28</v>
      </c>
      <c r="F49" s="23">
        <f>F48-15</f>
        <v>-35</v>
      </c>
      <c r="G49" s="19" t="s">
        <v>30</v>
      </c>
      <c r="H49" s="23">
        <v>0</v>
      </c>
    </row>
    <row r="50" spans="2:8" ht="18" customHeight="1" x14ac:dyDescent="0.25">
      <c r="B50" s="11">
        <f>DATE((2025),3,31)</f>
        <v>45747</v>
      </c>
      <c r="C50" s="12">
        <f>DATE((2025),4,4)</f>
        <v>45751</v>
      </c>
      <c r="D50" s="23">
        <v>5</v>
      </c>
      <c r="E50" s="3" t="str">
        <f>"Tarea 9  "&amp;CHAR(10)&amp;TEXT(B50,"mmm d")&amp;" - "&amp;TEXT(C50,"mmm d")</f>
        <v>Tarea 9  
Mar 31 - Apr 4</v>
      </c>
      <c r="F50" s="23">
        <f>F49-15</f>
        <v>-50</v>
      </c>
      <c r="G50" s="19" t="s">
        <v>31</v>
      </c>
      <c r="H50" s="23">
        <v>0</v>
      </c>
    </row>
    <row r="51" spans="2:8" ht="18" customHeight="1" x14ac:dyDescent="0.25">
      <c r="B51" s="12">
        <f>DATE((2025),4,7)</f>
        <v>45754</v>
      </c>
      <c r="C51" s="12">
        <f>DATE((2025),4,11)</f>
        <v>45758</v>
      </c>
      <c r="D51" s="23">
        <v>5</v>
      </c>
      <c r="E51" s="3" t="str">
        <f>"Tarea 10  "&amp;CHAR(10)&amp;TEXT(B51,"mmm d")&amp;" - "&amp;TEXT(C51,"mmm d")</f>
        <v>Tarea 10  
Apr 7 - Apr 11</v>
      </c>
      <c r="F51" s="23">
        <v>-65</v>
      </c>
      <c r="G51" s="19" t="s">
        <v>19</v>
      </c>
      <c r="H51" s="23">
        <v>0</v>
      </c>
    </row>
    <row r="52" spans="2:8" ht="18" customHeight="1" x14ac:dyDescent="0.25">
      <c r="B52" s="14">
        <f>DATE((2025),4,14)</f>
        <v>45761</v>
      </c>
      <c r="C52" s="14">
        <f>DATE((2025),4,18)</f>
        <v>45765</v>
      </c>
      <c r="D52" s="23">
        <v>5</v>
      </c>
      <c r="E52" s="3" t="s">
        <v>11</v>
      </c>
      <c r="F52" s="23">
        <v>-20</v>
      </c>
      <c r="G52" s="19"/>
      <c r="H52" s="23">
        <v>0</v>
      </c>
    </row>
    <row r="53" spans="2:8" ht="18" customHeight="1" x14ac:dyDescent="0.25">
      <c r="B53" s="14">
        <f>DATE((2025),4,21)</f>
        <v>45768</v>
      </c>
      <c r="C53" s="14">
        <f>DATE((2025),4,25)</f>
        <v>45772</v>
      </c>
      <c r="D53" s="23">
        <v>5</v>
      </c>
      <c r="E53" s="3" t="s">
        <v>11</v>
      </c>
      <c r="F53" s="23">
        <f>F52-15</f>
        <v>-35</v>
      </c>
      <c r="G53" s="19"/>
      <c r="H53" s="23">
        <v>0</v>
      </c>
    </row>
    <row r="54" spans="2:8" ht="18" customHeight="1" x14ac:dyDescent="0.25">
      <c r="B54" s="11">
        <f>DATE((2025),4,28)</f>
        <v>45775</v>
      </c>
      <c r="C54" s="12">
        <f>DATE((2025),5,2)</f>
        <v>45779</v>
      </c>
      <c r="D54" s="23">
        <v>5</v>
      </c>
      <c r="E54" s="3" t="str">
        <f>"Tarea 14  "&amp;CHAR(10)&amp;TEXT(B54,"mmm d")&amp;" - "&amp;TEXT(C54,"mmm d")</f>
        <v>Tarea 14  
Apr 28 - May 2</v>
      </c>
      <c r="F54" s="23">
        <f>F53-15</f>
        <v>-50</v>
      </c>
      <c r="G54" s="19" t="s">
        <v>33</v>
      </c>
      <c r="H54" s="23">
        <v>0</v>
      </c>
    </row>
    <row r="55" spans="2:8" ht="18" customHeight="1" x14ac:dyDescent="0.25">
      <c r="B55" s="12">
        <f>DATE((2025),5,5)</f>
        <v>45782</v>
      </c>
      <c r="C55" s="12">
        <f>DATE((2025),5,9)</f>
        <v>45786</v>
      </c>
      <c r="D55" s="23">
        <v>5</v>
      </c>
      <c r="E55" s="3" t="str">
        <f>"Tarea 15  "&amp;CHAR(10)&amp;TEXT(B55,"mmm d")&amp;" - "&amp;TEXT(C55,"mmm d")</f>
        <v>Tarea 15  
May 5 - May 9</v>
      </c>
      <c r="F55" s="23">
        <v>-65</v>
      </c>
      <c r="G55" s="19" t="s">
        <v>34</v>
      </c>
      <c r="H55" s="23">
        <v>0</v>
      </c>
    </row>
    <row r="56" spans="2:8" ht="18" customHeight="1" x14ac:dyDescent="0.25">
      <c r="B56" s="11">
        <f>DATE((2025),5,12)</f>
        <v>45789</v>
      </c>
      <c r="C56" s="12">
        <f>DATE((2025),5,16)</f>
        <v>45793</v>
      </c>
      <c r="D56" s="23">
        <v>5</v>
      </c>
      <c r="E56" s="3" t="str">
        <f>"Tarea 16  "&amp;CHAR(10)&amp;TEXT(B56,"mmm d")&amp;" - "&amp;TEXT(C56,"mmm d")</f>
        <v>Tarea 16  
May 12 - May 16</v>
      </c>
      <c r="F56" s="23">
        <v>-20</v>
      </c>
      <c r="G56" s="19" t="s">
        <v>20</v>
      </c>
      <c r="H56" s="23">
        <v>0</v>
      </c>
    </row>
    <row r="57" spans="2:8" ht="18" customHeight="1" x14ac:dyDescent="0.25">
      <c r="B57" s="12">
        <f>DATE((2025),5,19)</f>
        <v>45796</v>
      </c>
      <c r="C57" s="13">
        <f>DATE((2025),5,23)</f>
        <v>45800</v>
      </c>
      <c r="D57" s="23">
        <v>5</v>
      </c>
      <c r="E57" s="3" t="str">
        <f>"Tarea 17  "&amp;CHAR(10)&amp;TEXT(B57,"mmm d")&amp;" - "&amp;TEXT(C57,"mmm d")</f>
        <v>Tarea 17  
May 19 - May 23</v>
      </c>
      <c r="F57" s="23">
        <f>F56-15</f>
        <v>-35</v>
      </c>
      <c r="G57" s="19" t="s">
        <v>32</v>
      </c>
      <c r="H57" s="23">
        <v>0</v>
      </c>
    </row>
    <row r="58" spans="2:8" ht="18" customHeight="1" x14ac:dyDescent="0.25">
      <c r="B58" s="16">
        <f>DATE((2025),5,26)</f>
        <v>45803</v>
      </c>
      <c r="C58" s="13">
        <f>DATE((2025),5,30)</f>
        <v>45807</v>
      </c>
      <c r="D58" s="23">
        <v>5</v>
      </c>
      <c r="E58" s="3" t="str">
        <f>"Entrega Final "&amp;CHAR(10)&amp;TEXT(B58,"mmm d")&amp;" - "&amp;TEXT(C58,"mmm d")</f>
        <v>Entrega Final 
May 26 - May 30</v>
      </c>
      <c r="F58" s="23">
        <f>F57-15</f>
        <v>-50</v>
      </c>
      <c r="G58" s="19"/>
      <c r="H58" s="23">
        <v>0</v>
      </c>
    </row>
    <row r="59" spans="2:8" x14ac:dyDescent="0.25">
      <c r="B59" s="4"/>
      <c r="C59" s="4"/>
      <c r="D59" s="24"/>
      <c r="E59" s="6" t="s">
        <v>5</v>
      </c>
      <c r="F59" s="24"/>
      <c r="G59" s="5"/>
      <c r="H59" s="24"/>
    </row>
    <row r="61" spans="2:8" ht="36" x14ac:dyDescent="0.55000000000000004">
      <c r="B61" s="20" t="s">
        <v>10</v>
      </c>
      <c r="C61" s="2"/>
      <c r="D61" s="25"/>
    </row>
    <row r="62" spans="2:8" ht="18.75" x14ac:dyDescent="0.25">
      <c r="B62" s="1" t="s">
        <v>1</v>
      </c>
      <c r="C62" s="32" t="s">
        <v>9</v>
      </c>
      <c r="D62" s="32"/>
      <c r="E62" s="1" t="s">
        <v>21</v>
      </c>
      <c r="F62" s="29" t="s">
        <v>7</v>
      </c>
    </row>
    <row r="63" spans="2:8" s="10" customFormat="1" ht="14.45" customHeight="1" x14ac:dyDescent="0.25">
      <c r="B63" s="7"/>
      <c r="C63" s="33"/>
      <c r="D63" s="33"/>
      <c r="E63" s="9"/>
      <c r="F63" s="22"/>
      <c r="G63"/>
      <c r="H63" s="26"/>
    </row>
    <row r="64" spans="2:8" ht="18" customHeight="1" x14ac:dyDescent="0.25">
      <c r="B64" s="11">
        <f>DATE(2025,1,20)</f>
        <v>45677</v>
      </c>
      <c r="C64" s="31"/>
      <c r="D64" s="31"/>
      <c r="E64" s="15" t="s">
        <v>13</v>
      </c>
      <c r="F64" s="23">
        <v>10</v>
      </c>
    </row>
    <row r="65" spans="2:7" ht="18" customHeight="1" x14ac:dyDescent="0.25">
      <c r="B65" s="12">
        <f>DATE((2025),1,24)</f>
        <v>45681</v>
      </c>
      <c r="C65" s="31"/>
      <c r="D65" s="31"/>
      <c r="E65" s="15">
        <v>2</v>
      </c>
      <c r="F65" s="23">
        <v>0</v>
      </c>
    </row>
    <row r="66" spans="2:7" ht="18" customHeight="1" x14ac:dyDescent="0.25">
      <c r="B66" s="11">
        <f>DATE((2025),1,27)</f>
        <v>45684</v>
      </c>
      <c r="C66" s="31"/>
      <c r="D66" s="31"/>
      <c r="E66" s="15">
        <v>3</v>
      </c>
      <c r="F66" s="23">
        <v>0</v>
      </c>
    </row>
    <row r="67" spans="2:7" ht="18" customHeight="1" x14ac:dyDescent="0.25">
      <c r="B67" s="12">
        <f>DATE((2025),1,31)</f>
        <v>45688</v>
      </c>
      <c r="C67" s="31"/>
      <c r="D67" s="31"/>
      <c r="E67" s="15">
        <v>4</v>
      </c>
      <c r="F67" s="23">
        <v>0</v>
      </c>
      <c r="G67" s="17"/>
    </row>
    <row r="68" spans="2:7" ht="18" customHeight="1" x14ac:dyDescent="0.25">
      <c r="B68" s="14">
        <f>DATE((2025),2,3)</f>
        <v>45691</v>
      </c>
      <c r="C68" s="31"/>
      <c r="D68" s="31"/>
      <c r="E68" s="15" t="s">
        <v>14</v>
      </c>
      <c r="F68" s="23">
        <v>0</v>
      </c>
      <c r="G68" s="17"/>
    </row>
    <row r="69" spans="2:7" ht="18" customHeight="1" x14ac:dyDescent="0.25">
      <c r="B69" s="12">
        <f>DATE((2025),2,7)</f>
        <v>45695</v>
      </c>
      <c r="C69" s="31"/>
      <c r="D69" s="31"/>
      <c r="E69" s="15">
        <v>5</v>
      </c>
      <c r="F69" s="23">
        <v>0</v>
      </c>
      <c r="G69" s="17"/>
    </row>
    <row r="70" spans="2:7" ht="18" customHeight="1" x14ac:dyDescent="0.25">
      <c r="B70" s="11">
        <f>DATE((2025),2,10)</f>
        <v>45698</v>
      </c>
      <c r="C70" s="31"/>
      <c r="D70" s="31"/>
      <c r="E70" s="15">
        <v>6</v>
      </c>
      <c r="F70" s="23">
        <v>0</v>
      </c>
      <c r="G70" s="17"/>
    </row>
    <row r="71" spans="2:7" ht="18" customHeight="1" x14ac:dyDescent="0.25">
      <c r="B71" s="12">
        <f>DATE((2025),2,14)</f>
        <v>45702</v>
      </c>
      <c r="C71" s="31"/>
      <c r="D71" s="31"/>
      <c r="E71" s="15">
        <v>7</v>
      </c>
      <c r="F71" s="23">
        <v>0</v>
      </c>
      <c r="G71" s="17"/>
    </row>
    <row r="72" spans="2:7" ht="18" customHeight="1" x14ac:dyDescent="0.25">
      <c r="B72" s="11">
        <f>DATE((2025),2,17)</f>
        <v>45705</v>
      </c>
      <c r="C72" s="31"/>
      <c r="D72" s="31"/>
      <c r="E72" s="15">
        <v>8</v>
      </c>
      <c r="F72" s="23">
        <v>0</v>
      </c>
      <c r="G72" s="17"/>
    </row>
    <row r="73" spans="2:7" ht="18" customHeight="1" x14ac:dyDescent="0.25">
      <c r="B73" s="12">
        <f>DATE((2025),2,21)</f>
        <v>45709</v>
      </c>
      <c r="C73" s="31"/>
      <c r="D73" s="31"/>
      <c r="E73" s="15">
        <v>9</v>
      </c>
      <c r="F73" s="23">
        <v>0</v>
      </c>
      <c r="G73" s="17"/>
    </row>
    <row r="74" spans="2:7" ht="18" customHeight="1" x14ac:dyDescent="0.25">
      <c r="B74" s="11">
        <f>DATE((2025),2,24)</f>
        <v>45712</v>
      </c>
      <c r="C74" s="31"/>
      <c r="D74" s="31"/>
      <c r="E74" s="15">
        <v>10</v>
      </c>
      <c r="F74" s="23">
        <v>0</v>
      </c>
      <c r="G74" s="17"/>
    </row>
    <row r="75" spans="2:7" ht="18" customHeight="1" x14ac:dyDescent="0.25">
      <c r="B75" s="12">
        <f>DATE((2025),2,28)</f>
        <v>45716</v>
      </c>
      <c r="C75" s="31"/>
      <c r="D75" s="31"/>
      <c r="E75" s="15">
        <v>11</v>
      </c>
      <c r="F75" s="23">
        <v>0</v>
      </c>
      <c r="G75" s="17"/>
    </row>
    <row r="76" spans="2:7" ht="18" customHeight="1" x14ac:dyDescent="0.25">
      <c r="B76" s="11">
        <f>DATE((2025),3,3)</f>
        <v>45719</v>
      </c>
      <c r="C76" s="31"/>
      <c r="D76" s="31"/>
      <c r="E76" s="15">
        <v>12</v>
      </c>
      <c r="F76" s="23">
        <v>0</v>
      </c>
      <c r="G76" s="17"/>
    </row>
    <row r="77" spans="2:7" ht="18" customHeight="1" x14ac:dyDescent="0.25">
      <c r="B77" s="12">
        <f>DATE((2025),3,7)</f>
        <v>45723</v>
      </c>
      <c r="C77" s="31"/>
      <c r="D77" s="31"/>
      <c r="E77" s="15">
        <v>13</v>
      </c>
      <c r="F77" s="23">
        <v>0</v>
      </c>
      <c r="G77" s="17"/>
    </row>
    <row r="78" spans="2:7" ht="18" customHeight="1" x14ac:dyDescent="0.25">
      <c r="B78" s="11">
        <f>DATE((2025),3,10)</f>
        <v>45726</v>
      </c>
      <c r="C78" s="31"/>
      <c r="D78" s="31"/>
      <c r="E78" s="15">
        <v>14</v>
      </c>
      <c r="F78" s="23">
        <v>0</v>
      </c>
      <c r="G78" s="17"/>
    </row>
    <row r="79" spans="2:7" ht="18" customHeight="1" x14ac:dyDescent="0.25">
      <c r="B79" s="12">
        <f>DATE((2025),3,14)</f>
        <v>45730</v>
      </c>
      <c r="C79" s="31"/>
      <c r="D79" s="31"/>
      <c r="E79" s="15">
        <v>15</v>
      </c>
      <c r="F79" s="23">
        <v>0</v>
      </c>
      <c r="G79" s="17"/>
    </row>
    <row r="80" spans="2:7" ht="18" customHeight="1" x14ac:dyDescent="0.25">
      <c r="B80" s="14">
        <f>DATE((2025),3,17)</f>
        <v>45733</v>
      </c>
      <c r="C80" s="31"/>
      <c r="D80" s="31"/>
      <c r="E80" s="15" t="s">
        <v>15</v>
      </c>
      <c r="F80" s="23">
        <v>0</v>
      </c>
      <c r="G80" s="17"/>
    </row>
    <row r="81" spans="2:7" ht="18" customHeight="1" x14ac:dyDescent="0.25">
      <c r="B81" s="12">
        <f>DATE((2025),3,21)</f>
        <v>45737</v>
      </c>
      <c r="C81" s="31"/>
      <c r="D81" s="31"/>
      <c r="E81" s="15">
        <v>16</v>
      </c>
      <c r="F81" s="23">
        <v>0</v>
      </c>
      <c r="G81" s="17"/>
    </row>
    <row r="82" spans="2:7" ht="18" customHeight="1" x14ac:dyDescent="0.25">
      <c r="B82" s="11">
        <f>DATE((2025),3,24)</f>
        <v>45740</v>
      </c>
      <c r="C82" s="31"/>
      <c r="D82" s="31"/>
      <c r="E82" s="15">
        <v>17</v>
      </c>
      <c r="F82" s="23">
        <v>0</v>
      </c>
      <c r="G82" s="17"/>
    </row>
    <row r="83" spans="2:7" ht="18" customHeight="1" x14ac:dyDescent="0.25">
      <c r="B83" s="12">
        <f>DATE((2025),3,28)</f>
        <v>45744</v>
      </c>
      <c r="C83" s="31"/>
      <c r="D83" s="31"/>
      <c r="E83" s="15">
        <v>18</v>
      </c>
      <c r="F83" s="23">
        <v>0</v>
      </c>
      <c r="G83" s="17"/>
    </row>
    <row r="84" spans="2:7" ht="18" customHeight="1" x14ac:dyDescent="0.25">
      <c r="B84" s="11">
        <f>DATE((2025),3,31)</f>
        <v>45747</v>
      </c>
      <c r="C84" s="31"/>
      <c r="D84" s="31"/>
      <c r="E84" s="15">
        <v>19</v>
      </c>
      <c r="F84" s="23">
        <v>0</v>
      </c>
      <c r="G84" s="17"/>
    </row>
    <row r="85" spans="2:7" ht="18" customHeight="1" x14ac:dyDescent="0.25">
      <c r="B85" s="12">
        <f>DATE((2025),4,4)</f>
        <v>45751</v>
      </c>
      <c r="C85" s="31"/>
      <c r="D85" s="31"/>
      <c r="E85" s="15">
        <v>20</v>
      </c>
      <c r="F85" s="23">
        <v>0</v>
      </c>
      <c r="G85" s="17"/>
    </row>
    <row r="86" spans="2:7" ht="18" customHeight="1" x14ac:dyDescent="0.25">
      <c r="B86" s="11">
        <f>DATE((2025),4,7)</f>
        <v>45754</v>
      </c>
      <c r="C86" s="31"/>
      <c r="D86" s="31"/>
      <c r="E86" s="15">
        <v>21</v>
      </c>
      <c r="F86" s="23">
        <v>0</v>
      </c>
      <c r="G86" s="17"/>
    </row>
    <row r="87" spans="2:7" ht="18" customHeight="1" x14ac:dyDescent="0.25">
      <c r="B87" s="12">
        <f>DATE((2025),4,11)</f>
        <v>45758</v>
      </c>
      <c r="C87" s="31"/>
      <c r="D87" s="31"/>
      <c r="E87" s="15">
        <v>22</v>
      </c>
      <c r="F87" s="23">
        <v>0</v>
      </c>
      <c r="G87" s="17"/>
    </row>
    <row r="88" spans="2:7" ht="18" customHeight="1" x14ac:dyDescent="0.25">
      <c r="B88" s="14">
        <f>DATE((2025),4,14)</f>
        <v>45761</v>
      </c>
      <c r="C88" s="31"/>
      <c r="D88" s="31"/>
      <c r="E88" s="15" t="s">
        <v>16</v>
      </c>
      <c r="F88" s="23">
        <v>0</v>
      </c>
      <c r="G88" s="17"/>
    </row>
    <row r="89" spans="2:7" ht="18" customHeight="1" x14ac:dyDescent="0.25">
      <c r="B89" s="14">
        <f>DATE((2025),4,18)</f>
        <v>45765</v>
      </c>
      <c r="C89" s="31"/>
      <c r="D89" s="31"/>
      <c r="E89" s="15"/>
      <c r="F89" s="23">
        <v>0</v>
      </c>
      <c r="G89" s="17"/>
    </row>
    <row r="90" spans="2:7" ht="18" customHeight="1" x14ac:dyDescent="0.25">
      <c r="B90" s="14">
        <f>DATE((2025),4,21)</f>
        <v>45768</v>
      </c>
      <c r="C90" s="31"/>
      <c r="D90" s="31"/>
      <c r="E90" s="15" t="s">
        <v>23</v>
      </c>
      <c r="F90" s="23">
        <v>0</v>
      </c>
      <c r="G90" s="17"/>
    </row>
    <row r="91" spans="2:7" ht="18" customHeight="1" x14ac:dyDescent="0.25">
      <c r="B91" s="14">
        <f>DATE((2025),4,25)</f>
        <v>45772</v>
      </c>
      <c r="C91" s="31"/>
      <c r="D91" s="31"/>
      <c r="E91" s="15"/>
      <c r="F91" s="23">
        <v>0</v>
      </c>
      <c r="G91" s="17"/>
    </row>
    <row r="92" spans="2:7" ht="18" customHeight="1" x14ac:dyDescent="0.25">
      <c r="B92" s="11">
        <f>DATE((2025),4,28)</f>
        <v>45775</v>
      </c>
      <c r="C92" s="31"/>
      <c r="D92" s="31"/>
      <c r="E92" s="15">
        <v>23</v>
      </c>
      <c r="F92" s="23">
        <v>0</v>
      </c>
      <c r="G92" s="17"/>
    </row>
    <row r="93" spans="2:7" ht="18" customHeight="1" x14ac:dyDescent="0.25">
      <c r="B93" s="12">
        <f>DATE((2025),5,2)</f>
        <v>45779</v>
      </c>
      <c r="C93" s="31"/>
      <c r="D93" s="31"/>
      <c r="E93" s="15">
        <v>24</v>
      </c>
      <c r="F93" s="23">
        <v>0</v>
      </c>
      <c r="G93" s="17"/>
    </row>
    <row r="94" spans="2:7" ht="18" customHeight="1" x14ac:dyDescent="0.25">
      <c r="B94" s="11">
        <f>DATE((2025),5,5)</f>
        <v>45782</v>
      </c>
      <c r="C94" s="31"/>
      <c r="D94" s="31"/>
      <c r="E94" s="15">
        <v>25</v>
      </c>
      <c r="F94" s="23">
        <v>0</v>
      </c>
      <c r="G94" s="17"/>
    </row>
    <row r="95" spans="2:7" ht="18" customHeight="1" x14ac:dyDescent="0.25">
      <c r="B95" s="12">
        <f>DATE((2025),5,9)</f>
        <v>45786</v>
      </c>
      <c r="C95" s="31"/>
      <c r="D95" s="31"/>
      <c r="E95" s="15">
        <v>26</v>
      </c>
      <c r="F95" s="23">
        <v>0</v>
      </c>
      <c r="G95" s="17"/>
    </row>
    <row r="96" spans="2:7" ht="18" customHeight="1" x14ac:dyDescent="0.25">
      <c r="B96" s="11">
        <f>DATE((2025),5,12)</f>
        <v>45789</v>
      </c>
      <c r="C96" s="31"/>
      <c r="D96" s="31"/>
      <c r="E96" s="15">
        <v>27</v>
      </c>
      <c r="F96" s="23">
        <v>0</v>
      </c>
      <c r="G96" s="17"/>
    </row>
    <row r="97" spans="2:7" ht="18" customHeight="1" x14ac:dyDescent="0.25">
      <c r="B97" s="12">
        <f>DATE((2025),5,16)</f>
        <v>45793</v>
      </c>
      <c r="C97" s="31"/>
      <c r="D97" s="31"/>
      <c r="E97" s="15">
        <v>28</v>
      </c>
      <c r="F97" s="23">
        <v>0</v>
      </c>
      <c r="G97" s="17"/>
    </row>
    <row r="98" spans="2:7" ht="18" customHeight="1" x14ac:dyDescent="0.25">
      <c r="B98" s="11">
        <f>DATE((2025),5,19)</f>
        <v>45796</v>
      </c>
      <c r="C98" s="31"/>
      <c r="D98" s="31"/>
      <c r="E98" s="15">
        <v>29</v>
      </c>
      <c r="F98" s="23">
        <v>0</v>
      </c>
      <c r="G98" s="17"/>
    </row>
    <row r="99" spans="2:7" ht="18" customHeight="1" x14ac:dyDescent="0.25">
      <c r="B99" s="13">
        <f>DATE((2025),5,23)</f>
        <v>45800</v>
      </c>
      <c r="C99" s="31"/>
      <c r="D99" s="31"/>
      <c r="E99" s="15">
        <v>30</v>
      </c>
      <c r="F99" s="23">
        <v>0</v>
      </c>
      <c r="G99" s="17"/>
    </row>
    <row r="100" spans="2:7" ht="18" customHeight="1" x14ac:dyDescent="0.25">
      <c r="B100" s="16">
        <f>DATE((2025),5,26)</f>
        <v>45803</v>
      </c>
      <c r="C100" s="31"/>
      <c r="D100" s="31"/>
      <c r="E100" s="15">
        <v>31</v>
      </c>
      <c r="F100" s="23">
        <v>0</v>
      </c>
      <c r="G100" s="17"/>
    </row>
    <row r="101" spans="2:7" ht="18" customHeight="1" x14ac:dyDescent="0.25">
      <c r="B101" s="13">
        <f>DATE((2025),5,30)</f>
        <v>45807</v>
      </c>
      <c r="C101" s="31"/>
      <c r="D101" s="31"/>
      <c r="E101" s="15" t="s">
        <v>12</v>
      </c>
      <c r="F101" s="23">
        <v>10</v>
      </c>
      <c r="G101" s="17"/>
    </row>
    <row r="102" spans="2:7" x14ac:dyDescent="0.25">
      <c r="B102" s="4"/>
      <c r="C102" s="4"/>
      <c r="D102" s="24"/>
      <c r="E102" s="6" t="s">
        <v>5</v>
      </c>
      <c r="F102" s="24"/>
      <c r="G102" s="18"/>
    </row>
  </sheetData>
  <mergeCells count="40">
    <mergeCell ref="C101:D101"/>
    <mergeCell ref="C95:D95"/>
    <mergeCell ref="C96:D96"/>
    <mergeCell ref="C97:D97"/>
    <mergeCell ref="C98:D98"/>
    <mergeCell ref="C99:D99"/>
    <mergeCell ref="C100:D100"/>
    <mergeCell ref="C94:D94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82:D82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67:D67"/>
    <mergeCell ref="C68:D68"/>
    <mergeCell ref="C69:D69"/>
    <mergeCell ref="C70:D70"/>
    <mergeCell ref="C62:D62"/>
    <mergeCell ref="C63:D63"/>
    <mergeCell ref="C64:D64"/>
    <mergeCell ref="C65:D65"/>
    <mergeCell ref="C66:D66"/>
  </mergeCells>
  <phoneticPr fontId="29" type="noConversion"/>
  <pageMargins left="0.35" right="0.35" top="0.5" bottom="0.5" header="0.25" footer="0.25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TM16410085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Cronograma</vt:lpstr>
      <vt:lpstr>Cronograma!Área_de_impresión</vt:lpstr>
      <vt:lpstr>Cronograma!Títulos_a_imprimir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2021-10-12T17:50:06Z</dcterms:created>
  <dcterms:modified xsi:type="dcterms:W3CDTF">2025-01-31T04:52:33Z</dcterms:modified>
</cp:coreProperties>
</file>