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spreadsheets\"/>
    </mc:Choice>
  </mc:AlternateContent>
  <bookViews>
    <workbookView xWindow="14316" yWindow="2220" windowWidth="24840" windowHeight="17964" activeTab="1"/>
  </bookViews>
  <sheets>
    <sheet name="3D" sheetId="2" r:id="rId1"/>
    <sheet name="3D LUPTS" sheetId="7" r:id="rId2"/>
    <sheet name="2D" sheetId="4" r:id="rId3"/>
    <sheet name="2D LUPTS" sheetId="6" r:id="rId4"/>
  </sheets>
  <calcPr calcId="162913" concurrentCalc="0"/>
</workbook>
</file>

<file path=xl/calcChain.xml><?xml version="1.0" encoding="utf-8"?>
<calcChain xmlns="http://schemas.openxmlformats.org/spreadsheetml/2006/main">
  <c r="Z69" i="4" l="1"/>
  <c r="Y69" i="4"/>
  <c r="X69" i="4"/>
  <c r="W69" i="4"/>
  <c r="V69" i="4"/>
  <c r="U69" i="4"/>
  <c r="P69" i="4"/>
  <c r="O69" i="4"/>
  <c r="Z66" i="4"/>
  <c r="Y66" i="4"/>
  <c r="X66" i="4"/>
  <c r="W66" i="4"/>
  <c r="V66" i="4"/>
  <c r="U66" i="4"/>
  <c r="R66" i="4"/>
  <c r="Q66" i="4"/>
  <c r="P66" i="4"/>
  <c r="O66" i="4"/>
  <c r="M66" i="4"/>
  <c r="K66" i="4"/>
  <c r="C66" i="4"/>
  <c r="Z65" i="4"/>
  <c r="Y65" i="4"/>
  <c r="X65" i="4"/>
  <c r="W65" i="4"/>
  <c r="V65" i="4"/>
  <c r="U65" i="4"/>
  <c r="R65" i="4"/>
  <c r="Q65" i="4"/>
  <c r="P65" i="4"/>
  <c r="O65" i="4"/>
  <c r="M65" i="4"/>
  <c r="K65" i="4"/>
  <c r="H65" i="4"/>
  <c r="F65" i="4"/>
  <c r="C65" i="4"/>
  <c r="Z64" i="4"/>
  <c r="Y64" i="4"/>
  <c r="X64" i="4"/>
  <c r="W64" i="4"/>
  <c r="V64" i="4"/>
  <c r="U64" i="4"/>
  <c r="R64" i="4"/>
  <c r="Q64" i="4"/>
  <c r="P64" i="4"/>
  <c r="O64" i="4"/>
  <c r="M64" i="4"/>
  <c r="K64" i="4"/>
  <c r="H64" i="4"/>
  <c r="F64" i="4"/>
  <c r="C64" i="4"/>
  <c r="Z63" i="4"/>
  <c r="Y63" i="4"/>
  <c r="X63" i="4"/>
  <c r="W63" i="4"/>
  <c r="V63" i="4"/>
  <c r="U63" i="4"/>
  <c r="R63" i="4"/>
  <c r="Q63" i="4"/>
  <c r="P63" i="4"/>
  <c r="O63" i="4"/>
  <c r="M63" i="4"/>
  <c r="K63" i="4"/>
  <c r="H63" i="4"/>
  <c r="F63" i="4"/>
  <c r="C63" i="4"/>
  <c r="Z62" i="4"/>
  <c r="Y62" i="4"/>
  <c r="X62" i="4"/>
  <c r="W62" i="4"/>
  <c r="V62" i="4"/>
  <c r="U62" i="4"/>
  <c r="R62" i="4"/>
  <c r="Q62" i="4"/>
  <c r="P62" i="4"/>
  <c r="O62" i="4"/>
  <c r="M62" i="4"/>
  <c r="K62" i="4"/>
  <c r="H62" i="4"/>
  <c r="F62" i="4"/>
  <c r="C62" i="4"/>
  <c r="Z61" i="4"/>
  <c r="Y61" i="4"/>
  <c r="X61" i="4"/>
  <c r="W61" i="4"/>
  <c r="V61" i="4"/>
  <c r="U61" i="4"/>
  <c r="R61" i="4"/>
  <c r="Q61" i="4"/>
  <c r="P61" i="4"/>
  <c r="O61" i="4"/>
  <c r="M61" i="4"/>
  <c r="K61" i="4"/>
  <c r="H61" i="4"/>
  <c r="F61" i="4"/>
  <c r="C61" i="4"/>
  <c r="Z60" i="4"/>
  <c r="Y60" i="4"/>
  <c r="X60" i="4"/>
  <c r="W60" i="4"/>
  <c r="V60" i="4"/>
  <c r="U60" i="4"/>
  <c r="Z56" i="4"/>
  <c r="Y56" i="4"/>
  <c r="X56" i="4"/>
  <c r="W56" i="4"/>
  <c r="V56" i="4"/>
  <c r="U56" i="4"/>
  <c r="P56" i="4"/>
  <c r="O56" i="4"/>
  <c r="Z53" i="4"/>
  <c r="Y53" i="4"/>
  <c r="X53" i="4"/>
  <c r="W53" i="4"/>
  <c r="V53" i="4"/>
  <c r="U53" i="4"/>
  <c r="R53" i="4"/>
  <c r="Q53" i="4"/>
  <c r="P53" i="4"/>
  <c r="O53" i="4"/>
  <c r="M53" i="4"/>
  <c r="K53" i="4"/>
  <c r="C53" i="4"/>
  <c r="Z52" i="4"/>
  <c r="Y52" i="4"/>
  <c r="X52" i="4"/>
  <c r="W52" i="4"/>
  <c r="V52" i="4"/>
  <c r="U52" i="4"/>
  <c r="R52" i="4"/>
  <c r="Q52" i="4"/>
  <c r="P52" i="4"/>
  <c r="O52" i="4"/>
  <c r="M52" i="4"/>
  <c r="K52" i="4"/>
  <c r="H52" i="4"/>
  <c r="F52" i="4"/>
  <c r="C52" i="4"/>
  <c r="Z51" i="4"/>
  <c r="Y51" i="4"/>
  <c r="X51" i="4"/>
  <c r="W51" i="4"/>
  <c r="V51" i="4"/>
  <c r="U51" i="4"/>
  <c r="R51" i="4"/>
  <c r="Q51" i="4"/>
  <c r="P51" i="4"/>
  <c r="O51" i="4"/>
  <c r="M51" i="4"/>
  <c r="K51" i="4"/>
  <c r="H51" i="4"/>
  <c r="F51" i="4"/>
  <c r="C51" i="4"/>
  <c r="Z50" i="4"/>
  <c r="Y50" i="4"/>
  <c r="X50" i="4"/>
  <c r="W50" i="4"/>
  <c r="V50" i="4"/>
  <c r="U50" i="4"/>
  <c r="R50" i="4"/>
  <c r="Q50" i="4"/>
  <c r="P50" i="4"/>
  <c r="O50" i="4"/>
  <c r="M50" i="4"/>
  <c r="K50" i="4"/>
  <c r="H50" i="4"/>
  <c r="F50" i="4"/>
  <c r="C50" i="4"/>
  <c r="Z49" i="4"/>
  <c r="Y49" i="4"/>
  <c r="X49" i="4"/>
  <c r="W49" i="4"/>
  <c r="V49" i="4"/>
  <c r="U49" i="4"/>
  <c r="R49" i="4"/>
  <c r="Q49" i="4"/>
  <c r="P49" i="4"/>
  <c r="O49" i="4"/>
  <c r="M49" i="4"/>
  <c r="K49" i="4"/>
  <c r="H49" i="4"/>
  <c r="F49" i="4"/>
  <c r="C49" i="4"/>
  <c r="Z48" i="4"/>
  <c r="Y48" i="4"/>
  <c r="X48" i="4"/>
  <c r="W48" i="4"/>
  <c r="V48" i="4"/>
  <c r="U48" i="4"/>
  <c r="Z44" i="4"/>
  <c r="Y44" i="4"/>
  <c r="X44" i="4"/>
  <c r="W44" i="4"/>
  <c r="V44" i="4"/>
  <c r="U44" i="4"/>
  <c r="P44" i="4"/>
  <c r="O44" i="4"/>
  <c r="Z41" i="4"/>
  <c r="Y41" i="4"/>
  <c r="X41" i="4"/>
  <c r="W41" i="4"/>
  <c r="V41" i="4"/>
  <c r="U41" i="4"/>
  <c r="R41" i="4"/>
  <c r="Q41" i="4"/>
  <c r="P41" i="4"/>
  <c r="O41" i="4"/>
  <c r="M41" i="4"/>
  <c r="K41" i="4"/>
  <c r="C41" i="4"/>
  <c r="Z40" i="4"/>
  <c r="Y40" i="4"/>
  <c r="X40" i="4"/>
  <c r="W40" i="4"/>
  <c r="V40" i="4"/>
  <c r="U40" i="4"/>
  <c r="R40" i="4"/>
  <c r="Q40" i="4"/>
  <c r="P40" i="4"/>
  <c r="O40" i="4"/>
  <c r="M40" i="4"/>
  <c r="K40" i="4"/>
  <c r="H40" i="4"/>
  <c r="F40" i="4"/>
  <c r="C40" i="4"/>
  <c r="Z39" i="4"/>
  <c r="Y39" i="4"/>
  <c r="X39" i="4"/>
  <c r="W39" i="4"/>
  <c r="V39" i="4"/>
  <c r="U39" i="4"/>
  <c r="R39" i="4"/>
  <c r="Q39" i="4"/>
  <c r="P39" i="4"/>
  <c r="O39" i="4"/>
  <c r="M39" i="4"/>
  <c r="K39" i="4"/>
  <c r="H39" i="4"/>
  <c r="F39" i="4"/>
  <c r="C39" i="4"/>
  <c r="Z38" i="4"/>
  <c r="Y38" i="4"/>
  <c r="X38" i="4"/>
  <c r="W38" i="4"/>
  <c r="V38" i="4"/>
  <c r="U38" i="4"/>
  <c r="R38" i="4"/>
  <c r="Q38" i="4"/>
  <c r="P38" i="4"/>
  <c r="O38" i="4"/>
  <c r="M38" i="4"/>
  <c r="K38" i="4"/>
  <c r="H38" i="4"/>
  <c r="F38" i="4"/>
  <c r="C38" i="4"/>
  <c r="Z37" i="4"/>
  <c r="Y37" i="4"/>
  <c r="X37" i="4"/>
  <c r="W37" i="4"/>
  <c r="V37" i="4"/>
  <c r="U37" i="4"/>
  <c r="Z33" i="4"/>
  <c r="Y33" i="4"/>
  <c r="X33" i="4"/>
  <c r="W33" i="4"/>
  <c r="V33" i="4"/>
  <c r="U33" i="4"/>
  <c r="P33" i="4"/>
  <c r="O33" i="4"/>
  <c r="Z30" i="4"/>
  <c r="Y30" i="4"/>
  <c r="X30" i="4"/>
  <c r="W30" i="4"/>
  <c r="V30" i="4"/>
  <c r="U30" i="4"/>
  <c r="R30" i="4"/>
  <c r="Q30" i="4"/>
  <c r="P30" i="4"/>
  <c r="O30" i="4"/>
  <c r="M30" i="4"/>
  <c r="K30" i="4"/>
  <c r="C30" i="4"/>
  <c r="Z29" i="4"/>
  <c r="Y29" i="4"/>
  <c r="X29" i="4"/>
  <c r="W29" i="4"/>
  <c r="V29" i="4"/>
  <c r="U29" i="4"/>
  <c r="R29" i="4"/>
  <c r="Q29" i="4"/>
  <c r="P29" i="4"/>
  <c r="O29" i="4"/>
  <c r="M29" i="4"/>
  <c r="K29" i="4"/>
  <c r="H29" i="4"/>
  <c r="F29" i="4"/>
  <c r="C29" i="4"/>
  <c r="Z28" i="4"/>
  <c r="Y28" i="4"/>
  <c r="X28" i="4"/>
  <c r="W28" i="4"/>
  <c r="V28" i="4"/>
  <c r="U28" i="4"/>
  <c r="R28" i="4"/>
  <c r="Q28" i="4"/>
  <c r="P28" i="4"/>
  <c r="O28" i="4"/>
  <c r="M28" i="4"/>
  <c r="K28" i="4"/>
  <c r="H28" i="4"/>
  <c r="F28" i="4"/>
  <c r="C28" i="4"/>
  <c r="Z27" i="4"/>
  <c r="Y27" i="4"/>
  <c r="X27" i="4"/>
  <c r="W27" i="4"/>
  <c r="V27" i="4"/>
  <c r="U27" i="4"/>
  <c r="Z23" i="4"/>
  <c r="Y23" i="4"/>
  <c r="X23" i="4"/>
  <c r="W23" i="4"/>
  <c r="V23" i="4"/>
  <c r="U23" i="4"/>
  <c r="P23" i="4"/>
  <c r="O23" i="4"/>
  <c r="Z20" i="4"/>
  <c r="Y20" i="4"/>
  <c r="X20" i="4"/>
  <c r="W20" i="4"/>
  <c r="V20" i="4"/>
  <c r="U20" i="4"/>
  <c r="R20" i="4"/>
  <c r="Q20" i="4"/>
  <c r="P20" i="4"/>
  <c r="O20" i="4"/>
  <c r="M20" i="4"/>
  <c r="K20" i="4"/>
  <c r="C20" i="4"/>
  <c r="Z19" i="4"/>
  <c r="Y19" i="4"/>
  <c r="X19" i="4"/>
  <c r="W19" i="4"/>
  <c r="V19" i="4"/>
  <c r="U19" i="4"/>
  <c r="R19" i="4"/>
  <c r="Q19" i="4"/>
  <c r="P19" i="4"/>
  <c r="O19" i="4"/>
  <c r="M19" i="4"/>
  <c r="K19" i="4"/>
  <c r="H19" i="4"/>
  <c r="F19" i="4"/>
  <c r="C19" i="4"/>
  <c r="Z18" i="4"/>
  <c r="Y18" i="4"/>
  <c r="X18" i="4"/>
  <c r="W18" i="4"/>
  <c r="V18" i="4"/>
  <c r="U18" i="4"/>
  <c r="Z14" i="4"/>
  <c r="Y14" i="4"/>
  <c r="X14" i="4"/>
  <c r="W14" i="4"/>
  <c r="V14" i="4"/>
  <c r="U14" i="4"/>
  <c r="P14" i="4"/>
  <c r="O14" i="4"/>
  <c r="Z11" i="4"/>
  <c r="Y11" i="4"/>
  <c r="X11" i="4"/>
  <c r="W11" i="4"/>
  <c r="V11" i="4"/>
  <c r="U11" i="4"/>
  <c r="R11" i="4"/>
  <c r="Q11" i="4"/>
  <c r="P11" i="4"/>
  <c r="O11" i="4"/>
  <c r="M11" i="4"/>
  <c r="K11" i="4"/>
  <c r="C11" i="4"/>
  <c r="Z10" i="4"/>
  <c r="Y10" i="4"/>
  <c r="X10" i="4"/>
  <c r="W10" i="4"/>
  <c r="V10" i="4"/>
  <c r="U10" i="4"/>
  <c r="Z6" i="4"/>
  <c r="Y6" i="4"/>
  <c r="X6" i="4"/>
  <c r="W6" i="4"/>
  <c r="V6" i="4"/>
  <c r="U6" i="4"/>
  <c r="P6" i="4"/>
  <c r="O6" i="4"/>
  <c r="Z3" i="4"/>
  <c r="Y3" i="4"/>
  <c r="X3" i="4"/>
  <c r="W3" i="4"/>
  <c r="V3" i="4"/>
  <c r="U3" i="4"/>
  <c r="AF69" i="2"/>
  <c r="AE69" i="2"/>
  <c r="AD69" i="2"/>
  <c r="AC69" i="2"/>
  <c r="AB69" i="2"/>
  <c r="AA69" i="2"/>
  <c r="U69" i="2"/>
  <c r="T69" i="2"/>
  <c r="S69" i="2"/>
  <c r="AF66" i="2"/>
  <c r="AE66" i="2"/>
  <c r="AD66" i="2"/>
  <c r="AC66" i="2"/>
  <c r="AB66" i="2"/>
  <c r="AA66" i="2"/>
  <c r="X66" i="2"/>
  <c r="W66" i="2"/>
  <c r="V66" i="2"/>
  <c r="U66" i="2"/>
  <c r="T66" i="2"/>
  <c r="S66" i="2"/>
  <c r="Q66" i="2"/>
  <c r="O66" i="2"/>
  <c r="M66" i="2"/>
  <c r="C66" i="2"/>
  <c r="AF65" i="2"/>
  <c r="AE65" i="2"/>
  <c r="AD65" i="2"/>
  <c r="AC65" i="2"/>
  <c r="AB65" i="2"/>
  <c r="AA65" i="2"/>
  <c r="X65" i="2"/>
  <c r="W65" i="2"/>
  <c r="V65" i="2"/>
  <c r="U65" i="2"/>
  <c r="T65" i="2"/>
  <c r="S65" i="2"/>
  <c r="Q65" i="2"/>
  <c r="O65" i="2"/>
  <c r="M65" i="2"/>
  <c r="J65" i="2"/>
  <c r="H65" i="2"/>
  <c r="F65" i="2"/>
  <c r="C65" i="2"/>
  <c r="AF64" i="2"/>
  <c r="AE64" i="2"/>
  <c r="AD64" i="2"/>
  <c r="AC64" i="2"/>
  <c r="AB64" i="2"/>
  <c r="AA64" i="2"/>
  <c r="X64" i="2"/>
  <c r="W64" i="2"/>
  <c r="V64" i="2"/>
  <c r="U64" i="2"/>
  <c r="T64" i="2"/>
  <c r="S64" i="2"/>
  <c r="Q64" i="2"/>
  <c r="O64" i="2"/>
  <c r="M64" i="2"/>
  <c r="J64" i="2"/>
  <c r="H64" i="2"/>
  <c r="F64" i="2"/>
  <c r="C64" i="2"/>
  <c r="AF63" i="2"/>
  <c r="AE63" i="2"/>
  <c r="AD63" i="2"/>
  <c r="AC63" i="2"/>
  <c r="AB63" i="2"/>
  <c r="AA63" i="2"/>
  <c r="X63" i="2"/>
  <c r="W63" i="2"/>
  <c r="V63" i="2"/>
  <c r="U63" i="2"/>
  <c r="T63" i="2"/>
  <c r="S63" i="2"/>
  <c r="Q63" i="2"/>
  <c r="O63" i="2"/>
  <c r="M63" i="2"/>
  <c r="J63" i="2"/>
  <c r="H63" i="2"/>
  <c r="F63" i="2"/>
  <c r="C63" i="2"/>
  <c r="AF62" i="2"/>
  <c r="AE62" i="2"/>
  <c r="AD62" i="2"/>
  <c r="AC62" i="2"/>
  <c r="AB62" i="2"/>
  <c r="AA62" i="2"/>
  <c r="X62" i="2"/>
  <c r="W62" i="2"/>
  <c r="V62" i="2"/>
  <c r="U62" i="2"/>
  <c r="T62" i="2"/>
  <c r="S62" i="2"/>
  <c r="Q62" i="2"/>
  <c r="O62" i="2"/>
  <c r="M62" i="2"/>
  <c r="J62" i="2"/>
  <c r="H62" i="2"/>
  <c r="F62" i="2"/>
  <c r="C62" i="2"/>
  <c r="AF61" i="2"/>
  <c r="AE61" i="2"/>
  <c r="AD61" i="2"/>
  <c r="AC61" i="2"/>
  <c r="AB61" i="2"/>
  <c r="AA61" i="2"/>
  <c r="X61" i="2"/>
  <c r="W61" i="2"/>
  <c r="V61" i="2"/>
  <c r="U61" i="2"/>
  <c r="T61" i="2"/>
  <c r="S61" i="2"/>
  <c r="Q61" i="2"/>
  <c r="O61" i="2"/>
  <c r="M61" i="2"/>
  <c r="J61" i="2"/>
  <c r="H61" i="2"/>
  <c r="F61" i="2"/>
  <c r="C61" i="2"/>
  <c r="AF60" i="2"/>
  <c r="AE60" i="2"/>
  <c r="AD60" i="2"/>
  <c r="AC60" i="2"/>
  <c r="AB60" i="2"/>
  <c r="AA60" i="2"/>
  <c r="AF56" i="2"/>
  <c r="AE56" i="2"/>
  <c r="AD56" i="2"/>
  <c r="AC56" i="2"/>
  <c r="AB56" i="2"/>
  <c r="AA56" i="2"/>
  <c r="U56" i="2"/>
  <c r="T56" i="2"/>
  <c r="S56" i="2"/>
  <c r="AF53" i="2"/>
  <c r="AE53" i="2"/>
  <c r="AD53" i="2"/>
  <c r="AC53" i="2"/>
  <c r="AB53" i="2"/>
  <c r="AA53" i="2"/>
  <c r="X53" i="2"/>
  <c r="W53" i="2"/>
  <c r="V53" i="2"/>
  <c r="U53" i="2"/>
  <c r="T53" i="2"/>
  <c r="S53" i="2"/>
  <c r="Q53" i="2"/>
  <c r="O53" i="2"/>
  <c r="M53" i="2"/>
  <c r="C53" i="2"/>
  <c r="AF52" i="2"/>
  <c r="AE52" i="2"/>
  <c r="AD52" i="2"/>
  <c r="AC52" i="2"/>
  <c r="AB52" i="2"/>
  <c r="AA52" i="2"/>
  <c r="X52" i="2"/>
  <c r="W52" i="2"/>
  <c r="V52" i="2"/>
  <c r="U52" i="2"/>
  <c r="T52" i="2"/>
  <c r="S52" i="2"/>
  <c r="Q52" i="2"/>
  <c r="O52" i="2"/>
  <c r="M52" i="2"/>
  <c r="J52" i="2"/>
  <c r="H52" i="2"/>
  <c r="F52" i="2"/>
  <c r="C52" i="2"/>
  <c r="AF51" i="2"/>
  <c r="AE51" i="2"/>
  <c r="AD51" i="2"/>
  <c r="AC51" i="2"/>
  <c r="AB51" i="2"/>
  <c r="AA51" i="2"/>
  <c r="X51" i="2"/>
  <c r="W51" i="2"/>
  <c r="V51" i="2"/>
  <c r="U51" i="2"/>
  <c r="T51" i="2"/>
  <c r="S51" i="2"/>
  <c r="Q51" i="2"/>
  <c r="O51" i="2"/>
  <c r="M51" i="2"/>
  <c r="J51" i="2"/>
  <c r="H51" i="2"/>
  <c r="F51" i="2"/>
  <c r="C51" i="2"/>
  <c r="AF50" i="2"/>
  <c r="AE50" i="2"/>
  <c r="AD50" i="2"/>
  <c r="AC50" i="2"/>
  <c r="AB50" i="2"/>
  <c r="AA50" i="2"/>
  <c r="X50" i="2"/>
  <c r="W50" i="2"/>
  <c r="V50" i="2"/>
  <c r="U50" i="2"/>
  <c r="T50" i="2"/>
  <c r="S50" i="2"/>
  <c r="Q50" i="2"/>
  <c r="O50" i="2"/>
  <c r="M50" i="2"/>
  <c r="J50" i="2"/>
  <c r="H50" i="2"/>
  <c r="F50" i="2"/>
  <c r="C50" i="2"/>
  <c r="AF49" i="2"/>
  <c r="AE49" i="2"/>
  <c r="AD49" i="2"/>
  <c r="AC49" i="2"/>
  <c r="AB49" i="2"/>
  <c r="AA49" i="2"/>
  <c r="X49" i="2"/>
  <c r="W49" i="2"/>
  <c r="V49" i="2"/>
  <c r="U49" i="2"/>
  <c r="T49" i="2"/>
  <c r="S49" i="2"/>
  <c r="Q49" i="2"/>
  <c r="O49" i="2"/>
  <c r="M49" i="2"/>
  <c r="J49" i="2"/>
  <c r="H49" i="2"/>
  <c r="F49" i="2"/>
  <c r="C49" i="2"/>
  <c r="AF48" i="2"/>
  <c r="AE48" i="2"/>
  <c r="AD48" i="2"/>
  <c r="AC48" i="2"/>
  <c r="AB48" i="2"/>
  <c r="AA48" i="2"/>
  <c r="AF44" i="2"/>
  <c r="AE44" i="2"/>
  <c r="AD44" i="2"/>
  <c r="AC44" i="2"/>
  <c r="AB44" i="2"/>
  <c r="AA44" i="2"/>
  <c r="U44" i="2"/>
  <c r="T44" i="2"/>
  <c r="S44" i="2"/>
  <c r="AF41" i="2"/>
  <c r="AE41" i="2"/>
  <c r="AD41" i="2"/>
  <c r="AC41" i="2"/>
  <c r="AB41" i="2"/>
  <c r="AA41" i="2"/>
  <c r="X41" i="2"/>
  <c r="W41" i="2"/>
  <c r="V41" i="2"/>
  <c r="U41" i="2"/>
  <c r="T41" i="2"/>
  <c r="S41" i="2"/>
  <c r="Q41" i="2"/>
  <c r="O41" i="2"/>
  <c r="M41" i="2"/>
  <c r="C41" i="2"/>
  <c r="AF40" i="2"/>
  <c r="AE40" i="2"/>
  <c r="AD40" i="2"/>
  <c r="AC40" i="2"/>
  <c r="AB40" i="2"/>
  <c r="AA40" i="2"/>
  <c r="X40" i="2"/>
  <c r="W40" i="2"/>
  <c r="V40" i="2"/>
  <c r="U40" i="2"/>
  <c r="T40" i="2"/>
  <c r="S40" i="2"/>
  <c r="Q40" i="2"/>
  <c r="O40" i="2"/>
  <c r="M40" i="2"/>
  <c r="J40" i="2"/>
  <c r="H40" i="2"/>
  <c r="F40" i="2"/>
  <c r="C40" i="2"/>
  <c r="AF39" i="2"/>
  <c r="AE39" i="2"/>
  <c r="AD39" i="2"/>
  <c r="AC39" i="2"/>
  <c r="AB39" i="2"/>
  <c r="AA39" i="2"/>
  <c r="X39" i="2"/>
  <c r="W39" i="2"/>
  <c r="V39" i="2"/>
  <c r="U39" i="2"/>
  <c r="T39" i="2"/>
  <c r="S39" i="2"/>
  <c r="Q39" i="2"/>
  <c r="O39" i="2"/>
  <c r="M39" i="2"/>
  <c r="J39" i="2"/>
  <c r="H39" i="2"/>
  <c r="F39" i="2"/>
  <c r="C39" i="2"/>
  <c r="AF38" i="2"/>
  <c r="AE38" i="2"/>
  <c r="AD38" i="2"/>
  <c r="AC38" i="2"/>
  <c r="AB38" i="2"/>
  <c r="AA38" i="2"/>
  <c r="X38" i="2"/>
  <c r="W38" i="2"/>
  <c r="V38" i="2"/>
  <c r="U38" i="2"/>
  <c r="T38" i="2"/>
  <c r="S38" i="2"/>
  <c r="Q38" i="2"/>
  <c r="O38" i="2"/>
  <c r="M38" i="2"/>
  <c r="J38" i="2"/>
  <c r="H38" i="2"/>
  <c r="F38" i="2"/>
  <c r="C38" i="2"/>
  <c r="AF37" i="2"/>
  <c r="AE37" i="2"/>
  <c r="AD37" i="2"/>
  <c r="AC37" i="2"/>
  <c r="AB37" i="2"/>
  <c r="AA37" i="2"/>
  <c r="AF33" i="2"/>
  <c r="AE33" i="2"/>
  <c r="AD33" i="2"/>
  <c r="AC33" i="2"/>
  <c r="AB33" i="2"/>
  <c r="AA33" i="2"/>
  <c r="U33" i="2"/>
  <c r="T33" i="2"/>
  <c r="S33" i="2"/>
  <c r="AF30" i="2"/>
  <c r="AE30" i="2"/>
  <c r="AD30" i="2"/>
  <c r="AC30" i="2"/>
  <c r="AB30" i="2"/>
  <c r="AA30" i="2"/>
  <c r="X30" i="2"/>
  <c r="W30" i="2"/>
  <c r="V30" i="2"/>
  <c r="U30" i="2"/>
  <c r="T30" i="2"/>
  <c r="S30" i="2"/>
  <c r="Q30" i="2"/>
  <c r="O30" i="2"/>
  <c r="M30" i="2"/>
  <c r="C30" i="2"/>
  <c r="AF29" i="2"/>
  <c r="AE29" i="2"/>
  <c r="AD29" i="2"/>
  <c r="AC29" i="2"/>
  <c r="AB29" i="2"/>
  <c r="AA29" i="2"/>
  <c r="X29" i="2"/>
  <c r="W29" i="2"/>
  <c r="V29" i="2"/>
  <c r="U29" i="2"/>
  <c r="T29" i="2"/>
  <c r="S29" i="2"/>
  <c r="Q29" i="2"/>
  <c r="O29" i="2"/>
  <c r="M29" i="2"/>
  <c r="J29" i="2"/>
  <c r="H29" i="2"/>
  <c r="F29" i="2"/>
  <c r="C29" i="2"/>
  <c r="AF28" i="2"/>
  <c r="AE28" i="2"/>
  <c r="AD28" i="2"/>
  <c r="AC28" i="2"/>
  <c r="AB28" i="2"/>
  <c r="AA28" i="2"/>
  <c r="X28" i="2"/>
  <c r="W28" i="2"/>
  <c r="V28" i="2"/>
  <c r="U28" i="2"/>
  <c r="T28" i="2"/>
  <c r="S28" i="2"/>
  <c r="Q28" i="2"/>
  <c r="O28" i="2"/>
  <c r="M28" i="2"/>
  <c r="J28" i="2"/>
  <c r="H28" i="2"/>
  <c r="F28" i="2"/>
  <c r="C28" i="2"/>
  <c r="AF27" i="2"/>
  <c r="AE27" i="2"/>
  <c r="AD27" i="2"/>
  <c r="AC27" i="2"/>
  <c r="AB27" i="2"/>
  <c r="AA27" i="2"/>
  <c r="AF23" i="2"/>
  <c r="AE23" i="2"/>
  <c r="AD23" i="2"/>
  <c r="AC23" i="2"/>
  <c r="AB23" i="2"/>
  <c r="AA23" i="2"/>
  <c r="U23" i="2"/>
  <c r="T23" i="2"/>
  <c r="S23" i="2"/>
  <c r="AF20" i="2"/>
  <c r="AE20" i="2"/>
  <c r="AD20" i="2"/>
  <c r="AC20" i="2"/>
  <c r="AB20" i="2"/>
  <c r="AA20" i="2"/>
  <c r="X20" i="2"/>
  <c r="W20" i="2"/>
  <c r="V20" i="2"/>
  <c r="U20" i="2"/>
  <c r="T20" i="2"/>
  <c r="S20" i="2"/>
  <c r="Q20" i="2"/>
  <c r="O20" i="2"/>
  <c r="M20" i="2"/>
  <c r="C20" i="2"/>
  <c r="AF19" i="2"/>
  <c r="AE19" i="2"/>
  <c r="AD19" i="2"/>
  <c r="AC19" i="2"/>
  <c r="AB19" i="2"/>
  <c r="AA19" i="2"/>
  <c r="X19" i="2"/>
  <c r="W19" i="2"/>
  <c r="V19" i="2"/>
  <c r="U19" i="2"/>
  <c r="T19" i="2"/>
  <c r="S19" i="2"/>
  <c r="Q19" i="2"/>
  <c r="O19" i="2"/>
  <c r="M19" i="2"/>
  <c r="J19" i="2"/>
  <c r="H19" i="2"/>
  <c r="F19" i="2"/>
  <c r="C19" i="2"/>
  <c r="AF18" i="2"/>
  <c r="AE18" i="2"/>
  <c r="AD18" i="2"/>
  <c r="AC18" i="2"/>
  <c r="AB18" i="2"/>
  <c r="AA18" i="2"/>
  <c r="AF14" i="2"/>
  <c r="AE14" i="2"/>
  <c r="AD14" i="2"/>
  <c r="AC14" i="2"/>
  <c r="AB14" i="2"/>
  <c r="AA14" i="2"/>
  <c r="U14" i="2"/>
  <c r="T14" i="2"/>
  <c r="S14" i="2"/>
  <c r="AF11" i="2"/>
  <c r="AE11" i="2"/>
  <c r="AD11" i="2"/>
  <c r="AC11" i="2"/>
  <c r="AB11" i="2"/>
  <c r="AA11" i="2"/>
  <c r="X11" i="2"/>
  <c r="W11" i="2"/>
  <c r="V11" i="2"/>
  <c r="U11" i="2"/>
  <c r="T11" i="2"/>
  <c r="S11" i="2"/>
  <c r="Q11" i="2"/>
  <c r="O11" i="2"/>
  <c r="M11" i="2"/>
  <c r="C11" i="2"/>
  <c r="AF10" i="2"/>
  <c r="AE10" i="2"/>
  <c r="AD10" i="2"/>
  <c r="AC10" i="2"/>
  <c r="AB10" i="2"/>
  <c r="AA10" i="2"/>
  <c r="AF6" i="2"/>
  <c r="AE6" i="2"/>
  <c r="AD6" i="2"/>
  <c r="AC6" i="2"/>
  <c r="AB6" i="2"/>
  <c r="AA6" i="2"/>
  <c r="U6" i="2"/>
  <c r="T6" i="2"/>
  <c r="S6" i="2"/>
  <c r="AF3" i="2"/>
  <c r="AE3" i="2"/>
  <c r="AD3" i="2"/>
  <c r="AC3" i="2"/>
  <c r="AB3" i="2"/>
  <c r="AA3" i="2"/>
</calcChain>
</file>

<file path=xl/sharedStrings.xml><?xml version="1.0" encoding="utf-8"?>
<sst xmlns="http://schemas.openxmlformats.org/spreadsheetml/2006/main" count="657" uniqueCount="79">
  <si>
    <t>X1</t>
  </si>
  <si>
    <t>Y1</t>
  </si>
  <si>
    <t>X2</t>
  </si>
  <si>
    <t>Y2</t>
  </si>
  <si>
    <t>X3</t>
  </si>
  <si>
    <t>Y3</t>
  </si>
  <si>
    <t>X4</t>
  </si>
  <si>
    <t>Y4</t>
  </si>
  <si>
    <t>X5</t>
  </si>
  <si>
    <t>XC</t>
  </si>
  <si>
    <t>YC</t>
  </si>
  <si>
    <t>X02</t>
  </si>
  <si>
    <t>Y02</t>
  </si>
  <si>
    <t>X03</t>
  </si>
  <si>
    <t>Y03</t>
  </si>
  <si>
    <t>X04</t>
  </si>
  <si>
    <t>Y04</t>
  </si>
  <si>
    <t>X05</t>
  </si>
  <si>
    <t>Y05</t>
  </si>
  <si>
    <t>Y5</t>
  </si>
  <si>
    <t>Box dimensions (in Diameters)</t>
  </si>
  <si>
    <t>Total Cells</t>
  </si>
  <si>
    <t>Mesh0</t>
  </si>
  <si>
    <t>Mesh1</t>
  </si>
  <si>
    <t>Mesh2</t>
  </si>
  <si>
    <t>Mesh3</t>
  </si>
  <si>
    <t>Mesh4</t>
  </si>
  <si>
    <t>Mesh5</t>
  </si>
  <si>
    <t>X0</t>
  </si>
  <si>
    <t>Y0</t>
  </si>
  <si>
    <t>Y01</t>
  </si>
  <si>
    <t>X01</t>
  </si>
  <si>
    <t>Total Active</t>
  </si>
  <si>
    <t>Total active sites</t>
  </si>
  <si>
    <t>Level</t>
  </si>
  <si>
    <t>D</t>
  </si>
  <si>
    <t>% of Volume</t>
  </si>
  <si>
    <t>% active sites</t>
  </si>
  <si>
    <t>LUPTS</t>
  </si>
  <si>
    <t>% LUPTS</t>
  </si>
  <si>
    <t>LUMA Refs</t>
  </si>
  <si>
    <t>RefXstart</t>
  </si>
  <si>
    <t>RefXend</t>
  </si>
  <si>
    <t>RefYstart</t>
  </si>
  <si>
    <t>RefYend</t>
  </si>
  <si>
    <t>Z0</t>
  </si>
  <si>
    <t>Z1</t>
  </si>
  <si>
    <t>Z2</t>
  </si>
  <si>
    <t>Z3</t>
  </si>
  <si>
    <t>Z4</t>
  </si>
  <si>
    <t>Z5</t>
  </si>
  <si>
    <t>ZC</t>
  </si>
  <si>
    <t>Z01</t>
  </si>
  <si>
    <t>Z02</t>
  </si>
  <si>
    <t>Z03</t>
  </si>
  <si>
    <t>Z04</t>
  </si>
  <si>
    <t>Z05</t>
  </si>
  <si>
    <t>Box location (in Diameters)</t>
  </si>
  <si>
    <t>RefZstart</t>
  </si>
  <si>
    <t>RefZend</t>
  </si>
  <si>
    <t>ObjYstart</t>
  </si>
  <si>
    <t>ObjXstart</t>
  </si>
  <si>
    <t>ObjZcen</t>
  </si>
  <si>
    <t># Grids</t>
  </si>
  <si>
    <t>X6</t>
  </si>
  <si>
    <t>Y6</t>
  </si>
  <si>
    <t>Z6</t>
  </si>
  <si>
    <t>X06</t>
  </si>
  <si>
    <t>Y06</t>
  </si>
  <si>
    <t>Z06</t>
  </si>
  <si>
    <t>Mesh6</t>
  </si>
  <si>
    <t>Totals</t>
  </si>
  <si>
    <t>L0</t>
  </si>
  <si>
    <t>L1</t>
  </si>
  <si>
    <t>L2</t>
  </si>
  <si>
    <t>L3</t>
  </si>
  <si>
    <t>L4</t>
  </si>
  <si>
    <t>L5</t>
  </si>
  <si>
    <t>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</si>
</sst>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6" fillId="3" borderId="0" xfId="0" applyFont="1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3" fillId="2" borderId="0" xfId="0" applyFont="1" applyFill="1"/>
    <xf numFmtId="0" fontId="7" fillId="0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3" fillId="0" borderId="0" xfId="0" applyFont="1" applyFill="1"/>
    <xf numFmtId="1" fontId="0" fillId="0" borderId="0" xfId="0" applyNumberFormat="1"/>
    <xf numFmtId="0" fontId="1" fillId="0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165" fontId="0" fillId="0" borderId="0" xfId="110" applyNumberFormat="1" applyFont="1"/>
    <xf numFmtId="0" fontId="8" fillId="2" borderId="0" xfId="0" applyFont="1" applyFill="1"/>
    <xf numFmtId="43" fontId="0" fillId="0" borderId="0" xfId="110" applyNumberFormat="1" applyFont="1"/>
    <xf numFmtId="166" fontId="0" fillId="0" borderId="0" xfId="1" applyNumberFormat="1" applyFont="1"/>
    <xf numFmtId="166" fontId="0" fillId="0" borderId="0" xfId="0" applyNumberFormat="1"/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</cellXfs>
  <cellStyles count="111">
    <cellStyle name="Comma" xfId="11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LUPTS by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'3D'!$B$60</c:f>
              <c:strCache>
                <c:ptCount val="1"/>
                <c:pt idx="0">
                  <c:v>L0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('3D'!$AE$3,'3D'!$AE$10,'3D'!$AE$18,'3D'!$AE$27,'3D'!$AE$37,'3D'!$AE$48,'3D'!$AE$60)</c:f>
              <c:numCache>
                <c:formatCode>_-* #,##0_-;\-* #,##0_-;_-* "-"??_-;_-@_-</c:formatCode>
                <c:ptCount val="7"/>
                <c:pt idx="0">
                  <c:v>110592000000</c:v>
                </c:pt>
                <c:pt idx="1">
                  <c:v>13823502336</c:v>
                </c:pt>
                <c:pt idx="2">
                  <c:v>1727740800</c:v>
                </c:pt>
                <c:pt idx="3">
                  <c:v>215915328</c:v>
                </c:pt>
                <c:pt idx="4">
                  <c:v>26978130</c:v>
                </c:pt>
                <c:pt idx="5">
                  <c:v>3370099.5</c:v>
                </c:pt>
                <c:pt idx="6">
                  <c:v>420546.09375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B-40BC-BC25-36A1FE140B2A}"/>
            </c:ext>
          </c:extLst>
        </c:ser>
        <c:ser>
          <c:idx val="1"/>
          <c:order val="1"/>
          <c:tx>
            <c:strRef>
              <c:f>'3D'!$B$61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('3D'!$AE$4,'3D'!$AE$11,'3D'!$AE$19,'3D'!$AE$28,'3D'!$AE$38,'3D'!$AE$49,'3D'!$AE$61)</c:f>
              <c:numCache>
                <c:formatCode>_-* #,##0_-;\-* #,##0_-;_-* "-"??_-;_-@_-</c:formatCode>
                <c:ptCount val="7"/>
                <c:pt idx="1">
                  <c:v>7962624</c:v>
                </c:pt>
                <c:pt idx="2">
                  <c:v>3151872</c:v>
                </c:pt>
                <c:pt idx="3">
                  <c:v>836352</c:v>
                </c:pt>
                <c:pt idx="4">
                  <c:v>180576</c:v>
                </c:pt>
                <c:pt idx="5">
                  <c:v>34668</c:v>
                </c:pt>
                <c:pt idx="6">
                  <c:v>7573.5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B-40BC-BC25-36A1FE140B2A}"/>
            </c:ext>
          </c:extLst>
        </c:ser>
        <c:ser>
          <c:idx val="2"/>
          <c:order val="2"/>
          <c:tx>
            <c:strRef>
              <c:f>'3D'!$B$62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('3D'!$AE$4,'3D'!$AE$12,'3D'!$AE$20,'3D'!$AE$29,'3D'!$AE$39,'3D'!$AE$50,'3D'!$AE$62)</c:f>
              <c:numCache>
                <c:formatCode>General</c:formatCode>
                <c:ptCount val="7"/>
                <c:pt idx="2" formatCode="_-* #,##0_-;\-* #,##0_-;_-* &quot;-&quot;??_-;_-@_-">
                  <c:v>15925248</c:v>
                </c:pt>
                <c:pt idx="3" formatCode="_-* #,##0_-;\-* #,##0_-;_-* &quot;-&quot;??_-;_-@_-">
                  <c:v>6303744</c:v>
                </c:pt>
                <c:pt idx="4" formatCode="_-* #,##0_-;\-* #,##0_-;_-* &quot;-&quot;??_-;_-@_-">
                  <c:v>1672704</c:v>
                </c:pt>
                <c:pt idx="5" formatCode="_-* #,##0_-;\-* #,##0_-;_-* &quot;-&quot;??_-;_-@_-">
                  <c:v>361152</c:v>
                </c:pt>
                <c:pt idx="6" formatCode="_-* #,##0_-;\-* #,##0_-;_-* &quot;-&quot;??_-;_-@_-">
                  <c:v>88344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B-40BC-BC25-36A1FE140B2A}"/>
            </c:ext>
          </c:extLst>
        </c:ser>
        <c:ser>
          <c:idx val="3"/>
          <c:order val="3"/>
          <c:tx>
            <c:strRef>
              <c:f>'3D'!$B$63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('3D'!$AE$4,'3D'!$AE$12,'3D'!$AE$21,'3D'!$AE$30,'3D'!$AE$40,'3D'!$AE$51,'3D'!$AE$63)</c:f>
              <c:numCache>
                <c:formatCode>General</c:formatCode>
                <c:ptCount val="7"/>
                <c:pt idx="3" formatCode="_-* #,##0_-;\-* #,##0_-;_-* &quot;-&quot;??_-;_-@_-">
                  <c:v>31850496</c:v>
                </c:pt>
                <c:pt idx="4" formatCode="_-* #,##0_-;\-* #,##0_-;_-* &quot;-&quot;??_-;_-@_-">
                  <c:v>12607488</c:v>
                </c:pt>
                <c:pt idx="5" formatCode="_-* #,##0_-;\-* #,##0_-;_-* &quot;-&quot;??_-;_-@_-">
                  <c:v>3345408</c:v>
                </c:pt>
                <c:pt idx="6" formatCode="_-* #,##0_-;\-* #,##0_-;_-* &quot;-&quot;??_-;_-@_-">
                  <c:v>971136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B-40BC-BC25-36A1FE140B2A}"/>
            </c:ext>
          </c:extLst>
        </c:ser>
        <c:ser>
          <c:idx val="4"/>
          <c:order val="4"/>
          <c:tx>
            <c:strRef>
              <c:f>'3D'!$B$64</c:f>
              <c:strCache>
                <c:ptCount val="1"/>
                <c:pt idx="0">
                  <c:v>L4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('3D'!$AE$4,'3D'!$AE$12,'3D'!$AE$21,'3D'!$AE$31,'3D'!$AE$41,'3D'!$AE$52,'3D'!$AE$64)</c:f>
              <c:numCache>
                <c:formatCode>General</c:formatCode>
                <c:ptCount val="7"/>
                <c:pt idx="4" formatCode="_-* #,##0_-;\-* #,##0_-;_-* &quot;-&quot;??_-;_-@_-">
                  <c:v>63700992</c:v>
                </c:pt>
                <c:pt idx="5" formatCode="_-* #,##0_-;\-* #,##0_-;_-* &quot;-&quot;??_-;_-@_-">
                  <c:v>25214976</c:v>
                </c:pt>
                <c:pt idx="6" formatCode="_-* #,##0_-;\-* #,##0_-;_-* &quot;-&quot;??_-;_-@_-">
                  <c:v>9787392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B-40BC-BC25-36A1FE140B2A}"/>
            </c:ext>
          </c:extLst>
        </c:ser>
        <c:ser>
          <c:idx val="5"/>
          <c:order val="5"/>
          <c:tx>
            <c:strRef>
              <c:f>'3D'!$B$65</c:f>
              <c:strCache>
                <c:ptCount val="1"/>
                <c:pt idx="0">
                  <c:v>L5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('3D'!$AE$4,'3D'!$AE$12,'3D'!$AE$21,'3D'!$AE$31,'3D'!$AE$42,'3D'!$AE$53,'3D'!$AE$65)</c:f>
              <c:numCache>
                <c:formatCode>General</c:formatCode>
                <c:ptCount val="7"/>
                <c:pt idx="5" formatCode="_-* #,##0_-;\-* #,##0_-;_-* &quot;-&quot;??_-;_-@_-">
                  <c:v>127401984</c:v>
                </c:pt>
                <c:pt idx="6" formatCode="_-* #,##0_-;\-* #,##0_-;_-* &quot;-&quot;??_-;_-@_-">
                  <c:v>85819392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9B-40BC-BC25-36A1FE140B2A}"/>
            </c:ext>
          </c:extLst>
        </c:ser>
        <c:ser>
          <c:idx val="6"/>
          <c:order val="6"/>
          <c:tx>
            <c:strRef>
              <c:f>'3D'!$B$66</c:f>
              <c:strCache>
                <c:ptCount val="1"/>
                <c:pt idx="0">
                  <c:v>L6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('3D'!$AE$4,'3D'!$AE$12,'3D'!$AE$21,'3D'!$AE$31,'3D'!$AE$42,'3D'!$AE$54,'3D'!$AE$66)</c:f>
              <c:numCache>
                <c:formatCode>General</c:formatCode>
                <c:ptCount val="7"/>
                <c:pt idx="6" formatCode="_-* #,##0_-;\-* #,##0_-;_-* &quot;-&quot;??_-;_-@_-">
                  <c:v>707788800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9B-40BC-BC25-36A1FE14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26312"/>
        <c:axId val="439528280"/>
      </c:barChart>
      <c:catAx>
        <c:axId val="43952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8280"/>
        <c:crosses val="autoZero"/>
        <c:auto val="1"/>
        <c:lblAlgn val="ctr"/>
        <c:lblOffset val="100"/>
        <c:noMultiLvlLbl val="0"/>
      </c:catAx>
      <c:valAx>
        <c:axId val="43952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LUPTS by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'2D'!$B$60</c:f>
              <c:strCache>
                <c:ptCount val="1"/>
                <c:pt idx="0">
                  <c:v>L0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('2D'!$Y$3,'2D'!$Y$10,'2D'!$Y$18,'2D'!$Y$27,'2D'!$Y$37,'2D'!$Y$48,'2D'!$Y$60)</c:f>
              <c:numCache>
                <c:formatCode>_-* #,##0_-;\-* #,##0_-;_-* "-"??_-;_-@_-</c:formatCode>
                <c:ptCount val="7"/>
                <c:pt idx="0">
                  <c:v>16000000</c:v>
                </c:pt>
                <c:pt idx="1">
                  <c:v>3997600</c:v>
                </c:pt>
                <c:pt idx="2">
                  <c:v>998500</c:v>
                </c:pt>
                <c:pt idx="3">
                  <c:v>249300</c:v>
                </c:pt>
                <c:pt idx="4">
                  <c:v>62218.75</c:v>
                </c:pt>
                <c:pt idx="5">
                  <c:v>15521.875</c:v>
                </c:pt>
                <c:pt idx="6">
                  <c:v>3870.703125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E-438F-BE08-CF4B57646887}"/>
            </c:ext>
          </c:extLst>
        </c:ser>
        <c:ser>
          <c:idx val="1"/>
          <c:order val="1"/>
          <c:tx>
            <c:strRef>
              <c:f>'2D'!$B$61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('2D'!$Y$4,'2D'!$Y$11,'2D'!$Y$19,'2D'!$Y$28,'2D'!$Y$38,'2D'!$Y$49,'2D'!$Y$61)</c:f>
              <c:numCache>
                <c:formatCode>_-* #,##0_-;\-* #,##0_-;_-* "-"??_-;_-@_-</c:formatCode>
                <c:ptCount val="7"/>
                <c:pt idx="1">
                  <c:v>38400</c:v>
                </c:pt>
                <c:pt idx="2">
                  <c:v>19200</c:v>
                </c:pt>
                <c:pt idx="3">
                  <c:v>8200</c:v>
                </c:pt>
                <c:pt idx="4">
                  <c:v>3100</c:v>
                </c:pt>
                <c:pt idx="5">
                  <c:v>1087.5</c:v>
                </c:pt>
                <c:pt idx="6">
                  <c:v>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E-438F-BE08-CF4B57646887}"/>
            </c:ext>
          </c:extLst>
        </c:ser>
        <c:ser>
          <c:idx val="2"/>
          <c:order val="2"/>
          <c:tx>
            <c:strRef>
              <c:f>'2D'!$B$62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('2D'!$Y$4,'2D'!$Y$12,'2D'!$Y$20,'2D'!$Y$29,'2D'!$Y$39,'2D'!$Y$50,'2D'!$Y$62)</c:f>
              <c:numCache>
                <c:formatCode>General</c:formatCode>
                <c:ptCount val="7"/>
                <c:pt idx="2" formatCode="_-* #,##0_-;\-* #,##0_-;_-* &quot;-&quot;??_-;_-@_-">
                  <c:v>76800</c:v>
                </c:pt>
                <c:pt idx="3" formatCode="_-* #,##0_-;\-* #,##0_-;_-* &quot;-&quot;??_-;_-@_-">
                  <c:v>38400</c:v>
                </c:pt>
                <c:pt idx="4" formatCode="_-* #,##0_-;\-* #,##0_-;_-* &quot;-&quot;??_-;_-@_-">
                  <c:v>16400</c:v>
                </c:pt>
                <c:pt idx="5" formatCode="_-* #,##0_-;\-* #,##0_-;_-* &quot;-&quot;??_-;_-@_-">
                  <c:v>6200</c:v>
                </c:pt>
                <c:pt idx="6" formatCode="_-* #,##0_-;\-* #,##0_-;_-* &quot;-&quot;??_-;_-@_-">
                  <c:v>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E-438F-BE08-CF4B57646887}"/>
            </c:ext>
          </c:extLst>
        </c:ser>
        <c:ser>
          <c:idx val="3"/>
          <c:order val="3"/>
          <c:tx>
            <c:strRef>
              <c:f>'2D'!$B$63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('2D'!$Y$12,'2D'!$Y$21,'2D'!$Y$30,'2D'!$Y$40,'2D'!$Y$51,'2D'!$Y$63)</c:f>
              <c:numCache>
                <c:formatCode>General</c:formatCode>
                <c:ptCount val="6"/>
                <c:pt idx="2" formatCode="_-* #,##0_-;\-* #,##0_-;_-* &quot;-&quot;??_-;_-@_-">
                  <c:v>153600</c:v>
                </c:pt>
                <c:pt idx="3" formatCode="_-* #,##0_-;\-* #,##0_-;_-* &quot;-&quot;??_-;_-@_-">
                  <c:v>76800</c:v>
                </c:pt>
                <c:pt idx="4" formatCode="_-* #,##0_-;\-* #,##0_-;_-* &quot;-&quot;??_-;_-@_-">
                  <c:v>32800</c:v>
                </c:pt>
                <c:pt idx="5" formatCode="_-* #,##0_-;\-* #,##0_-;_-* &quot;-&quot;??_-;_-@_-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E-438F-BE08-CF4B57646887}"/>
            </c:ext>
          </c:extLst>
        </c:ser>
        <c:ser>
          <c:idx val="4"/>
          <c:order val="4"/>
          <c:tx>
            <c:strRef>
              <c:f>'2D'!$B$64</c:f>
              <c:strCache>
                <c:ptCount val="1"/>
                <c:pt idx="0">
                  <c:v>L4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('2D'!$Y$4,'2D'!$Y$12,'2D'!$Y$21,'2D'!$Y$31,'2D'!$Y$41,'2D'!$Y$52,'2D'!$Y$64)</c:f>
              <c:numCache>
                <c:formatCode>General</c:formatCode>
                <c:ptCount val="7"/>
                <c:pt idx="4" formatCode="_-* #,##0_-;\-* #,##0_-;_-* &quot;-&quot;??_-;_-@_-">
                  <c:v>307200</c:v>
                </c:pt>
                <c:pt idx="5" formatCode="_-* #,##0_-;\-* #,##0_-;_-* &quot;-&quot;??_-;_-@_-">
                  <c:v>153600</c:v>
                </c:pt>
                <c:pt idx="6" formatCode="_-* #,##0_-;\-* #,##0_-;_-* &quot;-&quot;??_-;_-@_-">
                  <c:v>65600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E-438F-BE08-CF4B57646887}"/>
            </c:ext>
          </c:extLst>
        </c:ser>
        <c:ser>
          <c:idx val="5"/>
          <c:order val="5"/>
          <c:tx>
            <c:strRef>
              <c:f>'2D'!$B$65</c:f>
              <c:strCache>
                <c:ptCount val="1"/>
                <c:pt idx="0">
                  <c:v>L5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('2D'!$Y$4,'2D'!$Y$12,'2D'!$Y$21,'2D'!$Y$31,'2D'!$Y$42,'2D'!$Y$53,'2D'!$Y$65)</c:f>
              <c:numCache>
                <c:formatCode>General</c:formatCode>
                <c:ptCount val="7"/>
                <c:pt idx="5" formatCode="_-* #,##0_-;\-* #,##0_-;_-* &quot;-&quot;??_-;_-@_-">
                  <c:v>614400</c:v>
                </c:pt>
                <c:pt idx="6" formatCode="_-* #,##0_-;\-* #,##0_-;_-* &quot;-&quot;??_-;_-@_-">
                  <c:v>307200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2E-438F-BE08-CF4B57646887}"/>
            </c:ext>
          </c:extLst>
        </c:ser>
        <c:ser>
          <c:idx val="6"/>
          <c:order val="6"/>
          <c:tx>
            <c:strRef>
              <c:f>'2D'!$B$66</c:f>
              <c:strCache>
                <c:ptCount val="1"/>
                <c:pt idx="0">
                  <c:v>L6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('2D'!$Y$4,'2D'!$Y$12,'2D'!$Y$21,'2D'!$Y$31,'2D'!$Y$42,'2D'!$Y$54,'2D'!$Y$66)</c:f>
              <c:numCache>
                <c:formatCode>General</c:formatCode>
                <c:ptCount val="7"/>
                <c:pt idx="6" formatCode="_-* #,##0_-;\-* #,##0_-;_-* &quot;-&quot;??_-;_-@_-">
                  <c:v>1228800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2E-438F-BE08-CF4B5764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26312"/>
        <c:axId val="439528280"/>
      </c:barChart>
      <c:catAx>
        <c:axId val="43952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8280"/>
        <c:crosses val="autoZero"/>
        <c:auto val="1"/>
        <c:lblAlgn val="ctr"/>
        <c:lblOffset val="100"/>
        <c:noMultiLvlLbl val="0"/>
      </c:catAx>
      <c:valAx>
        <c:axId val="43952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301727</xdr:colOff>
      <xdr:row>9</xdr:row>
      <xdr:rowOff>87086</xdr:rowOff>
    </xdr:from>
    <xdr:to>
      <xdr:col>42</xdr:col>
      <xdr:colOff>633420</xdr:colOff>
      <xdr:row>40</xdr:row>
      <xdr:rowOff>131909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11" r="3509" b="24252"/>
        <a:stretch/>
      </xdr:blipFill>
      <xdr:spPr>
        <a:xfrm>
          <a:off x="17740641" y="1752600"/>
          <a:ext cx="8278265" cy="57815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301727</xdr:colOff>
      <xdr:row>9</xdr:row>
      <xdr:rowOff>87086</xdr:rowOff>
    </xdr:from>
    <xdr:to>
      <xdr:col>36</xdr:col>
      <xdr:colOff>633420</xdr:colOff>
      <xdr:row>40</xdr:row>
      <xdr:rowOff>131909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11" r="3509" b="24252"/>
        <a:stretch/>
      </xdr:blipFill>
      <xdr:spPr>
        <a:xfrm>
          <a:off x="17842967" y="1733006"/>
          <a:ext cx="8256494" cy="57141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A31" zoomScale="70" zoomScaleNormal="70" workbookViewId="0">
      <selection activeCell="F69" sqref="F69"/>
    </sheetView>
  </sheetViews>
  <sheetFormatPr defaultColWidth="11.5546875" defaultRowHeight="14.4" x14ac:dyDescent="0.3"/>
  <cols>
    <col min="2" max="2" width="5.33203125" bestFit="1" customWidth="1"/>
    <col min="3" max="3" width="4.109375" bestFit="1" customWidth="1"/>
    <col min="4" max="4" width="3.109375" bestFit="1" customWidth="1"/>
    <col min="5" max="5" width="3.33203125" customWidth="1"/>
    <col min="6" max="6" width="5" customWidth="1"/>
    <col min="7" max="7" width="3.77734375" customWidth="1"/>
    <col min="8" max="9" width="4.77734375" customWidth="1"/>
    <col min="10" max="10" width="5.77734375" customWidth="1"/>
    <col min="11" max="11" width="5.109375" customWidth="1"/>
    <col min="12" max="12" width="4.44140625" bestFit="1" customWidth="1"/>
    <col min="13" max="13" width="8" customWidth="1"/>
    <col min="14" max="14" width="4.21875" customWidth="1"/>
    <col min="15" max="15" width="8" customWidth="1"/>
    <col min="16" max="16" width="4.21875" customWidth="1"/>
    <col min="17" max="17" width="8" customWidth="1"/>
    <col min="18" max="18" width="8.88671875" bestFit="1" customWidth="1"/>
    <col min="19" max="19" width="9" bestFit="1" customWidth="1"/>
    <col min="20" max="20" width="8.88671875" bestFit="1" customWidth="1"/>
    <col min="21" max="21" width="8.5546875" bestFit="1" customWidth="1"/>
    <col min="22" max="22" width="7.88671875" bestFit="1" customWidth="1"/>
    <col min="23" max="23" width="8.5546875" bestFit="1" customWidth="1"/>
    <col min="24" max="24" width="7.88671875" bestFit="1" customWidth="1"/>
    <col min="25" max="25" width="4.77734375" customWidth="1"/>
    <col min="26" max="26" width="14.77734375" bestFit="1" customWidth="1"/>
    <col min="27" max="28" width="17.21875" bestFit="1" customWidth="1"/>
    <col min="29" max="29" width="12" bestFit="1" customWidth="1"/>
    <col min="30" max="30" width="12.44140625" bestFit="1" customWidth="1"/>
    <col min="31" max="31" width="17.21875" bestFit="1" customWidth="1"/>
    <col min="32" max="32" width="9.6640625" bestFit="1" customWidth="1"/>
  </cols>
  <sheetData>
    <row r="1" spans="1:32" x14ac:dyDescent="0.3">
      <c r="A1" t="s">
        <v>63</v>
      </c>
    </row>
    <row r="2" spans="1:32" x14ac:dyDescent="0.3">
      <c r="A2" s="6">
        <v>1</v>
      </c>
      <c r="B2" s="1" t="s">
        <v>34</v>
      </c>
      <c r="C2" s="1" t="s">
        <v>35</v>
      </c>
      <c r="D2" s="1"/>
      <c r="E2" s="18" t="s">
        <v>20</v>
      </c>
      <c r="F2" s="18"/>
      <c r="G2" s="18"/>
      <c r="H2" s="18"/>
      <c r="I2" s="18"/>
      <c r="J2" s="18"/>
      <c r="K2" s="1"/>
      <c r="L2" s="19" t="s">
        <v>57</v>
      </c>
      <c r="M2" s="18"/>
      <c r="N2" s="18"/>
      <c r="O2" s="18"/>
      <c r="P2" s="18"/>
      <c r="Q2" s="18"/>
      <c r="R2" s="11"/>
      <c r="S2" s="18" t="s">
        <v>40</v>
      </c>
      <c r="T2" s="18"/>
      <c r="U2" s="18"/>
      <c r="V2" s="18"/>
      <c r="W2" s="12"/>
      <c r="X2" s="12"/>
      <c r="Y2" s="1"/>
      <c r="Z2" s="1"/>
      <c r="AA2" s="1" t="s">
        <v>21</v>
      </c>
      <c r="AB2" s="1" t="s">
        <v>32</v>
      </c>
      <c r="AC2" s="1" t="s">
        <v>36</v>
      </c>
      <c r="AD2" s="1" t="s">
        <v>37</v>
      </c>
      <c r="AE2" s="1" t="s">
        <v>38</v>
      </c>
      <c r="AF2" s="1" t="s">
        <v>39</v>
      </c>
    </row>
    <row r="3" spans="1:32" x14ac:dyDescent="0.3">
      <c r="A3" s="6"/>
      <c r="B3" t="s">
        <v>72</v>
      </c>
      <c r="C3" s="5">
        <v>96</v>
      </c>
      <c r="E3" t="s">
        <v>28</v>
      </c>
      <c r="F3" s="5">
        <v>50</v>
      </c>
      <c r="G3" t="s">
        <v>29</v>
      </c>
      <c r="H3" s="5">
        <v>50</v>
      </c>
      <c r="I3" s="10" t="s">
        <v>45</v>
      </c>
      <c r="J3" s="5">
        <v>50</v>
      </c>
      <c r="L3" t="s">
        <v>9</v>
      </c>
      <c r="M3" s="5">
        <v>20</v>
      </c>
      <c r="N3" t="s">
        <v>10</v>
      </c>
      <c r="O3" s="5">
        <v>25</v>
      </c>
      <c r="P3" s="10" t="s">
        <v>51</v>
      </c>
      <c r="Q3" s="5">
        <v>25</v>
      </c>
      <c r="R3" s="8"/>
      <c r="Z3" t="s">
        <v>22</v>
      </c>
      <c r="AA3" s="13">
        <f>F3*H3*J3*C3^3</f>
        <v>110592000000</v>
      </c>
      <c r="AB3" s="13">
        <f>AA3</f>
        <v>110592000000</v>
      </c>
      <c r="AC3" s="3">
        <f>(F3*H3*J3)/($F$3*$H$3*$J$3)</f>
        <v>1</v>
      </c>
      <c r="AD3" s="3">
        <f>AB3/AB6</f>
        <v>1</v>
      </c>
      <c r="AE3" s="13">
        <f>AB3</f>
        <v>110592000000</v>
      </c>
      <c r="AF3" s="3">
        <f>AE3/$AE$6</f>
        <v>1</v>
      </c>
    </row>
    <row r="4" spans="1:32" x14ac:dyDescent="0.3">
      <c r="A4" s="6"/>
      <c r="I4" s="10"/>
      <c r="AD4" s="2"/>
    </row>
    <row r="5" spans="1:32" x14ac:dyDescent="0.3">
      <c r="A5" s="6"/>
      <c r="I5" s="10"/>
      <c r="S5" s="10" t="s">
        <v>61</v>
      </c>
      <c r="T5" s="10" t="s">
        <v>60</v>
      </c>
      <c r="U5" s="10" t="s">
        <v>62</v>
      </c>
      <c r="V5" s="10"/>
      <c r="W5" s="10"/>
      <c r="X5" s="10"/>
    </row>
    <row r="6" spans="1:32" x14ac:dyDescent="0.3">
      <c r="A6" s="6"/>
      <c r="S6">
        <f>((M3-0.5)*C3) - 1</f>
        <v>1871</v>
      </c>
      <c r="T6">
        <f>((O3-0.5)*C3) - 1</f>
        <v>2351</v>
      </c>
      <c r="U6">
        <f>(Q3*C3) - 1</f>
        <v>2399</v>
      </c>
      <c r="Z6" t="s">
        <v>33</v>
      </c>
      <c r="AA6" s="13">
        <f t="shared" ref="AA6:AF6" si="0">SUM(AA3:AA3)</f>
        <v>110592000000</v>
      </c>
      <c r="AB6" s="13">
        <f t="shared" si="0"/>
        <v>110592000000</v>
      </c>
      <c r="AC6" s="4">
        <f t="shared" si="0"/>
        <v>1</v>
      </c>
      <c r="AD6" s="4">
        <f t="shared" si="0"/>
        <v>1</v>
      </c>
      <c r="AE6" s="13">
        <f t="shared" si="0"/>
        <v>110592000000</v>
      </c>
      <c r="AF6" s="3">
        <f t="shared" si="0"/>
        <v>1</v>
      </c>
    </row>
    <row r="9" spans="1:32" x14ac:dyDescent="0.3">
      <c r="A9" s="6">
        <v>2</v>
      </c>
      <c r="B9" s="1" t="s">
        <v>34</v>
      </c>
      <c r="C9" s="1" t="s">
        <v>35</v>
      </c>
      <c r="D9" s="1"/>
      <c r="E9" s="18" t="s">
        <v>20</v>
      </c>
      <c r="F9" s="18"/>
      <c r="G9" s="18"/>
      <c r="H9" s="18"/>
      <c r="I9" s="18"/>
      <c r="J9" s="18"/>
      <c r="K9" s="1"/>
      <c r="L9" s="19" t="s">
        <v>57</v>
      </c>
      <c r="M9" s="18"/>
      <c r="N9" s="18"/>
      <c r="O9" s="18"/>
      <c r="P9" s="18"/>
      <c r="Q9" s="18"/>
      <c r="R9" s="11"/>
      <c r="S9" s="18" t="s">
        <v>40</v>
      </c>
      <c r="T9" s="18"/>
      <c r="U9" s="18"/>
      <c r="V9" s="18"/>
      <c r="W9" s="12"/>
      <c r="X9" s="12"/>
      <c r="Y9" s="1"/>
      <c r="Z9" s="1"/>
      <c r="AA9" s="1" t="s">
        <v>21</v>
      </c>
      <c r="AB9" s="1" t="s">
        <v>32</v>
      </c>
      <c r="AC9" s="1" t="s">
        <v>36</v>
      </c>
      <c r="AD9" s="1" t="s">
        <v>37</v>
      </c>
      <c r="AE9" s="1" t="s">
        <v>38</v>
      </c>
      <c r="AF9" s="1" t="s">
        <v>39</v>
      </c>
    </row>
    <row r="10" spans="1:32" x14ac:dyDescent="0.3">
      <c r="A10" s="6"/>
      <c r="B10" t="s">
        <v>72</v>
      </c>
      <c r="C10" s="5">
        <v>48</v>
      </c>
      <c r="E10" t="s">
        <v>28</v>
      </c>
      <c r="F10" s="5">
        <v>50</v>
      </c>
      <c r="G10" t="s">
        <v>29</v>
      </c>
      <c r="H10" s="5">
        <v>50</v>
      </c>
      <c r="I10" s="10" t="s">
        <v>45</v>
      </c>
      <c r="J10" s="5">
        <v>50</v>
      </c>
      <c r="L10" t="s">
        <v>9</v>
      </c>
      <c r="M10" s="5">
        <v>20</v>
      </c>
      <c r="N10" t="s">
        <v>10</v>
      </c>
      <c r="O10" s="5">
        <v>25</v>
      </c>
      <c r="P10" s="10" t="s">
        <v>51</v>
      </c>
      <c r="Q10" s="5">
        <v>25</v>
      </c>
      <c r="R10" s="8"/>
      <c r="S10" t="s">
        <v>41</v>
      </c>
      <c r="T10" t="s">
        <v>42</v>
      </c>
      <c r="U10" t="s">
        <v>43</v>
      </c>
      <c r="V10" t="s">
        <v>44</v>
      </c>
      <c r="W10" t="s">
        <v>58</v>
      </c>
      <c r="X10" t="s">
        <v>59</v>
      </c>
      <c r="Z10" t="s">
        <v>22</v>
      </c>
      <c r="AA10" s="13">
        <f>F10*H10*J10*C10^3</f>
        <v>13824000000</v>
      </c>
      <c r="AB10" s="13">
        <f>AA10-AA11/8</f>
        <v>13823502336</v>
      </c>
      <c r="AC10" s="3">
        <f>(F10*H10*J10-F11*H11*J11)/($F$27*$H$27*$J$27)</f>
        <v>0.99996399999999996</v>
      </c>
      <c r="AD10" s="3">
        <f>AB10/AB14</f>
        <v>0.99971207255771544</v>
      </c>
      <c r="AE10" s="13">
        <f>AB10</f>
        <v>13823502336</v>
      </c>
      <c r="AF10" s="3">
        <f>AE10/$AE$14</f>
        <v>0.99942431087212902</v>
      </c>
    </row>
    <row r="11" spans="1:32" x14ac:dyDescent="0.3">
      <c r="A11" s="6"/>
      <c r="B11" t="s">
        <v>73</v>
      </c>
      <c r="C11">
        <f>C10*2</f>
        <v>96</v>
      </c>
      <c r="E11" t="s">
        <v>0</v>
      </c>
      <c r="F11" s="14">
        <v>2</v>
      </c>
      <c r="G11" t="s">
        <v>1</v>
      </c>
      <c r="H11" s="14">
        <v>1.5</v>
      </c>
      <c r="I11" s="10" t="s">
        <v>46</v>
      </c>
      <c r="J11" s="14">
        <v>1.5</v>
      </c>
      <c r="L11" t="s">
        <v>31</v>
      </c>
      <c r="M11">
        <f>$M$27-F11/2</f>
        <v>19</v>
      </c>
      <c r="N11" t="s">
        <v>30</v>
      </c>
      <c r="O11">
        <f>$O$27-H11/2</f>
        <v>24.25</v>
      </c>
      <c r="P11" t="s">
        <v>52</v>
      </c>
      <c r="Q11">
        <f>$Q$27-J11/2</f>
        <v>24.25</v>
      </c>
      <c r="S11" s="9">
        <f>(M11*$C10) - 1</f>
        <v>911</v>
      </c>
      <c r="T11" s="9">
        <f>S11+(F11*$C10)</f>
        <v>1007</v>
      </c>
      <c r="U11" s="9">
        <f>(O11*$C10) - 1</f>
        <v>1163</v>
      </c>
      <c r="V11" s="9">
        <f>U11+(H11*$C10)</f>
        <v>1235</v>
      </c>
      <c r="W11" s="9">
        <f>(Q11*$C10) - 1</f>
        <v>1163</v>
      </c>
      <c r="X11" s="9">
        <f>W11+(J11*$C10)</f>
        <v>1235</v>
      </c>
      <c r="Z11" t="s">
        <v>23</v>
      </c>
      <c r="AA11" s="13">
        <f>F11*H11*J11*C11^3</f>
        <v>3981312</v>
      </c>
      <c r="AB11" s="13">
        <f>AA11-AB12/8</f>
        <v>3981312</v>
      </c>
      <c r="AC11" s="3">
        <f>(F11*H11*J11-F12*H12*J12)/($F$10*$H$10*$J$10)</f>
        <v>3.6000000000000001E-5</v>
      </c>
      <c r="AD11" s="3">
        <f>AB11/AB14</f>
        <v>2.8792744228454427E-4</v>
      </c>
      <c r="AE11" s="13">
        <f>AB11*2</f>
        <v>7962624</v>
      </c>
      <c r="AF11" s="3">
        <f>AE11/$AE$14</f>
        <v>5.7568912787094972E-4</v>
      </c>
    </row>
    <row r="12" spans="1:32" x14ac:dyDescent="0.3">
      <c r="A12" s="6"/>
      <c r="I12" s="10"/>
      <c r="AD12" s="3"/>
      <c r="AF12" s="4"/>
    </row>
    <row r="13" spans="1:32" x14ac:dyDescent="0.3">
      <c r="A13" s="6"/>
      <c r="I13" s="10"/>
      <c r="S13" s="10" t="s">
        <v>61</v>
      </c>
      <c r="T13" s="10" t="s">
        <v>60</v>
      </c>
      <c r="U13" s="10" t="s">
        <v>62</v>
      </c>
      <c r="V13" s="10"/>
      <c r="W13" s="10"/>
      <c r="X13" s="10"/>
      <c r="AF13" s="4"/>
    </row>
    <row r="14" spans="1:32" x14ac:dyDescent="0.3">
      <c r="A14" s="6"/>
      <c r="S14">
        <f>((M10-M11-0.5)*C11) - 1</f>
        <v>47</v>
      </c>
      <c r="T14">
        <f>((O10-O11-0.5)*C11) - 1</f>
        <v>23</v>
      </c>
      <c r="U14">
        <f>((Q10-Q11)*C11) - 1</f>
        <v>71</v>
      </c>
      <c r="Z14" t="s">
        <v>33</v>
      </c>
      <c r="AA14" s="13">
        <f t="shared" ref="AA14:AF14" si="1">SUM(AA10:AA11)</f>
        <v>13827981312</v>
      </c>
      <c r="AB14" s="13">
        <f t="shared" si="1"/>
        <v>13827483648</v>
      </c>
      <c r="AC14" s="4">
        <f t="shared" si="1"/>
        <v>1</v>
      </c>
      <c r="AD14" s="4">
        <f t="shared" si="1"/>
        <v>1</v>
      </c>
      <c r="AE14" s="13">
        <f t="shared" si="1"/>
        <v>13831464960</v>
      </c>
      <c r="AF14" s="3">
        <f t="shared" si="1"/>
        <v>1</v>
      </c>
    </row>
    <row r="15" spans="1:32" x14ac:dyDescent="0.3">
      <c r="A15" s="6"/>
      <c r="AB15" s="13"/>
      <c r="AC15" s="4"/>
      <c r="AD15" s="4"/>
      <c r="AE15" s="13"/>
      <c r="AF15" s="2"/>
    </row>
    <row r="17" spans="1:32" x14ac:dyDescent="0.3">
      <c r="A17" s="6">
        <v>3</v>
      </c>
      <c r="B17" s="1" t="s">
        <v>34</v>
      </c>
      <c r="C17" s="1" t="s">
        <v>35</v>
      </c>
      <c r="D17" s="1"/>
      <c r="E17" s="18" t="s">
        <v>20</v>
      </c>
      <c r="F17" s="18"/>
      <c r="G17" s="18"/>
      <c r="H17" s="18"/>
      <c r="I17" s="18"/>
      <c r="J17" s="18"/>
      <c r="K17" s="1"/>
      <c r="L17" s="19" t="s">
        <v>57</v>
      </c>
      <c r="M17" s="18"/>
      <c r="N17" s="18"/>
      <c r="O17" s="18"/>
      <c r="P17" s="18"/>
      <c r="Q17" s="18"/>
      <c r="R17" s="11"/>
      <c r="S17" s="18" t="s">
        <v>40</v>
      </c>
      <c r="T17" s="18"/>
      <c r="U17" s="18"/>
      <c r="V17" s="18"/>
      <c r="W17" s="12"/>
      <c r="X17" s="12"/>
      <c r="Y17" s="1"/>
      <c r="Z17" s="1"/>
      <c r="AA17" s="1" t="s">
        <v>21</v>
      </c>
      <c r="AB17" s="1" t="s">
        <v>32</v>
      </c>
      <c r="AC17" s="1" t="s">
        <v>36</v>
      </c>
      <c r="AD17" s="1" t="s">
        <v>37</v>
      </c>
      <c r="AE17" s="1" t="s">
        <v>38</v>
      </c>
      <c r="AF17" s="1" t="s">
        <v>39</v>
      </c>
    </row>
    <row r="18" spans="1:32" x14ac:dyDescent="0.3">
      <c r="A18" s="6"/>
      <c r="B18" t="s">
        <v>72</v>
      </c>
      <c r="C18" s="5">
        <v>24</v>
      </c>
      <c r="E18" t="s">
        <v>28</v>
      </c>
      <c r="F18" s="5">
        <v>50</v>
      </c>
      <c r="G18" t="s">
        <v>29</v>
      </c>
      <c r="H18" s="5">
        <v>50</v>
      </c>
      <c r="I18" s="10" t="s">
        <v>45</v>
      </c>
      <c r="J18" s="5">
        <v>50</v>
      </c>
      <c r="L18" t="s">
        <v>9</v>
      </c>
      <c r="M18" s="5">
        <v>20</v>
      </c>
      <c r="N18" t="s">
        <v>10</v>
      </c>
      <c r="O18" s="5">
        <v>25</v>
      </c>
      <c r="P18" s="10" t="s">
        <v>51</v>
      </c>
      <c r="Q18" s="5">
        <v>25</v>
      </c>
      <c r="R18" s="8"/>
      <c r="S18" t="s">
        <v>41</v>
      </c>
      <c r="T18" t="s">
        <v>42</v>
      </c>
      <c r="U18" t="s">
        <v>43</v>
      </c>
      <c r="V18" t="s">
        <v>44</v>
      </c>
      <c r="W18" t="s">
        <v>58</v>
      </c>
      <c r="X18" t="s">
        <v>59</v>
      </c>
      <c r="Z18" t="s">
        <v>22</v>
      </c>
      <c r="AA18" s="13">
        <f>F18*H18*J18*C18^3</f>
        <v>1728000000</v>
      </c>
      <c r="AB18" s="13">
        <f>AA18-AA19/8</f>
        <v>1727740800</v>
      </c>
      <c r="AC18" s="3">
        <f>(F18*H18*J18-F19*H19*J19)/($F$18*$H$18*$J$18)</f>
        <v>0.99985000000000002</v>
      </c>
      <c r="AD18" s="3">
        <f>AB18/AB23</f>
        <v>0.99679383011686173</v>
      </c>
      <c r="AE18" s="13">
        <f>AB18</f>
        <v>1727740800</v>
      </c>
      <c r="AF18" s="3">
        <f>AE18/$AE$23</f>
        <v>0.98907893044742756</v>
      </c>
    </row>
    <row r="19" spans="1:32" x14ac:dyDescent="0.3">
      <c r="A19" s="6"/>
      <c r="B19" t="s">
        <v>73</v>
      </c>
      <c r="C19">
        <f>C18*2</f>
        <v>48</v>
      </c>
      <c r="E19" t="s">
        <v>0</v>
      </c>
      <c r="F19">
        <f>F20+1</f>
        <v>3</v>
      </c>
      <c r="G19" t="s">
        <v>1</v>
      </c>
      <c r="H19">
        <f>H20+1</f>
        <v>2.5</v>
      </c>
      <c r="I19" s="10" t="s">
        <v>46</v>
      </c>
      <c r="J19">
        <f>J20+1</f>
        <v>2.5</v>
      </c>
      <c r="L19" t="s">
        <v>31</v>
      </c>
      <c r="M19">
        <f>$M$27-F19/2</f>
        <v>18.5</v>
      </c>
      <c r="N19" t="s">
        <v>30</v>
      </c>
      <c r="O19">
        <f>$O$27-H19/2</f>
        <v>23.75</v>
      </c>
      <c r="P19" t="s">
        <v>52</v>
      </c>
      <c r="Q19">
        <f>$Q$27-J19/2</f>
        <v>23.75</v>
      </c>
      <c r="S19" s="9">
        <f>(M19*$C18) - 1</f>
        <v>443</v>
      </c>
      <c r="T19" s="9">
        <f>S19+(F19*$C18)</f>
        <v>515</v>
      </c>
      <c r="U19" s="9">
        <f>(O19*$C18) - 1</f>
        <v>569</v>
      </c>
      <c r="V19" s="9">
        <f>U19+(H19*$C18)</f>
        <v>629</v>
      </c>
      <c r="W19" s="9">
        <f>(Q19*$C18) - 1</f>
        <v>569</v>
      </c>
      <c r="X19" s="9">
        <f>W19+(J19*$C18)</f>
        <v>629</v>
      </c>
      <c r="Z19" t="s">
        <v>23</v>
      </c>
      <c r="AA19" s="13">
        <f>F19*H19*J19*C19^3</f>
        <v>2073600</v>
      </c>
      <c r="AB19" s="13">
        <f>AA19-AA20/8</f>
        <v>1575936</v>
      </c>
      <c r="AC19" s="3">
        <f>(F19*H19*J19-F20*H20*J20)/($F$18*$H$18*$J$18)</f>
        <v>1.1400000000000001E-4</v>
      </c>
      <c r="AD19" s="3">
        <f>AB19/AB23</f>
        <v>9.0921235491981582E-4</v>
      </c>
      <c r="AE19" s="13">
        <f>AB19*2</f>
        <v>3151872</v>
      </c>
      <c r="AF19" s="3">
        <f>AE19/$AE$23</f>
        <v>1.8043506217293671E-3</v>
      </c>
    </row>
    <row r="20" spans="1:32" x14ac:dyDescent="0.3">
      <c r="A20" s="6"/>
      <c r="B20" t="s">
        <v>74</v>
      </c>
      <c r="C20">
        <f>C19*2</f>
        <v>96</v>
      </c>
      <c r="E20" t="s">
        <v>2</v>
      </c>
      <c r="F20" s="14">
        <v>2</v>
      </c>
      <c r="G20" t="s">
        <v>3</v>
      </c>
      <c r="H20" s="14">
        <v>1.5</v>
      </c>
      <c r="I20" s="10" t="s">
        <v>47</v>
      </c>
      <c r="J20" s="14">
        <v>1.5</v>
      </c>
      <c r="L20" t="s">
        <v>11</v>
      </c>
      <c r="M20">
        <f>$M$27-F20/2</f>
        <v>19</v>
      </c>
      <c r="N20" t="s">
        <v>12</v>
      </c>
      <c r="O20">
        <f>$O$27-H20/2</f>
        <v>24.25</v>
      </c>
      <c r="P20" t="s">
        <v>53</v>
      </c>
      <c r="Q20">
        <f>$Q$27-J20/2</f>
        <v>24.25</v>
      </c>
      <c r="S20" s="9">
        <f>((M20-M19)*$C19) - 1</f>
        <v>23</v>
      </c>
      <c r="T20" s="9">
        <f>S20+(F20*$C19)</f>
        <v>119</v>
      </c>
      <c r="U20" s="9">
        <f>((O20-O19)*$C19) - 1</f>
        <v>23</v>
      </c>
      <c r="V20" s="9">
        <f>U20+(H20*$C19)</f>
        <v>95</v>
      </c>
      <c r="W20" s="9">
        <f>((Q20-Q19)*$C19) - 1</f>
        <v>23</v>
      </c>
      <c r="X20" s="9">
        <f>W20+(J20*$C19)</f>
        <v>95</v>
      </c>
      <c r="Z20" t="s">
        <v>24</v>
      </c>
      <c r="AA20" s="13">
        <f>F20*H20*J20*C20^3</f>
        <v>3981312</v>
      </c>
      <c r="AB20" s="13">
        <f>AA20-AB21/8</f>
        <v>3981312</v>
      </c>
      <c r="AC20" s="3">
        <f>(F20*H20*J20-F21*H21*J21)/($F$18*$H$18*$J$18)</f>
        <v>3.6000000000000001E-5</v>
      </c>
      <c r="AD20" s="3">
        <f>AB20/AB23</f>
        <v>2.2969575282184821E-3</v>
      </c>
      <c r="AE20" s="13">
        <f>AB20*4</f>
        <v>15925248</v>
      </c>
      <c r="AF20" s="3">
        <f>AE20/$AE$23</f>
        <v>9.1167189308431189E-3</v>
      </c>
    </row>
    <row r="21" spans="1:32" x14ac:dyDescent="0.3">
      <c r="A21" s="6"/>
      <c r="I21" s="10"/>
      <c r="AD21" s="2"/>
    </row>
    <row r="22" spans="1:32" x14ac:dyDescent="0.3">
      <c r="A22" s="6"/>
      <c r="I22" s="10"/>
      <c r="S22" s="10" t="s">
        <v>61</v>
      </c>
      <c r="T22" s="10" t="s">
        <v>60</v>
      </c>
      <c r="U22" s="10" t="s">
        <v>62</v>
      </c>
      <c r="V22" s="10"/>
      <c r="W22" s="10"/>
      <c r="X22" s="10"/>
    </row>
    <row r="23" spans="1:32" x14ac:dyDescent="0.3">
      <c r="A23" s="6"/>
      <c r="S23">
        <f>((M18-M20-0.5)*C20) - 1</f>
        <v>47</v>
      </c>
      <c r="T23">
        <f>((O18-O20-0.5)*C20) - 1</f>
        <v>23</v>
      </c>
      <c r="U23">
        <f>((Q18-Q20)*C20) - 1</f>
        <v>71</v>
      </c>
      <c r="Z23" t="s">
        <v>33</v>
      </c>
      <c r="AA23" s="13">
        <f t="shared" ref="AA23:AF23" si="2">SUM(AA18:AA20)</f>
        <v>1734054912</v>
      </c>
      <c r="AB23" s="13">
        <f t="shared" si="2"/>
        <v>1733298048</v>
      </c>
      <c r="AC23" s="4">
        <f t="shared" si="2"/>
        <v>1</v>
      </c>
      <c r="AD23" s="4">
        <f t="shared" si="2"/>
        <v>1</v>
      </c>
      <c r="AE23" s="13">
        <f t="shared" si="2"/>
        <v>1746817920</v>
      </c>
      <c r="AF23" s="3">
        <f t="shared" si="2"/>
        <v>1</v>
      </c>
    </row>
    <row r="24" spans="1:32" x14ac:dyDescent="0.3">
      <c r="A24" s="6"/>
      <c r="AB24" s="13"/>
      <c r="AC24" s="4"/>
      <c r="AD24" s="4"/>
      <c r="AE24" s="13"/>
      <c r="AF24" s="2"/>
    </row>
    <row r="26" spans="1:32" x14ac:dyDescent="0.3">
      <c r="A26" s="6">
        <v>4</v>
      </c>
      <c r="B26" s="1" t="s">
        <v>34</v>
      </c>
      <c r="C26" s="1" t="s">
        <v>35</v>
      </c>
      <c r="D26" s="1"/>
      <c r="E26" s="18" t="s">
        <v>20</v>
      </c>
      <c r="F26" s="18"/>
      <c r="G26" s="18"/>
      <c r="H26" s="18"/>
      <c r="I26" s="18"/>
      <c r="J26" s="18"/>
      <c r="K26" s="1"/>
      <c r="L26" s="19" t="s">
        <v>57</v>
      </c>
      <c r="M26" s="18"/>
      <c r="N26" s="18"/>
      <c r="O26" s="18"/>
      <c r="P26" s="18"/>
      <c r="Q26" s="18"/>
      <c r="R26" s="7"/>
      <c r="S26" s="18" t="s">
        <v>40</v>
      </c>
      <c r="T26" s="18"/>
      <c r="U26" s="18"/>
      <c r="V26" s="18"/>
      <c r="W26" s="12"/>
      <c r="X26" s="12"/>
      <c r="Y26" s="1"/>
      <c r="Z26" s="1"/>
      <c r="AA26" s="1" t="s">
        <v>21</v>
      </c>
      <c r="AB26" s="1" t="s">
        <v>32</v>
      </c>
      <c r="AC26" s="1" t="s">
        <v>36</v>
      </c>
      <c r="AD26" s="1" t="s">
        <v>37</v>
      </c>
      <c r="AE26" s="1" t="s">
        <v>38</v>
      </c>
      <c r="AF26" s="1" t="s">
        <v>39</v>
      </c>
    </row>
    <row r="27" spans="1:32" x14ac:dyDescent="0.3">
      <c r="A27" s="6"/>
      <c r="B27" t="s">
        <v>72</v>
      </c>
      <c r="C27" s="5">
        <v>12</v>
      </c>
      <c r="E27" t="s">
        <v>28</v>
      </c>
      <c r="F27" s="5">
        <v>50</v>
      </c>
      <c r="G27" t="s">
        <v>29</v>
      </c>
      <c r="H27" s="5">
        <v>50</v>
      </c>
      <c r="I27" s="10" t="s">
        <v>45</v>
      </c>
      <c r="J27" s="5">
        <v>50</v>
      </c>
      <c r="L27" t="s">
        <v>9</v>
      </c>
      <c r="M27" s="5">
        <v>20</v>
      </c>
      <c r="N27" t="s">
        <v>10</v>
      </c>
      <c r="O27" s="5">
        <v>25</v>
      </c>
      <c r="P27" s="10" t="s">
        <v>51</v>
      </c>
      <c r="Q27" s="5">
        <v>25</v>
      </c>
      <c r="R27" s="8"/>
      <c r="S27" t="s">
        <v>41</v>
      </c>
      <c r="T27" t="s">
        <v>42</v>
      </c>
      <c r="U27" t="s">
        <v>43</v>
      </c>
      <c r="V27" t="s">
        <v>44</v>
      </c>
      <c r="W27" t="s">
        <v>58</v>
      </c>
      <c r="X27" t="s">
        <v>59</v>
      </c>
      <c r="Z27" t="s">
        <v>22</v>
      </c>
      <c r="AA27" s="13">
        <f>F27*H27*J27*C27^3</f>
        <v>216000000</v>
      </c>
      <c r="AB27" s="13">
        <f>AA27-AA28/8</f>
        <v>215915328</v>
      </c>
      <c r="AC27" s="3">
        <f>(F27*H27*J27-F28*H28*J28)/($F$27*$H$27*$J$27)</f>
        <v>0.99960800000000005</v>
      </c>
      <c r="AD27" s="3">
        <f>AB27/AB33</f>
        <v>0.97307042341268912</v>
      </c>
      <c r="AE27" s="13">
        <f>AB27</f>
        <v>215915328</v>
      </c>
      <c r="AF27" s="3">
        <f>AE27/$AE$33</f>
        <v>0.84703928414059582</v>
      </c>
    </row>
    <row r="28" spans="1:32" x14ac:dyDescent="0.3">
      <c r="A28" s="6"/>
      <c r="B28" t="s">
        <v>73</v>
      </c>
      <c r="C28">
        <f>C27*2</f>
        <v>24</v>
      </c>
      <c r="E28" t="s">
        <v>0</v>
      </c>
      <c r="F28">
        <f>F29+1</f>
        <v>4</v>
      </c>
      <c r="G28" t="s">
        <v>1</v>
      </c>
      <c r="H28">
        <f>H29+1</f>
        <v>3.5</v>
      </c>
      <c r="I28" s="10" t="s">
        <v>46</v>
      </c>
      <c r="J28">
        <f>J29+1</f>
        <v>3.5</v>
      </c>
      <c r="L28" t="s">
        <v>31</v>
      </c>
      <c r="M28">
        <f>$M$27-F28/2</f>
        <v>18</v>
      </c>
      <c r="N28" t="s">
        <v>30</v>
      </c>
      <c r="O28">
        <f>$O$27-H28/2</f>
        <v>23.25</v>
      </c>
      <c r="P28" t="s">
        <v>52</v>
      </c>
      <c r="Q28">
        <f>$Q$27-J28/2</f>
        <v>23.25</v>
      </c>
      <c r="S28" s="9">
        <f>(M28*$C27) - 1</f>
        <v>215</v>
      </c>
      <c r="T28" s="9">
        <f>S28+(F28*$C27)</f>
        <v>263</v>
      </c>
      <c r="U28" s="9">
        <f>(O28*$C27) - 1</f>
        <v>278</v>
      </c>
      <c r="V28" s="9">
        <f>U28+(H28*$C27)</f>
        <v>320</v>
      </c>
      <c r="W28" s="9">
        <f>(Q28*$C27) - 1</f>
        <v>278</v>
      </c>
      <c r="X28" s="9">
        <f>W28+(J28*$C27)</f>
        <v>320</v>
      </c>
      <c r="Z28" t="s">
        <v>23</v>
      </c>
      <c r="AA28" s="13">
        <f>F28*H28*J28*C28^3</f>
        <v>677376</v>
      </c>
      <c r="AB28" s="13">
        <f>AA28-AA29/8</f>
        <v>418176</v>
      </c>
      <c r="AC28" s="3">
        <f>(F28*H28*J28-F29*H29*J29)/($F$27*$H$27*$J$27)</f>
        <v>2.42E-4</v>
      </c>
      <c r="AD28" s="3">
        <f>AB28/AB33</f>
        <v>1.8846031041437905E-3</v>
      </c>
      <c r="AE28" s="13">
        <f>AB28*2</f>
        <v>836352</v>
      </c>
      <c r="AF28" s="3">
        <f>AE28/$AE$33</f>
        <v>3.2810222689218047E-3</v>
      </c>
    </row>
    <row r="29" spans="1:32" x14ac:dyDescent="0.3">
      <c r="A29" s="6"/>
      <c r="B29" t="s">
        <v>74</v>
      </c>
      <c r="C29">
        <f>C28*2</f>
        <v>48</v>
      </c>
      <c r="E29" t="s">
        <v>2</v>
      </c>
      <c r="F29">
        <f>F30+1</f>
        <v>3</v>
      </c>
      <c r="G29" t="s">
        <v>3</v>
      </c>
      <c r="H29">
        <f>H30+1</f>
        <v>2.5</v>
      </c>
      <c r="I29" s="10" t="s">
        <v>47</v>
      </c>
      <c r="J29">
        <f>J30+1</f>
        <v>2.5</v>
      </c>
      <c r="L29" t="s">
        <v>11</v>
      </c>
      <c r="M29">
        <f>$M$27-F29/2</f>
        <v>18.5</v>
      </c>
      <c r="N29" t="s">
        <v>12</v>
      </c>
      <c r="O29">
        <f>$O$27-H29/2</f>
        <v>23.75</v>
      </c>
      <c r="P29" t="s">
        <v>53</v>
      </c>
      <c r="Q29">
        <f>$Q$27-J29/2</f>
        <v>23.75</v>
      </c>
      <c r="S29" s="9">
        <f>((M29-M28)*$C28) - 1</f>
        <v>11</v>
      </c>
      <c r="T29" s="9">
        <f>S29+(F29*$C28)</f>
        <v>83</v>
      </c>
      <c r="U29" s="9">
        <f>((O29-O28)*$C28) - 1</f>
        <v>11</v>
      </c>
      <c r="V29" s="9">
        <f>U29+(H29*$C28)</f>
        <v>71</v>
      </c>
      <c r="W29" s="9">
        <f>((Q29-Q28)*$C28) - 1</f>
        <v>11</v>
      </c>
      <c r="X29" s="9">
        <f>W29+(J29*$C28)</f>
        <v>71</v>
      </c>
      <c r="Z29" t="s">
        <v>24</v>
      </c>
      <c r="AA29" s="13">
        <f>F29*H29*J29*C29^3</f>
        <v>2073600</v>
      </c>
      <c r="AB29" s="13">
        <f>AA29-AA30/8</f>
        <v>1575936</v>
      </c>
      <c r="AC29" s="3">
        <f>(F29*H29*J29-F30*H30*J30)/($F$27*$H$27*$J$27)</f>
        <v>1.1400000000000001E-4</v>
      </c>
      <c r="AD29" s="3">
        <f>AB29/AB33</f>
        <v>7.1023059131369295E-3</v>
      </c>
      <c r="AE29" s="13">
        <f>AB29*4</f>
        <v>6303744</v>
      </c>
      <c r="AF29" s="3">
        <f>AE29/$AE$33</f>
        <v>2.4729688506253601E-2</v>
      </c>
    </row>
    <row r="30" spans="1:32" x14ac:dyDescent="0.3">
      <c r="A30" s="6"/>
      <c r="B30" t="s">
        <v>75</v>
      </c>
      <c r="C30">
        <f>C29*2</f>
        <v>96</v>
      </c>
      <c r="E30" t="s">
        <v>4</v>
      </c>
      <c r="F30" s="5">
        <v>2</v>
      </c>
      <c r="G30" t="s">
        <v>5</v>
      </c>
      <c r="H30" s="5">
        <v>1.5</v>
      </c>
      <c r="I30" s="10" t="s">
        <v>48</v>
      </c>
      <c r="J30" s="5">
        <v>1.5</v>
      </c>
      <c r="L30" t="s">
        <v>13</v>
      </c>
      <c r="M30">
        <f>$M$27-F30/2</f>
        <v>19</v>
      </c>
      <c r="N30" t="s">
        <v>14</v>
      </c>
      <c r="O30">
        <f>$O$27-H30/2</f>
        <v>24.25</v>
      </c>
      <c r="P30" t="s">
        <v>54</v>
      </c>
      <c r="Q30">
        <f>$Q$27-J30/2</f>
        <v>24.25</v>
      </c>
      <c r="S30" s="9">
        <f>((M30-M29)*$C29) - 1</f>
        <v>23</v>
      </c>
      <c r="T30" s="9">
        <f>S30+(F30*$C29)</f>
        <v>119</v>
      </c>
      <c r="U30" s="9">
        <f>((O30-O29)*$C29) - 1</f>
        <v>23</v>
      </c>
      <c r="V30" s="9">
        <f>U30+(H30*$C29)</f>
        <v>95</v>
      </c>
      <c r="W30" s="9">
        <f>((Q30-Q29)*$C29) - 1</f>
        <v>23</v>
      </c>
      <c r="X30" s="9">
        <f>W30+(J30*$C29)</f>
        <v>95</v>
      </c>
      <c r="Z30" t="s">
        <v>25</v>
      </c>
      <c r="AA30" s="13">
        <f>F30*H30*J30*C30^3</f>
        <v>3981312</v>
      </c>
      <c r="AB30" s="13">
        <f>AA30-AA31/8</f>
        <v>3981312</v>
      </c>
      <c r="AC30" s="3">
        <f>(F30*H30*J30-F31*H31*J31)/($F$27*$H$27*$J$27)</f>
        <v>3.6000000000000001E-5</v>
      </c>
      <c r="AD30" s="3">
        <f>AB30/AB33</f>
        <v>1.7942667570030137E-2</v>
      </c>
      <c r="AE30" s="13">
        <f>AB30*8</f>
        <v>31850496</v>
      </c>
      <c r="AF30" s="3">
        <f>AE30/$AE$33</f>
        <v>0.12495000508422872</v>
      </c>
    </row>
    <row r="31" spans="1:32" x14ac:dyDescent="0.3">
      <c r="A31" s="6"/>
      <c r="I31" s="10"/>
      <c r="AD31" s="2"/>
      <c r="AF31" s="4"/>
    </row>
    <row r="32" spans="1:32" x14ac:dyDescent="0.3">
      <c r="A32" s="6"/>
      <c r="I32" s="10"/>
      <c r="S32" s="10" t="s">
        <v>61</v>
      </c>
      <c r="T32" s="10" t="s">
        <v>60</v>
      </c>
      <c r="U32" s="10" t="s">
        <v>62</v>
      </c>
      <c r="V32" s="10"/>
      <c r="W32" s="10"/>
      <c r="X32" s="10"/>
      <c r="AF32" s="4"/>
    </row>
    <row r="33" spans="1:32" x14ac:dyDescent="0.3">
      <c r="A33" s="6"/>
      <c r="S33">
        <f>((M27-M30-0.5)*$C30) - 1</f>
        <v>47</v>
      </c>
      <c r="T33">
        <f>((O27-O30-0.5)*$C30) - 1</f>
        <v>23</v>
      </c>
      <c r="U33">
        <f>((Q27-Q30)*C30) - 1</f>
        <v>71</v>
      </c>
      <c r="Z33" t="s">
        <v>33</v>
      </c>
      <c r="AA33" s="13">
        <f t="shared" ref="AA33:AF33" si="3">SUM(AA27:AA30)</f>
        <v>222732288</v>
      </c>
      <c r="AB33" s="13">
        <f t="shared" si="3"/>
        <v>221890752</v>
      </c>
      <c r="AC33" s="4">
        <f t="shared" si="3"/>
        <v>1</v>
      </c>
      <c r="AD33" s="4">
        <f t="shared" si="3"/>
        <v>1</v>
      </c>
      <c r="AE33" s="13">
        <f t="shared" si="3"/>
        <v>254905920</v>
      </c>
      <c r="AF33" s="3">
        <f t="shared" si="3"/>
        <v>0.99999999999999989</v>
      </c>
    </row>
    <row r="34" spans="1:32" x14ac:dyDescent="0.3">
      <c r="A34" s="6"/>
    </row>
    <row r="35" spans="1:32" x14ac:dyDescent="0.3">
      <c r="A35" s="6"/>
    </row>
    <row r="36" spans="1:32" x14ac:dyDescent="0.3">
      <c r="A36" s="6">
        <v>5</v>
      </c>
      <c r="B36" s="1" t="s">
        <v>34</v>
      </c>
      <c r="C36" s="1" t="s">
        <v>35</v>
      </c>
      <c r="D36" s="1"/>
      <c r="E36" s="18" t="s">
        <v>20</v>
      </c>
      <c r="F36" s="18"/>
      <c r="G36" s="18"/>
      <c r="H36" s="18"/>
      <c r="I36" s="18"/>
      <c r="J36" s="18"/>
      <c r="K36" s="1"/>
      <c r="L36" s="19" t="s">
        <v>57</v>
      </c>
      <c r="M36" s="18"/>
      <c r="N36" s="18"/>
      <c r="O36" s="18"/>
      <c r="P36" s="18"/>
      <c r="Q36" s="18"/>
      <c r="R36" s="7"/>
      <c r="S36" s="18" t="s">
        <v>40</v>
      </c>
      <c r="T36" s="18"/>
      <c r="U36" s="18"/>
      <c r="V36" s="18"/>
      <c r="W36" s="12"/>
      <c r="X36" s="12"/>
      <c r="Y36" s="1"/>
      <c r="Z36" s="1"/>
      <c r="AA36" s="1" t="s">
        <v>21</v>
      </c>
      <c r="AB36" s="1" t="s">
        <v>32</v>
      </c>
      <c r="AC36" s="1" t="s">
        <v>36</v>
      </c>
      <c r="AD36" s="1" t="s">
        <v>37</v>
      </c>
      <c r="AE36" s="1" t="s">
        <v>38</v>
      </c>
      <c r="AF36" s="1" t="s">
        <v>39</v>
      </c>
    </row>
    <row r="37" spans="1:32" x14ac:dyDescent="0.3">
      <c r="A37" s="6"/>
      <c r="B37" t="s">
        <v>72</v>
      </c>
      <c r="C37" s="5">
        <v>6</v>
      </c>
      <c r="E37" t="s">
        <v>28</v>
      </c>
      <c r="F37" s="5">
        <v>50</v>
      </c>
      <c r="G37" t="s">
        <v>29</v>
      </c>
      <c r="H37" s="5">
        <v>50</v>
      </c>
      <c r="I37" s="10" t="s">
        <v>45</v>
      </c>
      <c r="J37" s="5">
        <v>50</v>
      </c>
      <c r="L37" t="s">
        <v>9</v>
      </c>
      <c r="M37" s="5">
        <v>20</v>
      </c>
      <c r="N37" t="s">
        <v>10</v>
      </c>
      <c r="O37" s="5">
        <v>25</v>
      </c>
      <c r="P37" s="10" t="s">
        <v>51</v>
      </c>
      <c r="Q37" s="5">
        <v>25</v>
      </c>
      <c r="R37" s="8"/>
      <c r="S37" t="s">
        <v>41</v>
      </c>
      <c r="T37" t="s">
        <v>42</v>
      </c>
      <c r="U37" t="s">
        <v>43</v>
      </c>
      <c r="V37" t="s">
        <v>44</v>
      </c>
      <c r="W37" t="s">
        <v>58</v>
      </c>
      <c r="X37" t="s">
        <v>59</v>
      </c>
      <c r="Z37" t="s">
        <v>22</v>
      </c>
      <c r="AA37" s="13">
        <f>F37*H37*J37*C37^3</f>
        <v>27000000</v>
      </c>
      <c r="AB37" s="13">
        <f>AA37-AA38/8</f>
        <v>26978130</v>
      </c>
      <c r="AC37" s="3">
        <f>(F37*H37*J37-F38*H38*J38)/($F$37*$H$37*$J$37)</f>
        <v>0.99919000000000002</v>
      </c>
      <c r="AD37" s="3">
        <f>AB37/$AB$44</f>
        <v>0.81643442067057459</v>
      </c>
      <c r="AE37" s="13">
        <f>AB37</f>
        <v>26978130</v>
      </c>
      <c r="AF37" s="3">
        <f>AE37/$AE$44</f>
        <v>0.25659271661783173</v>
      </c>
    </row>
    <row r="38" spans="1:32" x14ac:dyDescent="0.3">
      <c r="A38" s="6"/>
      <c r="B38" t="s">
        <v>73</v>
      </c>
      <c r="C38">
        <f>C37*2</f>
        <v>12</v>
      </c>
      <c r="E38" t="s">
        <v>0</v>
      </c>
      <c r="F38">
        <f>F39+1</f>
        <v>5</v>
      </c>
      <c r="G38" t="s">
        <v>1</v>
      </c>
      <c r="H38">
        <f>H39+1</f>
        <v>4.5</v>
      </c>
      <c r="I38" s="10" t="s">
        <v>46</v>
      </c>
      <c r="J38">
        <f>J39+1</f>
        <v>4.5</v>
      </c>
      <c r="L38" t="s">
        <v>31</v>
      </c>
      <c r="M38">
        <f>$M$27-F38/2</f>
        <v>17.5</v>
      </c>
      <c r="N38" t="s">
        <v>30</v>
      </c>
      <c r="O38">
        <f>$O$27-H38/2</f>
        <v>22.75</v>
      </c>
      <c r="P38" t="s">
        <v>52</v>
      </c>
      <c r="Q38">
        <f>$Q$27-J38/2</f>
        <v>22.75</v>
      </c>
      <c r="S38" s="9">
        <f>(M38*$C37) - 1</f>
        <v>104</v>
      </c>
      <c r="T38" s="9">
        <f>S38+(F38*$C37)</f>
        <v>134</v>
      </c>
      <c r="U38" s="9">
        <f>(O38*$C37) - 1</f>
        <v>135.5</v>
      </c>
      <c r="V38" s="9">
        <f>U38+(H38*$C37)</f>
        <v>162.5</v>
      </c>
      <c r="W38" s="9">
        <f>(Q38*$C37) - 1</f>
        <v>135.5</v>
      </c>
      <c r="X38" s="9">
        <f>W38+(J38*$C37)</f>
        <v>162.5</v>
      </c>
      <c r="Z38" t="s">
        <v>23</v>
      </c>
      <c r="AA38" s="13">
        <f>F38*H38*J38*C38^3</f>
        <v>174960</v>
      </c>
      <c r="AB38" s="13">
        <f>AA38-AA39/8</f>
        <v>90288</v>
      </c>
      <c r="AC38" s="3">
        <f>(F38*H38*J38-F39*H39*J39)/($F$37*$H$37*$J$37)</f>
        <v>4.1800000000000002E-4</v>
      </c>
      <c r="AD38" s="3">
        <f>AB38/$AB$44</f>
        <v>2.7323699223595127E-3</v>
      </c>
      <c r="AE38" s="13">
        <f>AB38*2</f>
        <v>180576</v>
      </c>
      <c r="AF38" s="3">
        <f>AE38/$AE$44</f>
        <v>1.7174832501726984E-3</v>
      </c>
    </row>
    <row r="39" spans="1:32" x14ac:dyDescent="0.3">
      <c r="A39" s="6"/>
      <c r="B39" t="s">
        <v>74</v>
      </c>
      <c r="C39">
        <f>C38*2</f>
        <v>24</v>
      </c>
      <c r="E39" t="s">
        <v>2</v>
      </c>
      <c r="F39">
        <f>F40+1</f>
        <v>4</v>
      </c>
      <c r="G39" t="s">
        <v>3</v>
      </c>
      <c r="H39">
        <f>H40+1</f>
        <v>3.5</v>
      </c>
      <c r="I39" s="10" t="s">
        <v>47</v>
      </c>
      <c r="J39">
        <f>J40+1</f>
        <v>3.5</v>
      </c>
      <c r="L39" t="s">
        <v>11</v>
      </c>
      <c r="M39">
        <f>$M$27-F39/2</f>
        <v>18</v>
      </c>
      <c r="N39" t="s">
        <v>12</v>
      </c>
      <c r="O39">
        <f>$O$27-H39/2</f>
        <v>23.25</v>
      </c>
      <c r="P39" t="s">
        <v>53</v>
      </c>
      <c r="Q39">
        <f>$Q$27-J39/2</f>
        <v>23.25</v>
      </c>
      <c r="S39" s="9">
        <f>((M39-M38)*$C38) - 1</f>
        <v>5</v>
      </c>
      <c r="T39" s="9">
        <f>S39+(F39*$C38)</f>
        <v>53</v>
      </c>
      <c r="U39" s="9">
        <f>((O39-O38)*$C38) - 1</f>
        <v>5</v>
      </c>
      <c r="V39" s="9">
        <f>U39+(H39*$C38)</f>
        <v>47</v>
      </c>
      <c r="W39" s="9">
        <f>((Q39-Q38)*$C38) - 1</f>
        <v>5</v>
      </c>
      <c r="X39" s="9">
        <f>W39+(J39*$C38)</f>
        <v>47</v>
      </c>
      <c r="Z39" t="s">
        <v>24</v>
      </c>
      <c r="AA39" s="13">
        <f>F39*H39*J39*C39^3</f>
        <v>677376</v>
      </c>
      <c r="AB39" s="13">
        <f>AA39-AA40/8</f>
        <v>418176</v>
      </c>
      <c r="AC39" s="3">
        <f>(F39*H39*J39-F40*H40*J40)/($F$37*$H$37*$J$37)</f>
        <v>2.42E-4</v>
      </c>
      <c r="AD39" s="3">
        <f>AB39/$AB$44</f>
        <v>1.2655187008823005E-2</v>
      </c>
      <c r="AE39" s="13">
        <f>AB39*4</f>
        <v>1672704</v>
      </c>
      <c r="AF39" s="3">
        <f>AE39/$AE$44</f>
        <v>1.5909318527915522E-2</v>
      </c>
    </row>
    <row r="40" spans="1:32" x14ac:dyDescent="0.3">
      <c r="A40" s="6"/>
      <c r="B40" t="s">
        <v>75</v>
      </c>
      <c r="C40">
        <f>C39*2</f>
        <v>48</v>
      </c>
      <c r="E40" t="s">
        <v>4</v>
      </c>
      <c r="F40">
        <f>F41+1</f>
        <v>3</v>
      </c>
      <c r="G40" t="s">
        <v>5</v>
      </c>
      <c r="H40">
        <f>H41+1</f>
        <v>2.5</v>
      </c>
      <c r="I40" s="10" t="s">
        <v>48</v>
      </c>
      <c r="J40">
        <f>J41+1</f>
        <v>2.5</v>
      </c>
      <c r="L40" t="s">
        <v>13</v>
      </c>
      <c r="M40">
        <f>$M$27-F40/2</f>
        <v>18.5</v>
      </c>
      <c r="N40" t="s">
        <v>14</v>
      </c>
      <c r="O40">
        <f>$O$27-H40/2</f>
        <v>23.75</v>
      </c>
      <c r="P40" t="s">
        <v>54</v>
      </c>
      <c r="Q40">
        <f>$Q$27-J40/2</f>
        <v>23.75</v>
      </c>
      <c r="S40" s="9">
        <f>((M40-M39)*$C39) - 1</f>
        <v>11</v>
      </c>
      <c r="T40" s="9">
        <f>S40+(F40*$C39)</f>
        <v>83</v>
      </c>
      <c r="U40" s="9">
        <f>((O40-O39)*$C39) - 1</f>
        <v>11</v>
      </c>
      <c r="V40" s="9">
        <f>U40+(H40*$C39)</f>
        <v>71</v>
      </c>
      <c r="W40" s="9">
        <f>((Q40-Q39)*$C39) - 1</f>
        <v>11</v>
      </c>
      <c r="X40" s="9">
        <f>W40+(J40*$C39)</f>
        <v>71</v>
      </c>
      <c r="Z40" t="s">
        <v>25</v>
      </c>
      <c r="AA40" s="13">
        <f>F40*H40*J40*C40^3</f>
        <v>2073600</v>
      </c>
      <c r="AB40" s="13">
        <f>AA40-AA41/8</f>
        <v>1575936</v>
      </c>
      <c r="AC40" s="3">
        <f>(F40*H40*J40-F41*H41*J41)/($F$37*$H$37*$J$37)</f>
        <v>1.1400000000000001E-4</v>
      </c>
      <c r="AD40" s="3">
        <f>AB40/$AB$44</f>
        <v>4.769227500845695E-2</v>
      </c>
      <c r="AE40" s="13">
        <f>AB40*8</f>
        <v>12607488</v>
      </c>
      <c r="AF40" s="3">
        <f>AE40/$AE$44</f>
        <v>0.11991155783023931</v>
      </c>
    </row>
    <row r="41" spans="1:32" x14ac:dyDescent="0.3">
      <c r="A41" s="6"/>
      <c r="B41" t="s">
        <v>76</v>
      </c>
      <c r="C41">
        <f>C40*2</f>
        <v>96</v>
      </c>
      <c r="E41" t="s">
        <v>6</v>
      </c>
      <c r="F41" s="5">
        <v>2</v>
      </c>
      <c r="G41" t="s">
        <v>7</v>
      </c>
      <c r="H41" s="5">
        <v>1.5</v>
      </c>
      <c r="I41" s="10" t="s">
        <v>49</v>
      </c>
      <c r="J41" s="5">
        <v>1.5</v>
      </c>
      <c r="L41" t="s">
        <v>15</v>
      </c>
      <c r="M41">
        <f>$M$27-F41/2</f>
        <v>19</v>
      </c>
      <c r="N41" t="s">
        <v>16</v>
      </c>
      <c r="O41">
        <f>$O$27-H41/2</f>
        <v>24.25</v>
      </c>
      <c r="P41" t="s">
        <v>55</v>
      </c>
      <c r="Q41">
        <f>$Q$27-J41/2</f>
        <v>24.25</v>
      </c>
      <c r="S41" s="9">
        <f>((M41-M40)*$C40) - 1</f>
        <v>23</v>
      </c>
      <c r="T41" s="9">
        <f>S41+(F41*$C40)</f>
        <v>119</v>
      </c>
      <c r="U41" s="9">
        <f>((O41-O40)*$C40) - 1</f>
        <v>23</v>
      </c>
      <c r="V41" s="9">
        <f>U41+(H41*$C40)</f>
        <v>95</v>
      </c>
      <c r="W41" s="9">
        <f>((Q41-Q40)*$C40) - 1</f>
        <v>23</v>
      </c>
      <c r="X41" s="9">
        <f>W41+(J41*$C40)</f>
        <v>95</v>
      </c>
      <c r="Z41" t="s">
        <v>26</v>
      </c>
      <c r="AA41" s="13">
        <f>F41*H41*J41*C41^3</f>
        <v>3981312</v>
      </c>
      <c r="AB41" s="13">
        <f>AA41-AA42/8</f>
        <v>3981312</v>
      </c>
      <c r="AC41" s="3">
        <f>(F41*H41*J41-F42*H42*J42)/($F$37*$H$37*$J$37)</f>
        <v>3.6000000000000001E-5</v>
      </c>
      <c r="AD41" s="3">
        <f>AB41/$AB$44</f>
        <v>0.12048574738978597</v>
      </c>
      <c r="AE41" s="13">
        <f>AB41*16</f>
        <v>63700992</v>
      </c>
      <c r="AF41" s="3">
        <f>AE41/$AE$44</f>
        <v>0.60586892377384072</v>
      </c>
    </row>
    <row r="42" spans="1:32" x14ac:dyDescent="0.3">
      <c r="A42" s="6"/>
      <c r="I42" s="10"/>
      <c r="AF42" s="4"/>
    </row>
    <row r="43" spans="1:32" x14ac:dyDescent="0.3">
      <c r="A43" s="6"/>
      <c r="S43" s="10" t="s">
        <v>61</v>
      </c>
      <c r="T43" s="10" t="s">
        <v>60</v>
      </c>
      <c r="U43" s="10" t="s">
        <v>62</v>
      </c>
      <c r="V43" s="10"/>
      <c r="W43" s="10"/>
      <c r="X43" s="10"/>
      <c r="AF43" s="4"/>
    </row>
    <row r="44" spans="1:32" x14ac:dyDescent="0.3">
      <c r="A44" s="6"/>
      <c r="S44">
        <f>((M37-M41-0.5)*$C41) - 1</f>
        <v>47</v>
      </c>
      <c r="T44">
        <f>((O37-O41-0.5)*$C41) - 1</f>
        <v>23</v>
      </c>
      <c r="U44">
        <f>((Q37-Q41)*C41) - 1</f>
        <v>71</v>
      </c>
      <c r="Z44" t="s">
        <v>33</v>
      </c>
      <c r="AA44" s="13">
        <f t="shared" ref="AA44:AF44" si="4">SUM(AA37:AA41)</f>
        <v>33907248</v>
      </c>
      <c r="AB44" s="13">
        <f t="shared" si="4"/>
        <v>33043842</v>
      </c>
      <c r="AC44" s="4">
        <f t="shared" si="4"/>
        <v>1</v>
      </c>
      <c r="AD44" s="4">
        <f t="shared" si="4"/>
        <v>1</v>
      </c>
      <c r="AE44" s="13">
        <f t="shared" si="4"/>
        <v>105139890</v>
      </c>
      <c r="AF44" s="3">
        <f t="shared" si="4"/>
        <v>1</v>
      </c>
    </row>
    <row r="47" spans="1:32" x14ac:dyDescent="0.3">
      <c r="A47" s="6">
        <v>6</v>
      </c>
      <c r="B47" s="1" t="s">
        <v>34</v>
      </c>
      <c r="C47" s="1" t="s">
        <v>35</v>
      </c>
      <c r="D47" s="1"/>
      <c r="E47" s="18" t="s">
        <v>20</v>
      </c>
      <c r="F47" s="18"/>
      <c r="G47" s="18"/>
      <c r="H47" s="18"/>
      <c r="I47" s="18"/>
      <c r="J47" s="18"/>
      <c r="K47" s="1"/>
      <c r="L47" s="19" t="s">
        <v>57</v>
      </c>
      <c r="M47" s="18"/>
      <c r="N47" s="18"/>
      <c r="O47" s="18"/>
      <c r="P47" s="18"/>
      <c r="Q47" s="18"/>
      <c r="R47" s="7"/>
      <c r="S47" s="18" t="s">
        <v>40</v>
      </c>
      <c r="T47" s="18"/>
      <c r="U47" s="18"/>
      <c r="V47" s="18"/>
      <c r="W47" s="12"/>
      <c r="X47" s="12"/>
      <c r="Y47" s="1"/>
      <c r="Z47" s="1"/>
      <c r="AA47" s="1" t="s">
        <v>21</v>
      </c>
      <c r="AB47" s="1" t="s">
        <v>32</v>
      </c>
      <c r="AC47" s="1" t="s">
        <v>36</v>
      </c>
      <c r="AD47" s="1" t="s">
        <v>37</v>
      </c>
      <c r="AE47" s="1" t="s">
        <v>38</v>
      </c>
      <c r="AF47" s="1" t="s">
        <v>39</v>
      </c>
    </row>
    <row r="48" spans="1:32" x14ac:dyDescent="0.3">
      <c r="B48" t="s">
        <v>72</v>
      </c>
      <c r="C48" s="5">
        <v>3</v>
      </c>
      <c r="E48" t="s">
        <v>28</v>
      </c>
      <c r="F48" s="5">
        <v>50</v>
      </c>
      <c r="G48" t="s">
        <v>29</v>
      </c>
      <c r="H48" s="5">
        <v>50</v>
      </c>
      <c r="I48" s="10" t="s">
        <v>45</v>
      </c>
      <c r="J48" s="5">
        <v>50</v>
      </c>
      <c r="L48" t="s">
        <v>9</v>
      </c>
      <c r="M48" s="5">
        <v>20</v>
      </c>
      <c r="N48" t="s">
        <v>10</v>
      </c>
      <c r="O48" s="5">
        <v>25</v>
      </c>
      <c r="P48" s="10" t="s">
        <v>51</v>
      </c>
      <c r="Q48" s="5">
        <v>25</v>
      </c>
      <c r="R48" s="8"/>
      <c r="S48" t="s">
        <v>41</v>
      </c>
      <c r="T48" t="s">
        <v>42</v>
      </c>
      <c r="U48" t="s">
        <v>43</v>
      </c>
      <c r="V48" t="s">
        <v>44</v>
      </c>
      <c r="W48" t="s">
        <v>58</v>
      </c>
      <c r="X48" t="s">
        <v>59</v>
      </c>
      <c r="Z48" t="s">
        <v>22</v>
      </c>
      <c r="AA48" s="13">
        <f t="shared" ref="AA48:AA53" si="5">F48*H48*J48*C48^3</f>
        <v>3375000</v>
      </c>
      <c r="AB48" s="13">
        <f t="shared" ref="AB48:AB53" si="6">AA48-AA49/8</f>
        <v>3370099.5</v>
      </c>
      <c r="AC48" s="3">
        <f t="shared" ref="AC48:AC53" si="7">(F48*H48*J48-F49*H49*J49)/($F$48*$H$48*$J$48)</f>
        <v>0.99854799999999999</v>
      </c>
      <c r="AD48" s="3">
        <f t="shared" ref="AD48:AD53" si="8">AB48/$AB$44</f>
        <v>0.1019887306082628</v>
      </c>
      <c r="AE48" s="13">
        <f>AB48</f>
        <v>3370099.5</v>
      </c>
      <c r="AF48" s="3">
        <f t="shared" ref="AF48:AF53" si="9">AE48/$AE$56</f>
        <v>2.1098952181528897E-2</v>
      </c>
    </row>
    <row r="49" spans="1:32" x14ac:dyDescent="0.3">
      <c r="B49" t="s">
        <v>73</v>
      </c>
      <c r="C49">
        <f>C48*2</f>
        <v>6</v>
      </c>
      <c r="E49" t="s">
        <v>0</v>
      </c>
      <c r="F49">
        <f>F50+1</f>
        <v>6</v>
      </c>
      <c r="G49" t="s">
        <v>1</v>
      </c>
      <c r="H49">
        <f>H50+1</f>
        <v>5.5</v>
      </c>
      <c r="I49" s="10" t="s">
        <v>46</v>
      </c>
      <c r="J49">
        <f>J50+1</f>
        <v>5.5</v>
      </c>
      <c r="L49" t="s">
        <v>31</v>
      </c>
      <c r="M49">
        <f>$M$27-F49/2</f>
        <v>17</v>
      </c>
      <c r="N49" t="s">
        <v>30</v>
      </c>
      <c r="O49">
        <f>$O$27-H49/2</f>
        <v>22.25</v>
      </c>
      <c r="P49" t="s">
        <v>52</v>
      </c>
      <c r="Q49">
        <f>$Q$27-J49/2</f>
        <v>22.25</v>
      </c>
      <c r="S49" s="9">
        <f>(M49*$C48) - 1</f>
        <v>50</v>
      </c>
      <c r="T49" s="9">
        <f>S49+(F49*$C48)</f>
        <v>68</v>
      </c>
      <c r="U49" s="9">
        <f>(O49*$C48) - 1</f>
        <v>65.75</v>
      </c>
      <c r="V49" s="9">
        <f>U49+(H49*$C48)</f>
        <v>82.25</v>
      </c>
      <c r="W49" s="9">
        <f>(Q49*$C48) - 1</f>
        <v>65.75</v>
      </c>
      <c r="X49" s="9">
        <f>W49+(J49*$C48)</f>
        <v>82.25</v>
      </c>
      <c r="Z49" t="s">
        <v>23</v>
      </c>
      <c r="AA49" s="13">
        <f t="shared" si="5"/>
        <v>39204</v>
      </c>
      <c r="AB49" s="13">
        <f t="shared" si="6"/>
        <v>17334</v>
      </c>
      <c r="AC49" s="3">
        <f t="shared" si="7"/>
        <v>6.4199999999999999E-4</v>
      </c>
      <c r="AD49" s="3">
        <f t="shared" si="8"/>
        <v>5.2457580447213127E-4</v>
      </c>
      <c r="AE49" s="13">
        <f>AB49*2</f>
        <v>34668</v>
      </c>
      <c r="AF49" s="3">
        <f t="shared" si="9"/>
        <v>2.1704358409276755E-4</v>
      </c>
    </row>
    <row r="50" spans="1:32" x14ac:dyDescent="0.3">
      <c r="B50" t="s">
        <v>74</v>
      </c>
      <c r="C50">
        <f>C49*2</f>
        <v>12</v>
      </c>
      <c r="E50" t="s">
        <v>2</v>
      </c>
      <c r="F50">
        <f>F51+1</f>
        <v>5</v>
      </c>
      <c r="G50" t="s">
        <v>3</v>
      </c>
      <c r="H50">
        <f>H51+1</f>
        <v>4.5</v>
      </c>
      <c r="I50" s="10" t="s">
        <v>47</v>
      </c>
      <c r="J50">
        <f>J51+1</f>
        <v>4.5</v>
      </c>
      <c r="L50" t="s">
        <v>11</v>
      </c>
      <c r="M50">
        <f>$M$27-F50/2</f>
        <v>17.5</v>
      </c>
      <c r="N50" t="s">
        <v>12</v>
      </c>
      <c r="O50">
        <f>$O$27-H50/2</f>
        <v>22.75</v>
      </c>
      <c r="P50" t="s">
        <v>53</v>
      </c>
      <c r="Q50">
        <f>$Q$27-J50/2</f>
        <v>22.75</v>
      </c>
      <c r="S50" s="9">
        <f>((M50-M49)*$C49) - 1</f>
        <v>2</v>
      </c>
      <c r="T50" s="9">
        <f>S50+(F50*$C49)</f>
        <v>32</v>
      </c>
      <c r="U50" s="9">
        <f>((O50-O49)*$C49) - 1</f>
        <v>2</v>
      </c>
      <c r="V50" s="9">
        <f>U50+(H50*$C49)</f>
        <v>29</v>
      </c>
      <c r="W50" s="9">
        <f>((Q50-Q49)*$C49) - 1</f>
        <v>2</v>
      </c>
      <c r="X50" s="9">
        <f>W50+(J50*$C49)</f>
        <v>29</v>
      </c>
      <c r="Z50" t="s">
        <v>24</v>
      </c>
      <c r="AA50" s="13">
        <f t="shared" si="5"/>
        <v>174960</v>
      </c>
      <c r="AB50" s="13">
        <f t="shared" si="6"/>
        <v>90288</v>
      </c>
      <c r="AC50" s="3">
        <f t="shared" si="7"/>
        <v>4.1800000000000002E-4</v>
      </c>
      <c r="AD50" s="3">
        <f t="shared" si="8"/>
        <v>2.7323699223595127E-3</v>
      </c>
      <c r="AE50" s="13">
        <f>AB50*4</f>
        <v>361152</v>
      </c>
      <c r="AF50" s="3">
        <f t="shared" si="9"/>
        <v>2.2610397046922575E-3</v>
      </c>
    </row>
    <row r="51" spans="1:32" x14ac:dyDescent="0.3">
      <c r="B51" t="s">
        <v>75</v>
      </c>
      <c r="C51">
        <f>C50*2</f>
        <v>24</v>
      </c>
      <c r="E51" t="s">
        <v>4</v>
      </c>
      <c r="F51">
        <f>F52+1</f>
        <v>4</v>
      </c>
      <c r="G51" t="s">
        <v>5</v>
      </c>
      <c r="H51">
        <f>H52+1</f>
        <v>3.5</v>
      </c>
      <c r="I51" s="10" t="s">
        <v>48</v>
      </c>
      <c r="J51">
        <f>J52+1</f>
        <v>3.5</v>
      </c>
      <c r="L51" t="s">
        <v>13</v>
      </c>
      <c r="M51">
        <f>$M$27-F51/2</f>
        <v>18</v>
      </c>
      <c r="N51" t="s">
        <v>14</v>
      </c>
      <c r="O51">
        <f>$O$27-H51/2</f>
        <v>23.25</v>
      </c>
      <c r="P51" t="s">
        <v>54</v>
      </c>
      <c r="Q51">
        <f>$Q$27-J51/2</f>
        <v>23.25</v>
      </c>
      <c r="S51" s="9">
        <f>((M51-M50)*$C50) - 1</f>
        <v>5</v>
      </c>
      <c r="T51" s="9">
        <f>S51+(F51*$C50)</f>
        <v>53</v>
      </c>
      <c r="U51" s="9">
        <f>((O51-O50)*$C50) - 1</f>
        <v>5</v>
      </c>
      <c r="V51" s="9">
        <f>U51+(H51*$C50)</f>
        <v>47</v>
      </c>
      <c r="W51" s="9">
        <f>((Q51-Q50)*$C50) - 1</f>
        <v>5</v>
      </c>
      <c r="X51" s="9">
        <f>W51+(J51*$C50)</f>
        <v>47</v>
      </c>
      <c r="Z51" t="s">
        <v>25</v>
      </c>
      <c r="AA51" s="13">
        <f t="shared" si="5"/>
        <v>677376</v>
      </c>
      <c r="AB51" s="13">
        <f t="shared" si="6"/>
        <v>418176</v>
      </c>
      <c r="AC51" s="3">
        <f t="shared" si="7"/>
        <v>2.42E-4</v>
      </c>
      <c r="AD51" s="3">
        <f t="shared" si="8"/>
        <v>1.2655187008823005E-2</v>
      </c>
      <c r="AE51" s="13">
        <f>AB51*8</f>
        <v>3345408</v>
      </c>
      <c r="AF51" s="3">
        <f t="shared" si="9"/>
        <v>2.0944367790833543E-2</v>
      </c>
    </row>
    <row r="52" spans="1:32" x14ac:dyDescent="0.3">
      <c r="B52" t="s">
        <v>76</v>
      </c>
      <c r="C52">
        <f>C51*2</f>
        <v>48</v>
      </c>
      <c r="E52" t="s">
        <v>6</v>
      </c>
      <c r="F52">
        <f>F53+1</f>
        <v>3</v>
      </c>
      <c r="G52" t="s">
        <v>7</v>
      </c>
      <c r="H52">
        <f>H53+1</f>
        <v>2.5</v>
      </c>
      <c r="I52" s="10" t="s">
        <v>49</v>
      </c>
      <c r="J52">
        <f>J53+1</f>
        <v>2.5</v>
      </c>
      <c r="L52" t="s">
        <v>15</v>
      </c>
      <c r="M52">
        <f>$M$27-F52/2</f>
        <v>18.5</v>
      </c>
      <c r="N52" t="s">
        <v>16</v>
      </c>
      <c r="O52">
        <f>$O$27-H52/2</f>
        <v>23.75</v>
      </c>
      <c r="P52" t="s">
        <v>55</v>
      </c>
      <c r="Q52">
        <f>$Q$27-J52/2</f>
        <v>23.75</v>
      </c>
      <c r="S52" s="9">
        <f>((M52-M51)*$C51) - 1</f>
        <v>11</v>
      </c>
      <c r="T52" s="9">
        <f>S52+(F53*$C51)</f>
        <v>59</v>
      </c>
      <c r="U52" s="9">
        <f>((O52-O51)*$C51) - 1</f>
        <v>11</v>
      </c>
      <c r="V52" s="9">
        <f>U52+(H53*$C51)</f>
        <v>47</v>
      </c>
      <c r="W52" s="9">
        <f>((Q52-Q51)*$C51) - 1</f>
        <v>11</v>
      </c>
      <c r="X52" s="9">
        <f>W52+(J53*$C51)</f>
        <v>47</v>
      </c>
      <c r="Z52" t="s">
        <v>26</v>
      </c>
      <c r="AA52" s="13">
        <f t="shared" si="5"/>
        <v>2073600</v>
      </c>
      <c r="AB52" s="13">
        <f t="shared" si="6"/>
        <v>1575936</v>
      </c>
      <c r="AC52" s="3">
        <f t="shared" si="7"/>
        <v>1.1400000000000001E-4</v>
      </c>
      <c r="AD52" s="3">
        <f t="shared" si="8"/>
        <v>4.769227500845695E-2</v>
      </c>
      <c r="AE52" s="13">
        <f>AB52*16</f>
        <v>25214976</v>
      </c>
      <c r="AF52" s="3">
        <f t="shared" si="9"/>
        <v>0.15786168120033217</v>
      </c>
    </row>
    <row r="53" spans="1:32" x14ac:dyDescent="0.3">
      <c r="B53" t="s">
        <v>77</v>
      </c>
      <c r="C53">
        <f>C52*2</f>
        <v>96</v>
      </c>
      <c r="E53" t="s">
        <v>8</v>
      </c>
      <c r="F53" s="5">
        <v>2</v>
      </c>
      <c r="G53" t="s">
        <v>19</v>
      </c>
      <c r="H53" s="5">
        <v>1.5</v>
      </c>
      <c r="I53" s="10" t="s">
        <v>50</v>
      </c>
      <c r="J53" s="5">
        <v>1.5</v>
      </c>
      <c r="L53" t="s">
        <v>17</v>
      </c>
      <c r="M53">
        <f>$M$27-F53/2</f>
        <v>19</v>
      </c>
      <c r="N53" t="s">
        <v>18</v>
      </c>
      <c r="O53">
        <f>$O$27-H53/2</f>
        <v>24.25</v>
      </c>
      <c r="P53" t="s">
        <v>56</v>
      </c>
      <c r="Q53">
        <f>$Q$27-J53/2</f>
        <v>24.25</v>
      </c>
      <c r="S53" s="9">
        <f>((M53-M52)*$C52) - 1</f>
        <v>23</v>
      </c>
      <c r="T53" s="9">
        <f>S53+(F54*$C52)</f>
        <v>23</v>
      </c>
      <c r="U53" s="9">
        <f>((O53-O52)*$C52) - 1</f>
        <v>23</v>
      </c>
      <c r="V53" s="9">
        <f>U53+(H54*$C52)</f>
        <v>23</v>
      </c>
      <c r="W53" s="9">
        <f>((Q53-Q52)*$C52) - 1</f>
        <v>23</v>
      </c>
      <c r="X53" s="9">
        <f>W53+(J54*$C52)</f>
        <v>23</v>
      </c>
      <c r="Z53" t="s">
        <v>27</v>
      </c>
      <c r="AA53" s="13">
        <f t="shared" si="5"/>
        <v>3981312</v>
      </c>
      <c r="AB53" s="13">
        <f t="shared" si="6"/>
        <v>3981312</v>
      </c>
      <c r="AC53" s="3">
        <f t="shared" si="7"/>
        <v>3.6000000000000001E-5</v>
      </c>
      <c r="AD53" s="3">
        <f t="shared" si="8"/>
        <v>0.12048574738978597</v>
      </c>
      <c r="AE53" s="13">
        <f>AB53*32</f>
        <v>127401984</v>
      </c>
      <c r="AF53" s="3">
        <f t="shared" si="9"/>
        <v>0.79761691553852032</v>
      </c>
    </row>
    <row r="54" spans="1:32" x14ac:dyDescent="0.3">
      <c r="AD54" s="4"/>
      <c r="AF54" s="4"/>
    </row>
    <row r="55" spans="1:32" x14ac:dyDescent="0.3">
      <c r="S55" s="10" t="s">
        <v>61</v>
      </c>
      <c r="T55" s="10" t="s">
        <v>60</v>
      </c>
      <c r="U55" s="10" t="s">
        <v>62</v>
      </c>
      <c r="V55" s="10"/>
      <c r="W55" s="10"/>
      <c r="X55" s="10"/>
      <c r="AD55" s="4"/>
      <c r="AF55" s="4"/>
    </row>
    <row r="56" spans="1:32" x14ac:dyDescent="0.3">
      <c r="S56">
        <f>((M48-M53-0.5)*$C53) - 1</f>
        <v>47</v>
      </c>
      <c r="T56">
        <f>((O48-O53-0.5)*$C53) - 1</f>
        <v>23</v>
      </c>
      <c r="U56">
        <f>((Q48-Q53)*C53) - 1</f>
        <v>71</v>
      </c>
      <c r="Z56" t="s">
        <v>33</v>
      </c>
      <c r="AA56" s="13">
        <f t="shared" ref="AA56:AF56" si="10">SUM(AA48:AA53)</f>
        <v>10321452</v>
      </c>
      <c r="AB56" s="13">
        <f t="shared" si="10"/>
        <v>9453145.5</v>
      </c>
      <c r="AC56" s="3">
        <f t="shared" si="10"/>
        <v>1</v>
      </c>
      <c r="AD56" s="3">
        <f t="shared" si="10"/>
        <v>0.28607888574216034</v>
      </c>
      <c r="AE56" s="13">
        <f t="shared" si="10"/>
        <v>159728287.5</v>
      </c>
      <c r="AF56" s="3">
        <f t="shared" si="10"/>
        <v>1</v>
      </c>
    </row>
    <row r="59" spans="1:32" x14ac:dyDescent="0.3">
      <c r="A59" s="6">
        <v>7</v>
      </c>
      <c r="B59" s="1" t="s">
        <v>34</v>
      </c>
      <c r="C59" s="1" t="s">
        <v>35</v>
      </c>
      <c r="D59" s="1"/>
      <c r="E59" s="18" t="s">
        <v>20</v>
      </c>
      <c r="F59" s="18"/>
      <c r="G59" s="18"/>
      <c r="H59" s="18"/>
      <c r="I59" s="18"/>
      <c r="J59" s="18"/>
      <c r="K59" s="1"/>
      <c r="L59" s="19" t="s">
        <v>57</v>
      </c>
      <c r="M59" s="18"/>
      <c r="N59" s="18"/>
      <c r="O59" s="18"/>
      <c r="P59" s="18"/>
      <c r="Q59" s="18"/>
      <c r="R59" s="11"/>
      <c r="S59" s="18" t="s">
        <v>40</v>
      </c>
      <c r="T59" s="18"/>
      <c r="U59" s="18"/>
      <c r="V59" s="18"/>
      <c r="W59" s="12"/>
      <c r="X59" s="12"/>
      <c r="Y59" s="1"/>
      <c r="Z59" s="1"/>
      <c r="AA59" s="1" t="s">
        <v>21</v>
      </c>
      <c r="AB59" s="1" t="s">
        <v>32</v>
      </c>
      <c r="AC59" s="1" t="s">
        <v>36</v>
      </c>
      <c r="AD59" s="1" t="s">
        <v>37</v>
      </c>
      <c r="AE59" s="1" t="s">
        <v>38</v>
      </c>
      <c r="AF59" s="1" t="s">
        <v>39</v>
      </c>
    </row>
    <row r="60" spans="1:32" x14ac:dyDescent="0.3">
      <c r="B60" t="s">
        <v>72</v>
      </c>
      <c r="C60" s="5">
        <v>1.5</v>
      </c>
      <c r="E60" t="s">
        <v>28</v>
      </c>
      <c r="F60" s="5">
        <v>50</v>
      </c>
      <c r="G60" t="s">
        <v>29</v>
      </c>
      <c r="H60" s="5">
        <v>50</v>
      </c>
      <c r="I60" s="10" t="s">
        <v>45</v>
      </c>
      <c r="J60" s="5">
        <v>50</v>
      </c>
      <c r="L60" t="s">
        <v>9</v>
      </c>
      <c r="M60" s="5">
        <v>20</v>
      </c>
      <c r="N60" t="s">
        <v>10</v>
      </c>
      <c r="O60" s="5">
        <v>25</v>
      </c>
      <c r="P60" s="10" t="s">
        <v>51</v>
      </c>
      <c r="Q60" s="5">
        <v>25</v>
      </c>
      <c r="R60" s="8"/>
      <c r="S60" t="s">
        <v>41</v>
      </c>
      <c r="T60" t="s">
        <v>42</v>
      </c>
      <c r="U60" t="s">
        <v>43</v>
      </c>
      <c r="V60" t="s">
        <v>44</v>
      </c>
      <c r="W60" t="s">
        <v>58</v>
      </c>
      <c r="X60" t="s">
        <v>59</v>
      </c>
      <c r="Z60" t="s">
        <v>22</v>
      </c>
      <c r="AA60" s="13">
        <f t="shared" ref="AA60:AA66" si="11">F60*H60*J60*C60^3</f>
        <v>421875</v>
      </c>
      <c r="AB60" s="15">
        <f t="shared" ref="AB60:AB66" si="12">AA60-AA61/8</f>
        <v>420546.09375</v>
      </c>
      <c r="AC60" s="3">
        <f>(F60*H60*J60-F61*H61*J61)/($F$60*$H$60*$J$60)</f>
        <v>0.99685000000000001</v>
      </c>
      <c r="AD60" s="16">
        <f t="shared" ref="AD60:AD66" si="13">AB60/$AB$44</f>
        <v>1.2726912740655278E-2</v>
      </c>
      <c r="AE60" s="13">
        <f>AB60</f>
        <v>420546.09375</v>
      </c>
      <c r="AF60" s="3">
        <f>AE60/$AE$69</f>
        <v>5.2249332862476961E-4</v>
      </c>
    </row>
    <row r="61" spans="1:32" x14ac:dyDescent="0.3">
      <c r="B61" t="s">
        <v>73</v>
      </c>
      <c r="C61">
        <f t="shared" ref="C61:C66" si="14">C60*2</f>
        <v>3</v>
      </c>
      <c r="E61" t="s">
        <v>0</v>
      </c>
      <c r="F61">
        <f>F62+1</f>
        <v>7</v>
      </c>
      <c r="G61" t="s">
        <v>1</v>
      </c>
      <c r="H61">
        <f>H62+1</f>
        <v>7.5</v>
      </c>
      <c r="I61" s="10" t="s">
        <v>46</v>
      </c>
      <c r="J61">
        <f>J62+1</f>
        <v>7.5</v>
      </c>
      <c r="L61" t="s">
        <v>31</v>
      </c>
      <c r="M61">
        <f t="shared" ref="M61:M66" si="15">$M$27-F61/2</f>
        <v>16.5</v>
      </c>
      <c r="N61" t="s">
        <v>30</v>
      </c>
      <c r="O61">
        <f t="shared" ref="O61:O66" si="16">$O$27-H61/2</f>
        <v>21.25</v>
      </c>
      <c r="P61" t="s">
        <v>52</v>
      </c>
      <c r="Q61">
        <f t="shared" ref="Q61:Q66" si="17">$Q$27-J61/2</f>
        <v>21.25</v>
      </c>
      <c r="S61" s="9">
        <f>(M61*$C60) - 1</f>
        <v>23.75</v>
      </c>
      <c r="T61" s="9">
        <f>S61+(F61*$C60)</f>
        <v>34.25</v>
      </c>
      <c r="U61" s="9">
        <f>(O61*$C60) - 1</f>
        <v>30.875</v>
      </c>
      <c r="V61" s="9">
        <f>U61+(H61*$C60)</f>
        <v>42.125</v>
      </c>
      <c r="W61" s="9">
        <f>(Q61*$C60) - 1</f>
        <v>30.875</v>
      </c>
      <c r="X61" s="9">
        <f>W61+(J61*$C60)</f>
        <v>42.125</v>
      </c>
      <c r="Z61" t="s">
        <v>23</v>
      </c>
      <c r="AA61" s="13">
        <f t="shared" si="11"/>
        <v>10631.25</v>
      </c>
      <c r="AB61" s="13">
        <f t="shared" si="12"/>
        <v>3786.75</v>
      </c>
      <c r="AC61" s="3">
        <f t="shared" ref="AC61:AC66" si="18">(F61*H61*J61-F62*H62*J62)/($F$60*$H$60*$J$60)</f>
        <v>1.122E-3</v>
      </c>
      <c r="AD61" s="16">
        <f t="shared" si="13"/>
        <v>1.1459775167790719E-4</v>
      </c>
      <c r="AE61" s="13">
        <f>AB61*2</f>
        <v>7573.5</v>
      </c>
      <c r="AF61" s="3">
        <f t="shared" ref="AF61:AF66" si="19">AE61/$AE$69</f>
        <v>9.4094399713817174E-6</v>
      </c>
    </row>
    <row r="62" spans="1:32" x14ac:dyDescent="0.3">
      <c r="B62" t="s">
        <v>74</v>
      </c>
      <c r="C62">
        <f t="shared" si="14"/>
        <v>6</v>
      </c>
      <c r="E62" t="s">
        <v>2</v>
      </c>
      <c r="F62">
        <f>F63+1</f>
        <v>6</v>
      </c>
      <c r="G62" t="s">
        <v>3</v>
      </c>
      <c r="H62">
        <f>H63+1</f>
        <v>6.5</v>
      </c>
      <c r="I62" s="10" t="s">
        <v>47</v>
      </c>
      <c r="J62">
        <f>J63+1</f>
        <v>6.5</v>
      </c>
      <c r="L62" t="s">
        <v>11</v>
      </c>
      <c r="M62">
        <f t="shared" si="15"/>
        <v>17</v>
      </c>
      <c r="N62" t="s">
        <v>12</v>
      </c>
      <c r="O62">
        <f t="shared" si="16"/>
        <v>21.75</v>
      </c>
      <c r="P62" t="s">
        <v>53</v>
      </c>
      <c r="Q62">
        <f t="shared" si="17"/>
        <v>21.75</v>
      </c>
      <c r="S62" s="9">
        <f>((M62-M61)*$C61) - 1</f>
        <v>0.5</v>
      </c>
      <c r="T62" s="9">
        <f>S62+(F62*$C61)</f>
        <v>18.5</v>
      </c>
      <c r="U62" s="9">
        <f>((O62-O61)*$C61) - 1</f>
        <v>0.5</v>
      </c>
      <c r="V62" s="9">
        <f>U62+(H62*$C61)</f>
        <v>20</v>
      </c>
      <c r="W62" s="9">
        <f>((Q62-Q61)*$C61) - 1</f>
        <v>0.5</v>
      </c>
      <c r="X62" s="9">
        <f>W62+(J62*$C61)</f>
        <v>20</v>
      </c>
      <c r="Z62" t="s">
        <v>24</v>
      </c>
      <c r="AA62" s="13">
        <f t="shared" si="11"/>
        <v>54756</v>
      </c>
      <c r="AB62" s="13">
        <f t="shared" si="12"/>
        <v>22086</v>
      </c>
      <c r="AC62" s="3">
        <f t="shared" si="18"/>
        <v>8.1800000000000004E-4</v>
      </c>
      <c r="AD62" s="16">
        <f t="shared" si="13"/>
        <v>6.6838474775421093E-4</v>
      </c>
      <c r="AE62" s="13">
        <f>AB62*4</f>
        <v>88344</v>
      </c>
      <c r="AF62" s="3">
        <f t="shared" si="19"/>
        <v>1.0976002704585018E-4</v>
      </c>
    </row>
    <row r="63" spans="1:32" x14ac:dyDescent="0.3">
      <c r="B63" t="s">
        <v>75</v>
      </c>
      <c r="C63">
        <f t="shared" si="14"/>
        <v>12</v>
      </c>
      <c r="E63" t="s">
        <v>4</v>
      </c>
      <c r="F63">
        <f>F64+1</f>
        <v>5</v>
      </c>
      <c r="G63" t="s">
        <v>5</v>
      </c>
      <c r="H63">
        <f>H64+1</f>
        <v>5.5</v>
      </c>
      <c r="I63" s="10" t="s">
        <v>48</v>
      </c>
      <c r="J63">
        <f>J64+1</f>
        <v>5.5</v>
      </c>
      <c r="L63" t="s">
        <v>13</v>
      </c>
      <c r="M63">
        <f t="shared" si="15"/>
        <v>17.5</v>
      </c>
      <c r="N63" t="s">
        <v>14</v>
      </c>
      <c r="O63">
        <f t="shared" si="16"/>
        <v>22.25</v>
      </c>
      <c r="P63" t="s">
        <v>54</v>
      </c>
      <c r="Q63">
        <f t="shared" si="17"/>
        <v>22.25</v>
      </c>
      <c r="S63" s="9">
        <f>((M63-M62)*$C62) - 1</f>
        <v>2</v>
      </c>
      <c r="T63" s="9">
        <f>S63+(F63*$C62)</f>
        <v>32</v>
      </c>
      <c r="U63" s="9">
        <f>((O63-O62)*$C62) - 1</f>
        <v>2</v>
      </c>
      <c r="V63" s="9">
        <f>U63+(H63*$C62)</f>
        <v>35</v>
      </c>
      <c r="W63" s="9">
        <f>((Q63-Q62)*$C62) - 1</f>
        <v>2</v>
      </c>
      <c r="X63" s="9">
        <f>W63+(J63*$C62)</f>
        <v>35</v>
      </c>
      <c r="Z63" t="s">
        <v>25</v>
      </c>
      <c r="AA63" s="13">
        <f t="shared" si="11"/>
        <v>261360</v>
      </c>
      <c r="AB63" s="13">
        <f t="shared" si="12"/>
        <v>121392</v>
      </c>
      <c r="AC63" s="3">
        <f t="shared" si="18"/>
        <v>5.62E-4</v>
      </c>
      <c r="AD63" s="16">
        <f t="shared" si="13"/>
        <v>3.6736648238422155E-3</v>
      </c>
      <c r="AE63" s="13">
        <f>AB63*8</f>
        <v>971136</v>
      </c>
      <c r="AF63" s="3">
        <f t="shared" si="19"/>
        <v>1.2065552117313996E-3</v>
      </c>
    </row>
    <row r="64" spans="1:32" x14ac:dyDescent="0.3">
      <c r="B64" t="s">
        <v>76</v>
      </c>
      <c r="C64">
        <f t="shared" si="14"/>
        <v>24</v>
      </c>
      <c r="E64" t="s">
        <v>6</v>
      </c>
      <c r="F64">
        <f>F65+1</f>
        <v>4</v>
      </c>
      <c r="G64" t="s">
        <v>7</v>
      </c>
      <c r="H64">
        <f>H65+1</f>
        <v>4.5</v>
      </c>
      <c r="I64" s="10" t="s">
        <v>49</v>
      </c>
      <c r="J64">
        <f>J65+1</f>
        <v>4.5</v>
      </c>
      <c r="L64" t="s">
        <v>15</v>
      </c>
      <c r="M64">
        <f t="shared" si="15"/>
        <v>18</v>
      </c>
      <c r="N64" t="s">
        <v>16</v>
      </c>
      <c r="O64">
        <f t="shared" si="16"/>
        <v>22.75</v>
      </c>
      <c r="P64" t="s">
        <v>55</v>
      </c>
      <c r="Q64">
        <f t="shared" si="17"/>
        <v>22.75</v>
      </c>
      <c r="S64" s="9">
        <f>((M64-M63)*$C63) - 1</f>
        <v>5</v>
      </c>
      <c r="T64" s="9">
        <f>S64+(F65*$C63)</f>
        <v>41</v>
      </c>
      <c r="U64" s="9">
        <f>((O64-O63)*$C63) - 1</f>
        <v>5</v>
      </c>
      <c r="V64" s="9">
        <f>U64+(H65*$C63)</f>
        <v>47</v>
      </c>
      <c r="W64" s="9">
        <f>((Q64-Q63)*$C63) - 1</f>
        <v>5</v>
      </c>
      <c r="X64" s="9">
        <f>W64+(J65*$C63)</f>
        <v>47</v>
      </c>
      <c r="Z64" t="s">
        <v>26</v>
      </c>
      <c r="AA64" s="13">
        <f t="shared" si="11"/>
        <v>1119744</v>
      </c>
      <c r="AB64" s="13">
        <f t="shared" si="12"/>
        <v>611712</v>
      </c>
      <c r="AC64" s="3">
        <f t="shared" si="18"/>
        <v>3.5399999999999999E-4</v>
      </c>
      <c r="AD64" s="16">
        <f t="shared" si="13"/>
        <v>1.8512133062493157E-2</v>
      </c>
      <c r="AE64" s="13">
        <f>AB64*16</f>
        <v>9787392</v>
      </c>
      <c r="AF64" s="3">
        <f t="shared" si="19"/>
        <v>1.216001551467375E-2</v>
      </c>
    </row>
    <row r="65" spans="2:32" x14ac:dyDescent="0.3">
      <c r="B65" t="s">
        <v>77</v>
      </c>
      <c r="C65">
        <f t="shared" si="14"/>
        <v>48</v>
      </c>
      <c r="E65" t="s">
        <v>8</v>
      </c>
      <c r="F65">
        <f>F66+1</f>
        <v>3</v>
      </c>
      <c r="G65" t="s">
        <v>19</v>
      </c>
      <c r="H65">
        <f>H66+1</f>
        <v>3.5</v>
      </c>
      <c r="I65" s="10" t="s">
        <v>50</v>
      </c>
      <c r="J65">
        <f>J66+1</f>
        <v>3.5</v>
      </c>
      <c r="L65" t="s">
        <v>17</v>
      </c>
      <c r="M65">
        <f t="shared" si="15"/>
        <v>18.5</v>
      </c>
      <c r="N65" t="s">
        <v>18</v>
      </c>
      <c r="O65">
        <f t="shared" si="16"/>
        <v>23.25</v>
      </c>
      <c r="P65" t="s">
        <v>56</v>
      </c>
      <c r="Q65">
        <f t="shared" si="17"/>
        <v>23.25</v>
      </c>
      <c r="S65" s="9">
        <f>((M65-M64)*$C64) - 1</f>
        <v>11</v>
      </c>
      <c r="T65" s="9">
        <f>S65+(F66*$C64)</f>
        <v>59</v>
      </c>
      <c r="U65" s="9">
        <f>((O65-O64)*$C64) - 1</f>
        <v>11</v>
      </c>
      <c r="V65" s="9">
        <f>U65+(H66*$C64)</f>
        <v>71</v>
      </c>
      <c r="W65" s="9">
        <f>((Q65-Q64)*$C64) - 1</f>
        <v>11</v>
      </c>
      <c r="X65" s="9">
        <f>W65+(J66*$C64)</f>
        <v>71</v>
      </c>
      <c r="Z65" t="s">
        <v>27</v>
      </c>
      <c r="AA65" s="13">
        <f t="shared" si="11"/>
        <v>4064256</v>
      </c>
      <c r="AB65" s="13">
        <f t="shared" si="12"/>
        <v>2681856</v>
      </c>
      <c r="AC65" s="3">
        <f t="shared" si="18"/>
        <v>1.94E-4</v>
      </c>
      <c r="AD65" s="16">
        <f t="shared" si="13"/>
        <v>8.1160538172286384E-2</v>
      </c>
      <c r="AE65" s="13">
        <f>AB65*32</f>
        <v>85819392</v>
      </c>
      <c r="AF65" s="3">
        <f t="shared" si="19"/>
        <v>0.10662341287442745</v>
      </c>
    </row>
    <row r="66" spans="2:32" x14ac:dyDescent="0.3">
      <c r="B66" t="s">
        <v>78</v>
      </c>
      <c r="C66">
        <f t="shared" si="14"/>
        <v>96</v>
      </c>
      <c r="E66" t="s">
        <v>64</v>
      </c>
      <c r="F66" s="5">
        <v>2</v>
      </c>
      <c r="G66" t="s">
        <v>65</v>
      </c>
      <c r="H66" s="5">
        <v>2.5</v>
      </c>
      <c r="I66" s="10" t="s">
        <v>66</v>
      </c>
      <c r="J66" s="5">
        <v>2.5</v>
      </c>
      <c r="L66" t="s">
        <v>67</v>
      </c>
      <c r="M66">
        <f t="shared" si="15"/>
        <v>19</v>
      </c>
      <c r="N66" t="s">
        <v>68</v>
      </c>
      <c r="O66">
        <f t="shared" si="16"/>
        <v>23.75</v>
      </c>
      <c r="P66" t="s">
        <v>69</v>
      </c>
      <c r="Q66">
        <f t="shared" si="17"/>
        <v>23.75</v>
      </c>
      <c r="S66" s="9">
        <f>((M66-M65)*$C65) - 1</f>
        <v>23</v>
      </c>
      <c r="T66" s="9">
        <f>S66+(F67*$C65)</f>
        <v>23</v>
      </c>
      <c r="U66" s="9">
        <f>((O66-O65)*$C65) - 1</f>
        <v>23</v>
      </c>
      <c r="V66" s="9">
        <f>U66+(H67*$C65)</f>
        <v>23</v>
      </c>
      <c r="W66" s="9">
        <f>((Q66-Q65)*$C65) - 1</f>
        <v>23</v>
      </c>
      <c r="X66" s="9">
        <f>W66+(J67*$C65)</f>
        <v>23</v>
      </c>
      <c r="Z66" t="s">
        <v>70</v>
      </c>
      <c r="AA66" s="13">
        <f t="shared" si="11"/>
        <v>11059200</v>
      </c>
      <c r="AB66" s="13">
        <f t="shared" si="12"/>
        <v>11059200</v>
      </c>
      <c r="AC66" s="3">
        <f t="shared" si="18"/>
        <v>1E-4</v>
      </c>
      <c r="AD66" s="16">
        <f t="shared" si="13"/>
        <v>0.33468263163829437</v>
      </c>
      <c r="AE66" s="13">
        <f>AB66*64</f>
        <v>707788800</v>
      </c>
      <c r="AF66" s="3">
        <f t="shared" si="19"/>
        <v>0.87936835360352539</v>
      </c>
    </row>
    <row r="67" spans="2:32" x14ac:dyDescent="0.3">
      <c r="AD67" s="17"/>
      <c r="AF67" s="4"/>
    </row>
    <row r="68" spans="2:32" x14ac:dyDescent="0.3">
      <c r="S68" s="10" t="s">
        <v>61</v>
      </c>
      <c r="T68" s="10" t="s">
        <v>60</v>
      </c>
      <c r="U68" s="10" t="s">
        <v>62</v>
      </c>
      <c r="V68" s="10"/>
      <c r="W68" s="10"/>
      <c r="X68" s="10"/>
      <c r="AD68" s="17"/>
      <c r="AF68" s="4"/>
    </row>
    <row r="69" spans="2:32" x14ac:dyDescent="0.3">
      <c r="S69">
        <f>((M60-M66-0.5)*$C66) - 1</f>
        <v>47</v>
      </c>
      <c r="T69">
        <f>((O60-O66-0.5)*$C66) - 1</f>
        <v>71</v>
      </c>
      <c r="U69">
        <f>((Q60-Q66)*C66) - 1</f>
        <v>119</v>
      </c>
      <c r="Z69" t="s">
        <v>33</v>
      </c>
      <c r="AA69" s="13">
        <f t="shared" ref="AA69:AF69" si="20">SUM(AA60:AA66)</f>
        <v>16991822.25</v>
      </c>
      <c r="AB69" s="13">
        <f t="shared" si="20"/>
        <v>14920578.84375</v>
      </c>
      <c r="AC69" s="3">
        <f t="shared" si="20"/>
        <v>0.99999999999999989</v>
      </c>
      <c r="AD69" s="16">
        <f t="shared" si="20"/>
        <v>0.45153886293700352</v>
      </c>
      <c r="AE69" s="13">
        <f t="shared" si="20"/>
        <v>804883183.59375</v>
      </c>
      <c r="AF69" s="3">
        <f t="shared" si="20"/>
        <v>1</v>
      </c>
    </row>
  </sheetData>
  <mergeCells count="21">
    <mergeCell ref="E17:J17"/>
    <mergeCell ref="L17:Q17"/>
    <mergeCell ref="S17:V17"/>
    <mergeCell ref="E59:J59"/>
    <mergeCell ref="L59:Q59"/>
    <mergeCell ref="S59:V59"/>
    <mergeCell ref="S47:V47"/>
    <mergeCell ref="E26:J26"/>
    <mergeCell ref="E36:J36"/>
    <mergeCell ref="S26:V26"/>
    <mergeCell ref="S36:V36"/>
    <mergeCell ref="L26:Q26"/>
    <mergeCell ref="L36:Q36"/>
    <mergeCell ref="L47:Q47"/>
    <mergeCell ref="E47:J47"/>
    <mergeCell ref="E2:J2"/>
    <mergeCell ref="L2:Q2"/>
    <mergeCell ref="S2:V2"/>
    <mergeCell ref="E9:J9"/>
    <mergeCell ref="L9:Q9"/>
    <mergeCell ref="S9:V9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="70" zoomScaleNormal="70" workbookViewId="0">
      <selection activeCell="B10" sqref="B10:B11"/>
    </sheetView>
  </sheetViews>
  <sheetFormatPr defaultColWidth="11.5546875" defaultRowHeight="14.4" x14ac:dyDescent="0.3"/>
  <cols>
    <col min="2" max="2" width="5.33203125" bestFit="1" customWidth="1"/>
    <col min="3" max="3" width="4.109375" bestFit="1" customWidth="1"/>
    <col min="4" max="4" width="3.109375" bestFit="1" customWidth="1"/>
    <col min="5" max="5" width="3.33203125" customWidth="1"/>
    <col min="6" max="6" width="5" customWidth="1"/>
    <col min="7" max="7" width="3.77734375" customWidth="1"/>
    <col min="8" max="8" width="4.77734375" customWidth="1"/>
    <col min="9" max="9" width="5.109375" customWidth="1"/>
    <col min="10" max="10" width="4.44140625" bestFit="1" customWidth="1"/>
    <col min="11" max="11" width="8" customWidth="1"/>
    <col min="12" max="12" width="4.21875" customWidth="1"/>
    <col min="13" max="13" width="8" customWidth="1"/>
    <col min="14" max="14" width="8.88671875" bestFit="1" customWidth="1"/>
    <col min="15" max="15" width="9" bestFit="1" customWidth="1"/>
    <col min="16" max="16" width="8.88671875" bestFit="1" customWidth="1"/>
    <col min="17" max="17" width="8.5546875" bestFit="1" customWidth="1"/>
    <col min="18" max="18" width="7.88671875" bestFit="1" customWidth="1"/>
    <col min="19" max="19" width="4.77734375" customWidth="1"/>
    <col min="20" max="20" width="14.77734375" bestFit="1" customWidth="1"/>
    <col min="21" max="22" width="16.109375" bestFit="1" customWidth="1"/>
    <col min="23" max="23" width="12" bestFit="1" customWidth="1"/>
    <col min="24" max="24" width="12.44140625" bestFit="1" customWidth="1"/>
    <col min="25" max="25" width="17.21875" bestFit="1" customWidth="1"/>
    <col min="26" max="26" width="9.6640625" bestFit="1" customWidth="1"/>
  </cols>
  <sheetData>
    <row r="1" spans="1:26" x14ac:dyDescent="0.3">
      <c r="A1" t="s">
        <v>63</v>
      </c>
    </row>
    <row r="2" spans="1:26" x14ac:dyDescent="0.3">
      <c r="A2" s="6">
        <v>1</v>
      </c>
      <c r="B2" s="1" t="s">
        <v>34</v>
      </c>
      <c r="C2" s="1" t="s">
        <v>35</v>
      </c>
      <c r="D2" s="1"/>
      <c r="E2" s="18" t="s">
        <v>20</v>
      </c>
      <c r="F2" s="18"/>
      <c r="G2" s="18"/>
      <c r="H2" s="18"/>
      <c r="I2" s="1"/>
      <c r="J2" s="19" t="s">
        <v>57</v>
      </c>
      <c r="K2" s="18"/>
      <c r="L2" s="18"/>
      <c r="M2" s="18"/>
      <c r="N2" s="11"/>
      <c r="O2" s="18" t="s">
        <v>40</v>
      </c>
      <c r="P2" s="18"/>
      <c r="Q2" s="18"/>
      <c r="R2" s="18"/>
      <c r="S2" s="1"/>
      <c r="T2" s="1"/>
      <c r="U2" s="1" t="s">
        <v>21</v>
      </c>
      <c r="V2" s="1" t="s">
        <v>32</v>
      </c>
      <c r="W2" s="1" t="s">
        <v>36</v>
      </c>
      <c r="X2" s="1" t="s">
        <v>37</v>
      </c>
      <c r="Y2" s="1" t="s">
        <v>38</v>
      </c>
      <c r="Z2" s="1" t="s">
        <v>39</v>
      </c>
    </row>
    <row r="3" spans="1:26" x14ac:dyDescent="0.3">
      <c r="A3" s="6"/>
      <c r="B3" t="s">
        <v>72</v>
      </c>
      <c r="C3" s="5">
        <v>80</v>
      </c>
      <c r="E3" t="s">
        <v>28</v>
      </c>
      <c r="F3" s="5">
        <v>50</v>
      </c>
      <c r="G3" t="s">
        <v>29</v>
      </c>
      <c r="H3" s="5">
        <v>50</v>
      </c>
      <c r="J3" t="s">
        <v>9</v>
      </c>
      <c r="K3" s="5">
        <v>20</v>
      </c>
      <c r="L3" t="s">
        <v>10</v>
      </c>
      <c r="M3" s="5">
        <v>25</v>
      </c>
      <c r="N3" s="8"/>
      <c r="T3" t="s">
        <v>22</v>
      </c>
      <c r="U3" s="13">
        <f>F3*H3*C3^2</f>
        <v>16000000</v>
      </c>
      <c r="V3" s="13">
        <f>U3</f>
        <v>16000000</v>
      </c>
      <c r="W3" s="3">
        <f>(F3*H3)/($F$3*$H$3)</f>
        <v>1</v>
      </c>
      <c r="X3" s="3">
        <f>V3/V6</f>
        <v>1</v>
      </c>
      <c r="Y3" s="13">
        <f>V3</f>
        <v>16000000</v>
      </c>
      <c r="Z3" s="3">
        <f>Y3/$Y$6</f>
        <v>1</v>
      </c>
    </row>
    <row r="4" spans="1:26" x14ac:dyDescent="0.3">
      <c r="A4" s="6"/>
      <c r="X4" s="2"/>
    </row>
    <row r="5" spans="1:26" x14ac:dyDescent="0.3">
      <c r="A5" s="6"/>
      <c r="O5" s="10" t="s">
        <v>61</v>
      </c>
      <c r="P5" s="10" t="s">
        <v>60</v>
      </c>
      <c r="Q5" s="10"/>
      <c r="R5" s="10"/>
    </row>
    <row r="6" spans="1:26" x14ac:dyDescent="0.3">
      <c r="A6" s="6"/>
      <c r="O6">
        <f>((K3-0.5)*C3) - 1</f>
        <v>1559</v>
      </c>
      <c r="P6">
        <f>((M3-0.5)*C3) - 1</f>
        <v>1959</v>
      </c>
      <c r="T6" t="s">
        <v>71</v>
      </c>
      <c r="U6" s="13">
        <f t="shared" ref="U6:Z6" si="0">SUM(U3:U3)</f>
        <v>16000000</v>
      </c>
      <c r="V6" s="13">
        <f t="shared" si="0"/>
        <v>16000000</v>
      </c>
      <c r="W6" s="4">
        <f t="shared" si="0"/>
        <v>1</v>
      </c>
      <c r="X6" s="4">
        <f t="shared" si="0"/>
        <v>1</v>
      </c>
      <c r="Y6" s="13">
        <f t="shared" si="0"/>
        <v>16000000</v>
      </c>
      <c r="Z6" s="3">
        <f t="shared" si="0"/>
        <v>1</v>
      </c>
    </row>
    <row r="9" spans="1:26" x14ac:dyDescent="0.3">
      <c r="A9" s="6">
        <v>2</v>
      </c>
      <c r="B9" s="1" t="s">
        <v>34</v>
      </c>
      <c r="C9" s="1" t="s">
        <v>35</v>
      </c>
      <c r="D9" s="1"/>
      <c r="E9" s="18" t="s">
        <v>20</v>
      </c>
      <c r="F9" s="18"/>
      <c r="G9" s="18"/>
      <c r="H9" s="18"/>
      <c r="I9" s="1"/>
      <c r="J9" s="19" t="s">
        <v>57</v>
      </c>
      <c r="K9" s="18"/>
      <c r="L9" s="18"/>
      <c r="M9" s="18"/>
      <c r="N9" s="11"/>
      <c r="O9" s="18" t="s">
        <v>40</v>
      </c>
      <c r="P9" s="18"/>
      <c r="Q9" s="18"/>
      <c r="R9" s="18"/>
      <c r="S9" s="1"/>
      <c r="T9" s="1"/>
      <c r="U9" s="1" t="s">
        <v>21</v>
      </c>
      <c r="V9" s="1" t="s">
        <v>32</v>
      </c>
      <c r="W9" s="1" t="s">
        <v>36</v>
      </c>
      <c r="X9" s="1" t="s">
        <v>37</v>
      </c>
      <c r="Y9" s="1" t="s">
        <v>38</v>
      </c>
      <c r="Z9" s="1" t="s">
        <v>39</v>
      </c>
    </row>
    <row r="10" spans="1:26" x14ac:dyDescent="0.3">
      <c r="A10" s="6"/>
      <c r="B10" t="s">
        <v>72</v>
      </c>
      <c r="C10" s="5">
        <v>40</v>
      </c>
      <c r="E10" t="s">
        <v>28</v>
      </c>
      <c r="F10" s="5">
        <v>50</v>
      </c>
      <c r="G10" t="s">
        <v>29</v>
      </c>
      <c r="H10" s="5">
        <v>50</v>
      </c>
      <c r="J10" t="s">
        <v>9</v>
      </c>
      <c r="K10" s="5">
        <v>20</v>
      </c>
      <c r="L10" t="s">
        <v>10</v>
      </c>
      <c r="M10" s="5">
        <v>25</v>
      </c>
      <c r="N10" s="8"/>
      <c r="O10" t="s">
        <v>41</v>
      </c>
      <c r="P10" t="s">
        <v>42</v>
      </c>
      <c r="Q10" t="s">
        <v>43</v>
      </c>
      <c r="R10" t="s">
        <v>44</v>
      </c>
      <c r="T10" t="s">
        <v>22</v>
      </c>
      <c r="U10" s="13">
        <f>F10*H10*C10^2</f>
        <v>4000000</v>
      </c>
      <c r="V10" s="13">
        <f>U10-U11/8</f>
        <v>3997600</v>
      </c>
      <c r="W10" s="3">
        <f>(F10*H10-F11*H11)/($F$27*$H$27)</f>
        <v>0.99880000000000002</v>
      </c>
      <c r="X10" s="3">
        <f>V10/V14</f>
        <v>0.995220075682135</v>
      </c>
      <c r="Y10" s="13">
        <f>V10</f>
        <v>3997600</v>
      </c>
      <c r="Z10" s="3">
        <f>Y10/$Y$14</f>
        <v>0.99048562933597617</v>
      </c>
    </row>
    <row r="11" spans="1:26" x14ac:dyDescent="0.3">
      <c r="A11" s="6"/>
      <c r="B11" t="s">
        <v>73</v>
      </c>
      <c r="C11">
        <f>C10*2</f>
        <v>80</v>
      </c>
      <c r="E11" t="s">
        <v>0</v>
      </c>
      <c r="F11" s="14">
        <v>2</v>
      </c>
      <c r="G11" t="s">
        <v>1</v>
      </c>
      <c r="H11" s="14">
        <v>1.5</v>
      </c>
      <c r="J11" t="s">
        <v>31</v>
      </c>
      <c r="K11">
        <f>$K$27-F11/2</f>
        <v>19</v>
      </c>
      <c r="L11" t="s">
        <v>30</v>
      </c>
      <c r="M11">
        <f>$M$27-H11/2</f>
        <v>24.25</v>
      </c>
      <c r="O11" s="9">
        <f>(K11*$C10) - 1</f>
        <v>759</v>
      </c>
      <c r="P11" s="9">
        <f>O11+(F11*$C10)</f>
        <v>839</v>
      </c>
      <c r="Q11" s="9">
        <f>(M11*$C10) - 1</f>
        <v>969</v>
      </c>
      <c r="R11" s="9">
        <f>Q11+(H11*$C10)</f>
        <v>1029</v>
      </c>
      <c r="T11" t="s">
        <v>23</v>
      </c>
      <c r="U11" s="13">
        <f>F11*H11*C11^2</f>
        <v>19200</v>
      </c>
      <c r="V11" s="13">
        <f>U11-V12/8</f>
        <v>19200</v>
      </c>
      <c r="W11" s="3">
        <f>(F11*H11-F12*H12)/($F$27*$H$27)</f>
        <v>1.1999999999999999E-3</v>
      </c>
      <c r="X11" s="3">
        <f>V11/V14</f>
        <v>4.7799243178649675E-3</v>
      </c>
      <c r="Y11" s="13">
        <f>V11*2</f>
        <v>38400</v>
      </c>
      <c r="Z11" s="3">
        <f>Y11/$Y$14</f>
        <v>9.5143706640237868E-3</v>
      </c>
    </row>
    <row r="12" spans="1:26" x14ac:dyDescent="0.3">
      <c r="A12" s="6"/>
      <c r="X12" s="2"/>
      <c r="Z12" s="4"/>
    </row>
    <row r="13" spans="1:26" x14ac:dyDescent="0.3">
      <c r="A13" s="6"/>
      <c r="O13" s="10" t="s">
        <v>61</v>
      </c>
      <c r="P13" s="10" t="s">
        <v>60</v>
      </c>
      <c r="Q13" s="10"/>
      <c r="R13" s="10"/>
      <c r="Z13" s="4"/>
    </row>
    <row r="14" spans="1:26" x14ac:dyDescent="0.3">
      <c r="A14" s="6"/>
      <c r="O14">
        <f>((K10-K11-0.5)*C11) - 1</f>
        <v>39</v>
      </c>
      <c r="P14">
        <f>((M10-M11-0.5)*C11) - 1</f>
        <v>19</v>
      </c>
      <c r="T14" t="s">
        <v>71</v>
      </c>
      <c r="U14" s="13">
        <f t="shared" ref="U14:Z14" si="1">SUM(U10:U11)</f>
        <v>4019200</v>
      </c>
      <c r="V14" s="13">
        <f t="shared" si="1"/>
        <v>4016800</v>
      </c>
      <c r="W14" s="4">
        <f t="shared" si="1"/>
        <v>1</v>
      </c>
      <c r="X14" s="4">
        <f t="shared" si="1"/>
        <v>1</v>
      </c>
      <c r="Y14" s="13">
        <f t="shared" si="1"/>
        <v>4036000</v>
      </c>
      <c r="Z14" s="3">
        <f t="shared" si="1"/>
        <v>1</v>
      </c>
    </row>
    <row r="15" spans="1:26" x14ac:dyDescent="0.3">
      <c r="A15" s="6"/>
      <c r="V15" s="13"/>
      <c r="W15" s="4"/>
      <c r="X15" s="4"/>
      <c r="Y15" s="13"/>
      <c r="Z15" s="3"/>
    </row>
    <row r="17" spans="1:26" x14ac:dyDescent="0.3">
      <c r="A17" s="6">
        <v>3</v>
      </c>
      <c r="B17" s="1" t="s">
        <v>34</v>
      </c>
      <c r="C17" s="1" t="s">
        <v>35</v>
      </c>
      <c r="D17" s="1"/>
      <c r="E17" s="18" t="s">
        <v>20</v>
      </c>
      <c r="F17" s="18"/>
      <c r="G17" s="18"/>
      <c r="H17" s="18"/>
      <c r="I17" s="1"/>
      <c r="J17" s="19" t="s">
        <v>57</v>
      </c>
      <c r="K17" s="18"/>
      <c r="L17" s="18"/>
      <c r="M17" s="18"/>
      <c r="N17" s="11"/>
      <c r="O17" s="18" t="s">
        <v>40</v>
      </c>
      <c r="P17" s="18"/>
      <c r="Q17" s="18"/>
      <c r="R17" s="18"/>
      <c r="S17" s="1"/>
      <c r="T17" s="1"/>
      <c r="U17" s="1" t="s">
        <v>21</v>
      </c>
      <c r="V17" s="1" t="s">
        <v>32</v>
      </c>
      <c r="W17" s="1" t="s">
        <v>36</v>
      </c>
      <c r="X17" s="1" t="s">
        <v>37</v>
      </c>
      <c r="Y17" s="1" t="s">
        <v>38</v>
      </c>
      <c r="Z17" s="1" t="s">
        <v>39</v>
      </c>
    </row>
    <row r="18" spans="1:26" x14ac:dyDescent="0.3">
      <c r="A18" s="6"/>
      <c r="B18" t="s">
        <v>72</v>
      </c>
      <c r="C18" s="5">
        <v>20</v>
      </c>
      <c r="E18" t="s">
        <v>28</v>
      </c>
      <c r="F18" s="5">
        <v>50</v>
      </c>
      <c r="G18" t="s">
        <v>29</v>
      </c>
      <c r="H18" s="5">
        <v>50</v>
      </c>
      <c r="J18" t="s">
        <v>9</v>
      </c>
      <c r="K18" s="5">
        <v>20</v>
      </c>
      <c r="L18" t="s">
        <v>10</v>
      </c>
      <c r="M18" s="5">
        <v>25</v>
      </c>
      <c r="N18" s="8"/>
      <c r="O18" t="s">
        <v>41</v>
      </c>
      <c r="P18" t="s">
        <v>42</v>
      </c>
      <c r="Q18" t="s">
        <v>43</v>
      </c>
      <c r="R18" t="s">
        <v>44</v>
      </c>
      <c r="T18" t="s">
        <v>22</v>
      </c>
      <c r="U18" s="13">
        <f>F18*H18*C18^2</f>
        <v>1000000</v>
      </c>
      <c r="V18" s="13">
        <f>U18-U19/8</f>
        <v>998500</v>
      </c>
      <c r="W18" s="3">
        <f>(F18*H18-F19*H19)/($F$18*$H$18)</f>
        <v>0.997</v>
      </c>
      <c r="X18" s="3">
        <f>V18/V23</f>
        <v>0.97196534605275964</v>
      </c>
      <c r="Y18" s="13">
        <f>V18</f>
        <v>998500</v>
      </c>
      <c r="Z18" s="3">
        <f>Y18/$Y$23</f>
        <v>0.9122887163088168</v>
      </c>
    </row>
    <row r="19" spans="1:26" x14ac:dyDescent="0.3">
      <c r="A19" s="6"/>
      <c r="B19" t="s">
        <v>73</v>
      </c>
      <c r="C19">
        <f>C18*2</f>
        <v>40</v>
      </c>
      <c r="E19" t="s">
        <v>0</v>
      </c>
      <c r="F19">
        <f>F20+1</f>
        <v>3</v>
      </c>
      <c r="G19" t="s">
        <v>1</v>
      </c>
      <c r="H19">
        <f>H20+1</f>
        <v>2.5</v>
      </c>
      <c r="J19" t="s">
        <v>31</v>
      </c>
      <c r="K19">
        <f>$K$27-F19/2</f>
        <v>18.5</v>
      </c>
      <c r="L19" t="s">
        <v>30</v>
      </c>
      <c r="M19">
        <f>$M$27-H19/2</f>
        <v>23.75</v>
      </c>
      <c r="O19" s="9">
        <f>(K19*$C18) - 1</f>
        <v>369</v>
      </c>
      <c r="P19" s="9">
        <f>O19+(F19*$C18)</f>
        <v>429</v>
      </c>
      <c r="Q19" s="9">
        <f>(M19*$C18) - 1</f>
        <v>474</v>
      </c>
      <c r="R19" s="9">
        <f>Q19+(H19*$C18)</f>
        <v>524</v>
      </c>
      <c r="T19" t="s">
        <v>23</v>
      </c>
      <c r="U19" s="13">
        <f>F19*H19*C19^2</f>
        <v>12000</v>
      </c>
      <c r="V19" s="13">
        <f>U19-U20/8</f>
        <v>9600</v>
      </c>
      <c r="W19" s="3">
        <f>(F19*H19-F20*H20)/($F$18*$H$18)</f>
        <v>1.8E-3</v>
      </c>
      <c r="X19" s="3">
        <f>V19/V23</f>
        <v>9.3448846490801121E-3</v>
      </c>
      <c r="Y19" s="13">
        <f>V19*2</f>
        <v>19200</v>
      </c>
      <c r="Z19" s="3">
        <f>Y19/$Y$23</f>
        <v>1.7542256738236638E-2</v>
      </c>
    </row>
    <row r="20" spans="1:26" x14ac:dyDescent="0.3">
      <c r="A20" s="6"/>
      <c r="B20" t="s">
        <v>74</v>
      </c>
      <c r="C20">
        <f>C19*2</f>
        <v>80</v>
      </c>
      <c r="E20" t="s">
        <v>2</v>
      </c>
      <c r="F20" s="14">
        <v>2</v>
      </c>
      <c r="G20" t="s">
        <v>3</v>
      </c>
      <c r="H20" s="14">
        <v>1.5</v>
      </c>
      <c r="J20" t="s">
        <v>11</v>
      </c>
      <c r="K20">
        <f>$K$27-F20/2</f>
        <v>19</v>
      </c>
      <c r="L20" t="s">
        <v>12</v>
      </c>
      <c r="M20">
        <f>$M$27-H20/2</f>
        <v>24.25</v>
      </c>
      <c r="O20" s="9">
        <f>((K20-K19)*$C19) - 1</f>
        <v>19</v>
      </c>
      <c r="P20" s="9">
        <f>O20+(F20*$C19)</f>
        <v>99</v>
      </c>
      <c r="Q20" s="9">
        <f>((M20-M19)*$C19) - 1</f>
        <v>19</v>
      </c>
      <c r="R20" s="9">
        <f>Q20+(H20*$C19)</f>
        <v>79</v>
      </c>
      <c r="T20" t="s">
        <v>24</v>
      </c>
      <c r="U20" s="13">
        <f>F20*H20*C20^2</f>
        <v>19200</v>
      </c>
      <c r="V20" s="13">
        <f>U20-V21/8</f>
        <v>19200</v>
      </c>
      <c r="W20" s="3">
        <f>(F20*H20-F21*H21)/($F$18*$H$18)</f>
        <v>1.1999999999999999E-3</v>
      </c>
      <c r="X20" s="3">
        <f>V20/V23</f>
        <v>1.8689769298160224E-2</v>
      </c>
      <c r="Y20" s="13">
        <f>V20*4</f>
        <v>76800</v>
      </c>
      <c r="Z20" s="3">
        <f>Y20/$Y$23</f>
        <v>7.016902695294655E-2</v>
      </c>
    </row>
    <row r="21" spans="1:26" x14ac:dyDescent="0.3">
      <c r="A21" s="6"/>
      <c r="X21" s="2"/>
      <c r="Z21" s="4"/>
    </row>
    <row r="22" spans="1:26" x14ac:dyDescent="0.3">
      <c r="A22" s="6"/>
      <c r="O22" s="10" t="s">
        <v>61</v>
      </c>
      <c r="P22" s="10" t="s">
        <v>60</v>
      </c>
      <c r="Q22" s="10"/>
      <c r="R22" s="10"/>
      <c r="Z22" s="4"/>
    </row>
    <row r="23" spans="1:26" x14ac:dyDescent="0.3">
      <c r="A23" s="6"/>
      <c r="O23">
        <f>((K18-K20-0.5)*C20) - 1</f>
        <v>39</v>
      </c>
      <c r="P23">
        <f>((M18-M20-0.5)*C20) - 1</f>
        <v>19</v>
      </c>
      <c r="T23" t="s">
        <v>71</v>
      </c>
      <c r="U23" s="13">
        <f t="shared" ref="U23:Z23" si="2">SUM(U18:U20)</f>
        <v>1031200</v>
      </c>
      <c r="V23" s="13">
        <f t="shared" si="2"/>
        <v>1027300</v>
      </c>
      <c r="W23" s="4">
        <f t="shared" si="2"/>
        <v>1</v>
      </c>
      <c r="X23" s="4">
        <f t="shared" si="2"/>
        <v>1</v>
      </c>
      <c r="Y23" s="13">
        <f t="shared" si="2"/>
        <v>1094500</v>
      </c>
      <c r="Z23" s="3">
        <f t="shared" si="2"/>
        <v>1</v>
      </c>
    </row>
    <row r="24" spans="1:26" x14ac:dyDescent="0.3">
      <c r="A24" s="6"/>
      <c r="V24" s="13"/>
      <c r="W24" s="4"/>
      <c r="X24" s="4"/>
      <c r="Y24" s="13"/>
      <c r="Z24" s="2"/>
    </row>
    <row r="26" spans="1:26" x14ac:dyDescent="0.3">
      <c r="A26" s="6">
        <v>4</v>
      </c>
      <c r="B26" s="1" t="s">
        <v>34</v>
      </c>
      <c r="C26" s="1" t="s">
        <v>35</v>
      </c>
      <c r="D26" s="1"/>
      <c r="E26" s="18" t="s">
        <v>20</v>
      </c>
      <c r="F26" s="18"/>
      <c r="G26" s="18"/>
      <c r="H26" s="18"/>
      <c r="I26" s="1"/>
      <c r="J26" s="19" t="s">
        <v>57</v>
      </c>
      <c r="K26" s="18"/>
      <c r="L26" s="18"/>
      <c r="M26" s="18"/>
      <c r="N26" s="11"/>
      <c r="O26" s="18" t="s">
        <v>40</v>
      </c>
      <c r="P26" s="18"/>
      <c r="Q26" s="18"/>
      <c r="R26" s="18"/>
      <c r="S26" s="1"/>
      <c r="T26" s="1"/>
      <c r="U26" s="1" t="s">
        <v>21</v>
      </c>
      <c r="V26" s="1" t="s">
        <v>32</v>
      </c>
      <c r="W26" s="1" t="s">
        <v>36</v>
      </c>
      <c r="X26" s="1" t="s">
        <v>37</v>
      </c>
      <c r="Y26" s="1" t="s">
        <v>38</v>
      </c>
      <c r="Z26" s="1" t="s">
        <v>39</v>
      </c>
    </row>
    <row r="27" spans="1:26" x14ac:dyDescent="0.3">
      <c r="A27" s="6"/>
      <c r="B27" t="s">
        <v>72</v>
      </c>
      <c r="C27" s="5">
        <v>10</v>
      </c>
      <c r="E27" t="s">
        <v>28</v>
      </c>
      <c r="F27" s="5">
        <v>50</v>
      </c>
      <c r="G27" t="s">
        <v>29</v>
      </c>
      <c r="H27" s="5">
        <v>50</v>
      </c>
      <c r="J27" t="s">
        <v>9</v>
      </c>
      <c r="K27" s="5">
        <v>20</v>
      </c>
      <c r="L27" t="s">
        <v>10</v>
      </c>
      <c r="M27" s="5">
        <v>25</v>
      </c>
      <c r="N27" s="8"/>
      <c r="O27" t="s">
        <v>41</v>
      </c>
      <c r="P27" t="s">
        <v>42</v>
      </c>
      <c r="Q27" t="s">
        <v>43</v>
      </c>
      <c r="R27" t="s">
        <v>44</v>
      </c>
      <c r="T27" t="s">
        <v>22</v>
      </c>
      <c r="U27" s="13">
        <f>F27*H27*C27^2</f>
        <v>250000</v>
      </c>
      <c r="V27" s="13">
        <f>U27-U28/8</f>
        <v>249300</v>
      </c>
      <c r="W27" s="3">
        <f>(F27*H27-F28*H28)/($F$27*$H$27)</f>
        <v>0.99439999999999995</v>
      </c>
      <c r="X27" s="3">
        <f>V27/V33</f>
        <v>0.88341601700921335</v>
      </c>
      <c r="Y27" s="13">
        <f>V27</f>
        <v>249300</v>
      </c>
      <c r="Z27" s="3">
        <f>Y27/$Y$33</f>
        <v>0.55461624026696332</v>
      </c>
    </row>
    <row r="28" spans="1:26" x14ac:dyDescent="0.3">
      <c r="A28" s="6"/>
      <c r="B28" t="s">
        <v>73</v>
      </c>
      <c r="C28">
        <f>C27*2</f>
        <v>20</v>
      </c>
      <c r="E28" t="s">
        <v>0</v>
      </c>
      <c r="F28">
        <f>F29+1</f>
        <v>4</v>
      </c>
      <c r="G28" t="s">
        <v>1</v>
      </c>
      <c r="H28">
        <f>H29+1</f>
        <v>3.5</v>
      </c>
      <c r="J28" t="s">
        <v>31</v>
      </c>
      <c r="K28">
        <f>$K$27-F28/2</f>
        <v>18</v>
      </c>
      <c r="L28" t="s">
        <v>30</v>
      </c>
      <c r="M28">
        <f>$M$27-H28/2</f>
        <v>23.25</v>
      </c>
      <c r="O28" s="9">
        <f>(K28*$C27) - 1</f>
        <v>179</v>
      </c>
      <c r="P28" s="9">
        <f>O28+(F28*$C27)</f>
        <v>219</v>
      </c>
      <c r="Q28" s="9">
        <f>(M28*$C27) - 1</f>
        <v>231.5</v>
      </c>
      <c r="R28" s="9">
        <f>Q28+(H28*$C27)</f>
        <v>266.5</v>
      </c>
      <c r="T28" t="s">
        <v>23</v>
      </c>
      <c r="U28" s="13">
        <f>F28*H28*C28^2</f>
        <v>5600</v>
      </c>
      <c r="V28" s="13">
        <f>U28-U29/8</f>
        <v>4100</v>
      </c>
      <c r="W28" s="3">
        <f>(F28*H28-F29*H29)/($F$27*$H$27)</f>
        <v>2.5999999999999999E-3</v>
      </c>
      <c r="X28" s="3">
        <f>V28/V33</f>
        <v>1.4528703047484054E-2</v>
      </c>
      <c r="Y28" s="13">
        <f>V28*2</f>
        <v>8200</v>
      </c>
      <c r="Z28" s="3">
        <f>Y28/$Y$33</f>
        <v>1.8242491657397109E-2</v>
      </c>
    </row>
    <row r="29" spans="1:26" x14ac:dyDescent="0.3">
      <c r="A29" s="6"/>
      <c r="B29" t="s">
        <v>74</v>
      </c>
      <c r="C29">
        <f>C28*2</f>
        <v>40</v>
      </c>
      <c r="E29" t="s">
        <v>2</v>
      </c>
      <c r="F29">
        <f>F30+1</f>
        <v>3</v>
      </c>
      <c r="G29" t="s">
        <v>3</v>
      </c>
      <c r="H29">
        <f>H30+1</f>
        <v>2.5</v>
      </c>
      <c r="J29" t="s">
        <v>11</v>
      </c>
      <c r="K29">
        <f>$K$27-F29/2</f>
        <v>18.5</v>
      </c>
      <c r="L29" t="s">
        <v>12</v>
      </c>
      <c r="M29">
        <f>$M$27-H29/2</f>
        <v>23.75</v>
      </c>
      <c r="O29" s="9">
        <f>((K29-K28)*$C28) - 1</f>
        <v>9</v>
      </c>
      <c r="P29" s="9">
        <f>O29+(F29*$C28)</f>
        <v>69</v>
      </c>
      <c r="Q29" s="9">
        <f>((M29-M28)*$C28) - 1</f>
        <v>9</v>
      </c>
      <c r="R29" s="9">
        <f>Q29+(H29*$C28)</f>
        <v>59</v>
      </c>
      <c r="T29" t="s">
        <v>24</v>
      </c>
      <c r="U29" s="13">
        <f>F29*H29*C29^2</f>
        <v>12000</v>
      </c>
      <c r="V29" s="13">
        <f>U29-U30/8</f>
        <v>9600</v>
      </c>
      <c r="W29" s="3">
        <f>(F29*H29-F30*H30)/($F$27*$H$27)</f>
        <v>1.8E-3</v>
      </c>
      <c r="X29" s="3">
        <f>V29/V33</f>
        <v>3.4018426647767538E-2</v>
      </c>
      <c r="Y29" s="13">
        <f>V29*4</f>
        <v>38400</v>
      </c>
      <c r="Z29" s="3">
        <f>Y29/$Y$33</f>
        <v>8.5428253615127916E-2</v>
      </c>
    </row>
    <row r="30" spans="1:26" x14ac:dyDescent="0.3">
      <c r="A30" s="6"/>
      <c r="B30" t="s">
        <v>75</v>
      </c>
      <c r="C30">
        <f>C29*2</f>
        <v>80</v>
      </c>
      <c r="E30" t="s">
        <v>4</v>
      </c>
      <c r="F30" s="5">
        <v>2</v>
      </c>
      <c r="G30" t="s">
        <v>5</v>
      </c>
      <c r="H30" s="5">
        <v>1.5</v>
      </c>
      <c r="J30" t="s">
        <v>13</v>
      </c>
      <c r="K30">
        <f>$K$27-F30/2</f>
        <v>19</v>
      </c>
      <c r="L30" t="s">
        <v>14</v>
      </c>
      <c r="M30">
        <f>$M$27-H30/2</f>
        <v>24.25</v>
      </c>
      <c r="O30" s="9">
        <f>((K30-K29)*$C29) - 1</f>
        <v>19</v>
      </c>
      <c r="P30" s="9">
        <f>O30+(F30*$C29)</f>
        <v>99</v>
      </c>
      <c r="Q30" s="9">
        <f>((M30-M29)*$C29) - 1</f>
        <v>19</v>
      </c>
      <c r="R30" s="9">
        <f>Q30+(H30*$C29)</f>
        <v>79</v>
      </c>
      <c r="T30" t="s">
        <v>25</v>
      </c>
      <c r="U30" s="13">
        <f>F30*H30*C30^2</f>
        <v>19200</v>
      </c>
      <c r="V30" s="13">
        <f>U30-U31/8</f>
        <v>19200</v>
      </c>
      <c r="W30" s="3">
        <f>(F30*H30-F31*H31)/($F$27*$H$27)</f>
        <v>1.1999999999999999E-3</v>
      </c>
      <c r="X30" s="3">
        <f>V30/V33</f>
        <v>6.8036853295535077E-2</v>
      </c>
      <c r="Y30" s="13">
        <f>V30*8</f>
        <v>153600</v>
      </c>
      <c r="Z30" s="3">
        <f>Y30/$Y$33</f>
        <v>0.34171301446051167</v>
      </c>
    </row>
    <row r="31" spans="1:26" x14ac:dyDescent="0.3">
      <c r="A31" s="6"/>
      <c r="X31" s="2"/>
      <c r="Z31" s="4"/>
    </row>
    <row r="32" spans="1:26" x14ac:dyDescent="0.3">
      <c r="A32" s="6"/>
      <c r="O32" s="10" t="s">
        <v>61</v>
      </c>
      <c r="P32" s="10" t="s">
        <v>60</v>
      </c>
      <c r="Q32" s="10"/>
      <c r="R32" s="10"/>
      <c r="Z32" s="4"/>
    </row>
    <row r="33" spans="1:26" x14ac:dyDescent="0.3">
      <c r="A33" s="6"/>
      <c r="O33">
        <f>((K27-K30-0.5)*$C30) - 1</f>
        <v>39</v>
      </c>
      <c r="P33">
        <f>((M27-M30-0.5)*$C30) - 1</f>
        <v>19</v>
      </c>
      <c r="T33" t="s">
        <v>71</v>
      </c>
      <c r="U33" s="13">
        <f t="shared" ref="U33:Z33" si="3">SUM(U27:U30)</f>
        <v>286800</v>
      </c>
      <c r="V33" s="13">
        <f t="shared" si="3"/>
        <v>282200</v>
      </c>
      <c r="W33" s="4">
        <f t="shared" si="3"/>
        <v>1</v>
      </c>
      <c r="X33" s="4">
        <f t="shared" si="3"/>
        <v>1</v>
      </c>
      <c r="Y33" s="13">
        <f t="shared" si="3"/>
        <v>449500</v>
      </c>
      <c r="Z33" s="3">
        <f t="shared" si="3"/>
        <v>1</v>
      </c>
    </row>
    <row r="34" spans="1:26" x14ac:dyDescent="0.3">
      <c r="A34" s="6"/>
    </row>
    <row r="35" spans="1:26" x14ac:dyDescent="0.3">
      <c r="A35" s="6"/>
    </row>
    <row r="36" spans="1:26" x14ac:dyDescent="0.3">
      <c r="A36" s="6">
        <v>5</v>
      </c>
      <c r="B36" s="1" t="s">
        <v>34</v>
      </c>
      <c r="C36" s="1" t="s">
        <v>35</v>
      </c>
      <c r="D36" s="1"/>
      <c r="E36" s="18" t="s">
        <v>20</v>
      </c>
      <c r="F36" s="18"/>
      <c r="G36" s="18"/>
      <c r="H36" s="18"/>
      <c r="I36" s="1"/>
      <c r="J36" s="19" t="s">
        <v>57</v>
      </c>
      <c r="K36" s="18"/>
      <c r="L36" s="18"/>
      <c r="M36" s="18"/>
      <c r="N36" s="11"/>
      <c r="O36" s="18" t="s">
        <v>40</v>
      </c>
      <c r="P36" s="18"/>
      <c r="Q36" s="18"/>
      <c r="R36" s="18"/>
      <c r="S36" s="1"/>
      <c r="T36" s="1"/>
      <c r="U36" s="1" t="s">
        <v>21</v>
      </c>
      <c r="V36" s="1" t="s">
        <v>32</v>
      </c>
      <c r="W36" s="1" t="s">
        <v>36</v>
      </c>
      <c r="X36" s="1" t="s">
        <v>37</v>
      </c>
      <c r="Y36" s="1" t="s">
        <v>38</v>
      </c>
      <c r="Z36" s="1" t="s">
        <v>39</v>
      </c>
    </row>
    <row r="37" spans="1:26" x14ac:dyDescent="0.3">
      <c r="A37" s="6"/>
      <c r="B37" t="s">
        <v>72</v>
      </c>
      <c r="C37" s="5">
        <v>5</v>
      </c>
      <c r="E37" t="s">
        <v>28</v>
      </c>
      <c r="F37" s="5">
        <v>50</v>
      </c>
      <c r="G37" t="s">
        <v>29</v>
      </c>
      <c r="H37" s="5">
        <v>50</v>
      </c>
      <c r="J37" t="s">
        <v>9</v>
      </c>
      <c r="K37" s="5">
        <v>20</v>
      </c>
      <c r="L37" t="s">
        <v>10</v>
      </c>
      <c r="M37" s="5">
        <v>25</v>
      </c>
      <c r="N37" s="8"/>
      <c r="O37" t="s">
        <v>41</v>
      </c>
      <c r="P37" t="s">
        <v>42</v>
      </c>
      <c r="Q37" t="s">
        <v>43</v>
      </c>
      <c r="R37" t="s">
        <v>44</v>
      </c>
      <c r="T37" t="s">
        <v>22</v>
      </c>
      <c r="U37" s="13">
        <f>F37*H37*C37^2</f>
        <v>62500</v>
      </c>
      <c r="V37" s="13">
        <f>U37-U38/8</f>
        <v>62218.75</v>
      </c>
      <c r="W37" s="3">
        <f>(F37*H37-F38*H38)/($F$37*$H$37)</f>
        <v>0.99099999999999999</v>
      </c>
      <c r="X37" s="3">
        <f>V37/$V$44</f>
        <v>0.64362837007823104</v>
      </c>
      <c r="Y37" s="13">
        <f>V37</f>
        <v>62218.75</v>
      </c>
      <c r="Z37" s="3">
        <f>Y37/$Y$44</f>
        <v>0.13359726229618199</v>
      </c>
    </row>
    <row r="38" spans="1:26" x14ac:dyDescent="0.3">
      <c r="A38" s="6"/>
      <c r="B38" t="s">
        <v>73</v>
      </c>
      <c r="C38">
        <f>C37*2</f>
        <v>10</v>
      </c>
      <c r="E38" t="s">
        <v>0</v>
      </c>
      <c r="F38">
        <f>F39+1</f>
        <v>5</v>
      </c>
      <c r="G38" t="s">
        <v>1</v>
      </c>
      <c r="H38">
        <f>H39+1</f>
        <v>4.5</v>
      </c>
      <c r="J38" t="s">
        <v>31</v>
      </c>
      <c r="K38">
        <f>$K$27-F38/2</f>
        <v>17.5</v>
      </c>
      <c r="L38" t="s">
        <v>30</v>
      </c>
      <c r="M38">
        <f>$M$27-H38/2</f>
        <v>22.75</v>
      </c>
      <c r="O38" s="9">
        <f>(K38*$C37) - 1</f>
        <v>86.5</v>
      </c>
      <c r="P38" s="9">
        <f>O38+(F38*$C37)</f>
        <v>111.5</v>
      </c>
      <c r="Q38" s="9">
        <f>(M38*$C37) - 1</f>
        <v>112.75</v>
      </c>
      <c r="R38" s="9">
        <f>Q38+(H38*$C37)</f>
        <v>135.25</v>
      </c>
      <c r="T38" t="s">
        <v>23</v>
      </c>
      <c r="U38" s="13">
        <f>F38*H38*C38^2</f>
        <v>2250</v>
      </c>
      <c r="V38" s="13">
        <f>U38-U39/8</f>
        <v>1550</v>
      </c>
      <c r="W38" s="3">
        <f>(F38*H38-F39*H39)/($F$37*$H$37)</f>
        <v>3.3999999999999998E-3</v>
      </c>
      <c r="X38" s="3">
        <f>V38/$V$44</f>
        <v>1.6034137195319067E-2</v>
      </c>
      <c r="Y38" s="13">
        <f>V38*2</f>
        <v>3100</v>
      </c>
      <c r="Z38" s="3">
        <f>Y38/$Y$44</f>
        <v>6.6563779104878212E-3</v>
      </c>
    </row>
    <row r="39" spans="1:26" x14ac:dyDescent="0.3">
      <c r="A39" s="6"/>
      <c r="B39" t="s">
        <v>74</v>
      </c>
      <c r="C39">
        <f>C38*2</f>
        <v>20</v>
      </c>
      <c r="E39" t="s">
        <v>2</v>
      </c>
      <c r="F39">
        <f>F40+1</f>
        <v>4</v>
      </c>
      <c r="G39" t="s">
        <v>3</v>
      </c>
      <c r="H39">
        <f>H40+1</f>
        <v>3.5</v>
      </c>
      <c r="J39" t="s">
        <v>11</v>
      </c>
      <c r="K39">
        <f>$K$27-F39/2</f>
        <v>18</v>
      </c>
      <c r="L39" t="s">
        <v>12</v>
      </c>
      <c r="M39">
        <f>$M$27-H39/2</f>
        <v>23.25</v>
      </c>
      <c r="O39" s="9">
        <f>((K39-K38)*$C38) - 1</f>
        <v>4</v>
      </c>
      <c r="P39" s="9">
        <f>O39+(F39*$C38)</f>
        <v>44</v>
      </c>
      <c r="Q39" s="9">
        <f>((M39-M38)*$C38) - 1</f>
        <v>4</v>
      </c>
      <c r="R39" s="9">
        <f>Q39+(H39*$C38)</f>
        <v>39</v>
      </c>
      <c r="T39" t="s">
        <v>24</v>
      </c>
      <c r="U39" s="13">
        <f>F39*H39*C39^2</f>
        <v>5600</v>
      </c>
      <c r="V39" s="13">
        <f>U39-U40/8</f>
        <v>4100</v>
      </c>
      <c r="W39" s="3">
        <f>(F39*H39-F40*H40)/($F$37*$H$37)</f>
        <v>2.5999999999999999E-3</v>
      </c>
      <c r="X39" s="3">
        <f>V39/$V$44</f>
        <v>4.2412879032779467E-2</v>
      </c>
      <c r="Y39" s="13">
        <f>V39*4</f>
        <v>16400</v>
      </c>
      <c r="Z39" s="3">
        <f>Y39/$Y$44</f>
        <v>3.5214386365161374E-2</v>
      </c>
    </row>
    <row r="40" spans="1:26" x14ac:dyDescent="0.3">
      <c r="A40" s="6"/>
      <c r="B40" t="s">
        <v>75</v>
      </c>
      <c r="C40">
        <f>C39*2</f>
        <v>40</v>
      </c>
      <c r="E40" t="s">
        <v>4</v>
      </c>
      <c r="F40">
        <f>F41+1</f>
        <v>3</v>
      </c>
      <c r="G40" t="s">
        <v>5</v>
      </c>
      <c r="H40">
        <f>H41+1</f>
        <v>2.5</v>
      </c>
      <c r="J40" t="s">
        <v>13</v>
      </c>
      <c r="K40">
        <f>$K$27-F40/2</f>
        <v>18.5</v>
      </c>
      <c r="L40" t="s">
        <v>14</v>
      </c>
      <c r="M40">
        <f>$M$27-H40/2</f>
        <v>23.75</v>
      </c>
      <c r="O40" s="9">
        <f>((K40-K39)*$C39) - 1</f>
        <v>9</v>
      </c>
      <c r="P40" s="9">
        <f>O40+(F40*$C39)</f>
        <v>69</v>
      </c>
      <c r="Q40" s="9">
        <f>((M40-M39)*$C39) - 1</f>
        <v>9</v>
      </c>
      <c r="R40" s="9">
        <f>Q40+(H40*$C39)</f>
        <v>59</v>
      </c>
      <c r="T40" t="s">
        <v>25</v>
      </c>
      <c r="U40" s="13">
        <f>F40*H40*C40^2</f>
        <v>12000</v>
      </c>
      <c r="V40" s="13">
        <f>U40-U41/8</f>
        <v>9600</v>
      </c>
      <c r="W40" s="3">
        <f>(F40*H40-F41*H41)/($F$37*$H$37)</f>
        <v>1.8E-3</v>
      </c>
      <c r="X40" s="3">
        <f>V40/$V$44</f>
        <v>9.9308204564556801E-2</v>
      </c>
      <c r="Y40" s="13">
        <f>V40*8</f>
        <v>76800</v>
      </c>
      <c r="Z40" s="3">
        <f>Y40/$Y$44</f>
        <v>0.16490639468563376</v>
      </c>
    </row>
    <row r="41" spans="1:26" x14ac:dyDescent="0.3">
      <c r="A41" s="6"/>
      <c r="B41" t="s">
        <v>76</v>
      </c>
      <c r="C41">
        <f>C40*2</f>
        <v>80</v>
      </c>
      <c r="E41" t="s">
        <v>6</v>
      </c>
      <c r="F41" s="5">
        <v>2</v>
      </c>
      <c r="G41" t="s">
        <v>7</v>
      </c>
      <c r="H41" s="5">
        <v>1.5</v>
      </c>
      <c r="J41" t="s">
        <v>15</v>
      </c>
      <c r="K41">
        <f>$K$27-F41/2</f>
        <v>19</v>
      </c>
      <c r="L41" t="s">
        <v>16</v>
      </c>
      <c r="M41">
        <f>$M$27-H41/2</f>
        <v>24.25</v>
      </c>
      <c r="O41" s="9">
        <f>((K41-K40)*$C40) - 1</f>
        <v>19</v>
      </c>
      <c r="P41" s="9">
        <f>O41+(F41*$C40)</f>
        <v>99</v>
      </c>
      <c r="Q41" s="9">
        <f>((M41-M40)*$C40) - 1</f>
        <v>19</v>
      </c>
      <c r="R41" s="9">
        <f>Q41+(H41*$C40)</f>
        <v>79</v>
      </c>
      <c r="T41" t="s">
        <v>26</v>
      </c>
      <c r="U41" s="13">
        <f>F41*H41*C41^2</f>
        <v>19200</v>
      </c>
      <c r="V41" s="13">
        <f>U41-U42/8</f>
        <v>19200</v>
      </c>
      <c r="W41" s="3">
        <f>(F41*H41-F42*H42)/($F$37*$H$37)</f>
        <v>1.1999999999999999E-3</v>
      </c>
      <c r="X41" s="3">
        <f>V41/$V$44</f>
        <v>0.1986164091291136</v>
      </c>
      <c r="Y41" s="13">
        <f>V41*16</f>
        <v>307200</v>
      </c>
      <c r="Z41" s="3">
        <f>Y41/$Y$44</f>
        <v>0.65962557874253502</v>
      </c>
    </row>
    <row r="42" spans="1:26" x14ac:dyDescent="0.3">
      <c r="A42" s="6"/>
      <c r="Z42" s="4"/>
    </row>
    <row r="43" spans="1:26" x14ac:dyDescent="0.3">
      <c r="A43" s="6"/>
      <c r="O43" s="10" t="s">
        <v>61</v>
      </c>
      <c r="P43" s="10" t="s">
        <v>60</v>
      </c>
      <c r="Q43" s="10"/>
      <c r="R43" s="10"/>
      <c r="Z43" s="4"/>
    </row>
    <row r="44" spans="1:26" x14ac:dyDescent="0.3">
      <c r="A44" s="6"/>
      <c r="O44">
        <f>((K37-K41-0.5)*$C41) - 1</f>
        <v>39</v>
      </c>
      <c r="P44">
        <f>((M37-M41-0.5)*$C41) - 1</f>
        <v>19</v>
      </c>
      <c r="T44" t="s">
        <v>71</v>
      </c>
      <c r="U44" s="13">
        <f t="shared" ref="U44:Z44" si="4">SUM(U37:U41)</f>
        <v>101550</v>
      </c>
      <c r="V44" s="13">
        <f t="shared" si="4"/>
        <v>96668.75</v>
      </c>
      <c r="W44" s="4">
        <f t="shared" si="4"/>
        <v>1</v>
      </c>
      <c r="X44" s="4">
        <f t="shared" si="4"/>
        <v>1</v>
      </c>
      <c r="Y44" s="13">
        <f t="shared" si="4"/>
        <v>465718.75</v>
      </c>
      <c r="Z44" s="3">
        <f t="shared" si="4"/>
        <v>1</v>
      </c>
    </row>
    <row r="47" spans="1:26" x14ac:dyDescent="0.3">
      <c r="A47" s="6">
        <v>6</v>
      </c>
      <c r="B47" s="1" t="s">
        <v>34</v>
      </c>
      <c r="C47" s="1" t="s">
        <v>35</v>
      </c>
      <c r="D47" s="1"/>
      <c r="E47" s="18" t="s">
        <v>20</v>
      </c>
      <c r="F47" s="18"/>
      <c r="G47" s="18"/>
      <c r="H47" s="18"/>
      <c r="I47" s="1"/>
      <c r="J47" s="19" t="s">
        <v>57</v>
      </c>
      <c r="K47" s="18"/>
      <c r="L47" s="18"/>
      <c r="M47" s="18"/>
      <c r="N47" s="11"/>
      <c r="O47" s="18" t="s">
        <v>40</v>
      </c>
      <c r="P47" s="18"/>
      <c r="Q47" s="18"/>
      <c r="R47" s="18"/>
      <c r="S47" s="1"/>
      <c r="T47" s="1"/>
      <c r="U47" s="1" t="s">
        <v>21</v>
      </c>
      <c r="V47" s="1" t="s">
        <v>32</v>
      </c>
      <c r="W47" s="1" t="s">
        <v>36</v>
      </c>
      <c r="X47" s="1" t="s">
        <v>37</v>
      </c>
      <c r="Y47" s="1" t="s">
        <v>38</v>
      </c>
      <c r="Z47" s="1" t="s">
        <v>39</v>
      </c>
    </row>
    <row r="48" spans="1:26" x14ac:dyDescent="0.3">
      <c r="B48" t="s">
        <v>72</v>
      </c>
      <c r="C48" s="5">
        <v>2.5</v>
      </c>
      <c r="E48" t="s">
        <v>28</v>
      </c>
      <c r="F48" s="5">
        <v>50</v>
      </c>
      <c r="G48" t="s">
        <v>29</v>
      </c>
      <c r="H48" s="5">
        <v>50</v>
      </c>
      <c r="J48" t="s">
        <v>9</v>
      </c>
      <c r="K48" s="5">
        <v>20</v>
      </c>
      <c r="L48" t="s">
        <v>10</v>
      </c>
      <c r="M48" s="5">
        <v>25</v>
      </c>
      <c r="N48" s="8"/>
      <c r="O48" t="s">
        <v>41</v>
      </c>
      <c r="P48" t="s">
        <v>42</v>
      </c>
      <c r="Q48" t="s">
        <v>43</v>
      </c>
      <c r="R48" t="s">
        <v>44</v>
      </c>
      <c r="T48" t="s">
        <v>22</v>
      </c>
      <c r="U48" s="13">
        <f t="shared" ref="U48:U53" si="5">F48*H48*C48^2</f>
        <v>15625</v>
      </c>
      <c r="V48" s="13">
        <f t="shared" ref="V48:V53" si="6">U48-U49/8</f>
        <v>15521.875</v>
      </c>
      <c r="W48" s="3">
        <f t="shared" ref="W48:W53" si="7">(F48*H48-F49*H49)/($F$48*$H$48)</f>
        <v>0.98680000000000001</v>
      </c>
      <c r="X48" s="3">
        <f t="shared" ref="X48:X53" si="8">V48/$V$44</f>
        <v>0.1605676601797375</v>
      </c>
      <c r="Y48" s="13">
        <f>V48</f>
        <v>15521.875</v>
      </c>
      <c r="Z48" s="3">
        <f t="shared" ref="Z48:Z53" si="9">Y48/$Y$56</f>
        <v>1.8846161142835462E-2</v>
      </c>
    </row>
    <row r="49" spans="1:26" x14ac:dyDescent="0.3">
      <c r="B49" t="s">
        <v>73</v>
      </c>
      <c r="C49">
        <f>C48*2</f>
        <v>5</v>
      </c>
      <c r="E49" t="s">
        <v>0</v>
      </c>
      <c r="F49">
        <f>F50+1</f>
        <v>6</v>
      </c>
      <c r="G49" t="s">
        <v>1</v>
      </c>
      <c r="H49">
        <f>H50+1</f>
        <v>5.5</v>
      </c>
      <c r="J49" t="s">
        <v>31</v>
      </c>
      <c r="K49">
        <f>$K$27-F49/2</f>
        <v>17</v>
      </c>
      <c r="L49" t="s">
        <v>30</v>
      </c>
      <c r="M49">
        <f>$M$27-H49/2</f>
        <v>22.25</v>
      </c>
      <c r="O49" s="9">
        <f>(K49*$C48) - 1</f>
        <v>41.5</v>
      </c>
      <c r="P49" s="9">
        <f>O49+(F49*$C48)</f>
        <v>56.5</v>
      </c>
      <c r="Q49" s="9">
        <f>(M49*$C48) - 1</f>
        <v>54.625</v>
      </c>
      <c r="R49" s="9">
        <f>Q49+(H49*$C48)</f>
        <v>68.375</v>
      </c>
      <c r="T49" t="s">
        <v>23</v>
      </c>
      <c r="U49" s="13">
        <f t="shared" si="5"/>
        <v>825</v>
      </c>
      <c r="V49" s="13">
        <f t="shared" si="6"/>
        <v>543.75</v>
      </c>
      <c r="W49" s="3">
        <f t="shared" si="7"/>
        <v>4.1999999999999997E-3</v>
      </c>
      <c r="X49" s="3">
        <f t="shared" si="8"/>
        <v>5.6248787741643496E-3</v>
      </c>
      <c r="Y49" s="13">
        <f>V49*2</f>
        <v>1087.5</v>
      </c>
      <c r="Z49" s="3">
        <f t="shared" si="9"/>
        <v>1.320407505074842E-3</v>
      </c>
    </row>
    <row r="50" spans="1:26" x14ac:dyDescent="0.3">
      <c r="B50" t="s">
        <v>74</v>
      </c>
      <c r="C50">
        <f>C49*2</f>
        <v>10</v>
      </c>
      <c r="E50" t="s">
        <v>2</v>
      </c>
      <c r="F50">
        <f>F51+1</f>
        <v>5</v>
      </c>
      <c r="G50" t="s">
        <v>3</v>
      </c>
      <c r="H50">
        <f>H51+1</f>
        <v>4.5</v>
      </c>
      <c r="J50" t="s">
        <v>11</v>
      </c>
      <c r="K50">
        <f>$K$27-F50/2</f>
        <v>17.5</v>
      </c>
      <c r="L50" t="s">
        <v>12</v>
      </c>
      <c r="M50">
        <f>$M$27-H50/2</f>
        <v>22.75</v>
      </c>
      <c r="O50" s="9">
        <f>((K50-K49)*$C49) - 1</f>
        <v>1.5</v>
      </c>
      <c r="P50" s="9">
        <f>O50+(F50*$C49)</f>
        <v>26.5</v>
      </c>
      <c r="Q50" s="9">
        <f>((M50-M49)*$C49) - 1</f>
        <v>1.5</v>
      </c>
      <c r="R50" s="9">
        <f>Q50+(H50*$C49)</f>
        <v>24</v>
      </c>
      <c r="T50" t="s">
        <v>24</v>
      </c>
      <c r="U50" s="13">
        <f t="shared" si="5"/>
        <v>2250</v>
      </c>
      <c r="V50" s="13">
        <f t="shared" si="6"/>
        <v>1550</v>
      </c>
      <c r="W50" s="3">
        <f t="shared" si="7"/>
        <v>3.3999999999999998E-3</v>
      </c>
      <c r="X50" s="3">
        <f t="shared" si="8"/>
        <v>1.6034137195319067E-2</v>
      </c>
      <c r="Y50" s="13">
        <f>V50*4</f>
        <v>6200</v>
      </c>
      <c r="Z50" s="3">
        <f t="shared" si="9"/>
        <v>7.5278404887025481E-3</v>
      </c>
    </row>
    <row r="51" spans="1:26" x14ac:dyDescent="0.3">
      <c r="B51" t="s">
        <v>75</v>
      </c>
      <c r="C51">
        <f>C50*2</f>
        <v>20</v>
      </c>
      <c r="E51" t="s">
        <v>4</v>
      </c>
      <c r="F51">
        <f>F52+1</f>
        <v>4</v>
      </c>
      <c r="G51" t="s">
        <v>5</v>
      </c>
      <c r="H51">
        <f>H52+1</f>
        <v>3.5</v>
      </c>
      <c r="J51" t="s">
        <v>13</v>
      </c>
      <c r="K51">
        <f>$K$27-F51/2</f>
        <v>18</v>
      </c>
      <c r="L51" t="s">
        <v>14</v>
      </c>
      <c r="M51">
        <f>$M$27-H51/2</f>
        <v>23.25</v>
      </c>
      <c r="O51" s="9">
        <f>((K51-K50)*$C50) - 1</f>
        <v>4</v>
      </c>
      <c r="P51" s="9">
        <f>O51+(F51*$C50)</f>
        <v>44</v>
      </c>
      <c r="Q51" s="9">
        <f>((M51-M50)*$C50) - 1</f>
        <v>4</v>
      </c>
      <c r="R51" s="9">
        <f>Q51+(H51*$C50)</f>
        <v>39</v>
      </c>
      <c r="T51" t="s">
        <v>25</v>
      </c>
      <c r="U51" s="13">
        <f t="shared" si="5"/>
        <v>5600</v>
      </c>
      <c r="V51" s="13">
        <f t="shared" si="6"/>
        <v>4100</v>
      </c>
      <c r="W51" s="3">
        <f t="shared" si="7"/>
        <v>2.5999999999999999E-3</v>
      </c>
      <c r="X51" s="3">
        <f t="shared" si="8"/>
        <v>4.2412879032779467E-2</v>
      </c>
      <c r="Y51" s="13">
        <f>V51*8</f>
        <v>32800</v>
      </c>
      <c r="Z51" s="3">
        <f t="shared" si="9"/>
        <v>3.9824704520877996E-2</v>
      </c>
    </row>
    <row r="52" spans="1:26" x14ac:dyDescent="0.3">
      <c r="B52" t="s">
        <v>76</v>
      </c>
      <c r="C52">
        <f>C51*2</f>
        <v>40</v>
      </c>
      <c r="E52" t="s">
        <v>6</v>
      </c>
      <c r="F52">
        <f>F53+1</f>
        <v>3</v>
      </c>
      <c r="G52" t="s">
        <v>7</v>
      </c>
      <c r="H52">
        <f>H53+1</f>
        <v>2.5</v>
      </c>
      <c r="J52" t="s">
        <v>15</v>
      </c>
      <c r="K52">
        <f>$K$27-F52/2</f>
        <v>18.5</v>
      </c>
      <c r="L52" t="s">
        <v>16</v>
      </c>
      <c r="M52">
        <f>$M$27-H52/2</f>
        <v>23.75</v>
      </c>
      <c r="O52" s="9">
        <f>((K52-K51)*$C51) - 1</f>
        <v>9</v>
      </c>
      <c r="P52" s="9">
        <f>O52+(F53*$C51)</f>
        <v>49</v>
      </c>
      <c r="Q52" s="9">
        <f>((M52-M51)*$C51) - 1</f>
        <v>9</v>
      </c>
      <c r="R52" s="9">
        <f>Q52+(H53*$C51)</f>
        <v>39</v>
      </c>
      <c r="T52" t="s">
        <v>26</v>
      </c>
      <c r="U52" s="13">
        <f t="shared" si="5"/>
        <v>12000</v>
      </c>
      <c r="V52" s="13">
        <f t="shared" si="6"/>
        <v>9600</v>
      </c>
      <c r="W52" s="3">
        <f t="shared" si="7"/>
        <v>1.8E-3</v>
      </c>
      <c r="X52" s="3">
        <f t="shared" si="8"/>
        <v>9.9308204564556801E-2</v>
      </c>
      <c r="Y52" s="13">
        <f>V52*16</f>
        <v>153600</v>
      </c>
      <c r="Z52" s="3">
        <f t="shared" si="9"/>
        <v>0.18649617726850182</v>
      </c>
    </row>
    <row r="53" spans="1:26" x14ac:dyDescent="0.3">
      <c r="B53" t="s">
        <v>77</v>
      </c>
      <c r="C53">
        <f>C52*2</f>
        <v>80</v>
      </c>
      <c r="E53" t="s">
        <v>8</v>
      </c>
      <c r="F53" s="5">
        <v>2</v>
      </c>
      <c r="G53" t="s">
        <v>19</v>
      </c>
      <c r="H53" s="5">
        <v>1.5</v>
      </c>
      <c r="J53" t="s">
        <v>17</v>
      </c>
      <c r="K53">
        <f>$K$27-F53/2</f>
        <v>19</v>
      </c>
      <c r="L53" t="s">
        <v>18</v>
      </c>
      <c r="M53">
        <f>$M$27-H53/2</f>
        <v>24.25</v>
      </c>
      <c r="O53" s="9">
        <f>((K53-K52)*$C52) - 1</f>
        <v>19</v>
      </c>
      <c r="P53" s="9">
        <f>O53+(F54*$C52)</f>
        <v>19</v>
      </c>
      <c r="Q53" s="9">
        <f>((M53-M52)*$C52) - 1</f>
        <v>19</v>
      </c>
      <c r="R53" s="9">
        <f>Q53+(H54*$C52)</f>
        <v>19</v>
      </c>
      <c r="T53" t="s">
        <v>27</v>
      </c>
      <c r="U53" s="13">
        <f t="shared" si="5"/>
        <v>19200</v>
      </c>
      <c r="V53" s="13">
        <f t="shared" si="6"/>
        <v>19200</v>
      </c>
      <c r="W53" s="3">
        <f t="shared" si="7"/>
        <v>1.1999999999999999E-3</v>
      </c>
      <c r="X53" s="3">
        <f t="shared" si="8"/>
        <v>0.1986164091291136</v>
      </c>
      <c r="Y53" s="13">
        <f>V53*32</f>
        <v>614400</v>
      </c>
      <c r="Z53" s="3">
        <f t="shared" si="9"/>
        <v>0.74598470907400727</v>
      </c>
    </row>
    <row r="54" spans="1:26" x14ac:dyDescent="0.3">
      <c r="X54" s="4"/>
      <c r="Z54" s="4"/>
    </row>
    <row r="55" spans="1:26" x14ac:dyDescent="0.3">
      <c r="O55" s="10" t="s">
        <v>61</v>
      </c>
      <c r="P55" s="10" t="s">
        <v>60</v>
      </c>
      <c r="Q55" s="10"/>
      <c r="R55" s="10"/>
      <c r="X55" s="4"/>
      <c r="Z55" s="4"/>
    </row>
    <row r="56" spans="1:26" x14ac:dyDescent="0.3">
      <c r="O56">
        <f>((K48-K53-0.5)*$C53) - 1</f>
        <v>39</v>
      </c>
      <c r="P56">
        <f>((M48-M53-0.5)*$C53) - 1</f>
        <v>19</v>
      </c>
      <c r="T56" t="s">
        <v>71</v>
      </c>
      <c r="U56" s="13">
        <f t="shared" ref="U56:Z56" si="10">SUM(U48:U53)</f>
        <v>55500</v>
      </c>
      <c r="V56" s="13">
        <f t="shared" si="10"/>
        <v>50515.625</v>
      </c>
      <c r="W56" s="2">
        <f t="shared" si="10"/>
        <v>1</v>
      </c>
      <c r="X56" s="3">
        <f t="shared" si="10"/>
        <v>0.52256416887567081</v>
      </c>
      <c r="Y56" s="13">
        <f t="shared" si="10"/>
        <v>823609.375</v>
      </c>
      <c r="Z56" s="3">
        <f t="shared" si="10"/>
        <v>1</v>
      </c>
    </row>
    <row r="59" spans="1:26" x14ac:dyDescent="0.3">
      <c r="A59" s="6">
        <v>7</v>
      </c>
      <c r="B59" s="1" t="s">
        <v>34</v>
      </c>
      <c r="C59" s="1" t="s">
        <v>35</v>
      </c>
      <c r="D59" s="1"/>
      <c r="E59" s="18" t="s">
        <v>20</v>
      </c>
      <c r="F59" s="18"/>
      <c r="G59" s="18"/>
      <c r="H59" s="18"/>
      <c r="I59" s="1"/>
      <c r="J59" s="19" t="s">
        <v>57</v>
      </c>
      <c r="K59" s="18"/>
      <c r="L59" s="18"/>
      <c r="M59" s="18"/>
      <c r="N59" s="11"/>
      <c r="O59" s="18" t="s">
        <v>40</v>
      </c>
      <c r="P59" s="18"/>
      <c r="Q59" s="18"/>
      <c r="R59" s="18"/>
      <c r="S59" s="1"/>
      <c r="T59" s="1"/>
      <c r="U59" s="1" t="s">
        <v>21</v>
      </c>
      <c r="V59" s="1" t="s">
        <v>32</v>
      </c>
      <c r="W59" s="1" t="s">
        <v>36</v>
      </c>
      <c r="X59" s="1" t="s">
        <v>37</v>
      </c>
      <c r="Y59" s="1" t="s">
        <v>38</v>
      </c>
      <c r="Z59" s="1" t="s">
        <v>39</v>
      </c>
    </row>
    <row r="60" spans="1:26" x14ac:dyDescent="0.3">
      <c r="B60" t="s">
        <v>72</v>
      </c>
      <c r="C60" s="5">
        <v>1.25</v>
      </c>
      <c r="E60" t="s">
        <v>28</v>
      </c>
      <c r="F60" s="5">
        <v>50</v>
      </c>
      <c r="G60" t="s">
        <v>29</v>
      </c>
      <c r="H60" s="5">
        <v>50</v>
      </c>
      <c r="J60" t="s">
        <v>9</v>
      </c>
      <c r="K60" s="5">
        <v>20</v>
      </c>
      <c r="L60" t="s">
        <v>10</v>
      </c>
      <c r="M60" s="5">
        <v>25</v>
      </c>
      <c r="N60" s="8"/>
      <c r="O60" t="s">
        <v>41</v>
      </c>
      <c r="P60" t="s">
        <v>42</v>
      </c>
      <c r="Q60" t="s">
        <v>43</v>
      </c>
      <c r="R60" t="s">
        <v>44</v>
      </c>
      <c r="T60" t="s">
        <v>22</v>
      </c>
      <c r="U60" s="13">
        <f>F60*H60*C60^2</f>
        <v>3906.25</v>
      </c>
      <c r="V60" s="15">
        <f t="shared" ref="V60:V66" si="11">U60-U61/8</f>
        <v>3870.703125</v>
      </c>
      <c r="W60" s="3">
        <f>(F60*H60-F61*H61)/($F$60*$H$60)</f>
        <v>0.98180000000000001</v>
      </c>
      <c r="X60" s="3">
        <f>V60/$V$44</f>
        <v>4.0040893515225967E-2</v>
      </c>
      <c r="Y60" s="13">
        <f>V60</f>
        <v>3870.703125</v>
      </c>
      <c r="Z60" s="3">
        <f>Y60/$Y$69</f>
        <v>2.3887210133441972E-3</v>
      </c>
    </row>
    <row r="61" spans="1:26" x14ac:dyDescent="0.3">
      <c r="B61" t="s">
        <v>73</v>
      </c>
      <c r="C61">
        <f t="shared" ref="C61:C66" si="12">C60*2</f>
        <v>2.5</v>
      </c>
      <c r="E61" t="s">
        <v>0</v>
      </c>
      <c r="F61">
        <f>F62+1</f>
        <v>7</v>
      </c>
      <c r="G61" t="s">
        <v>1</v>
      </c>
      <c r="H61">
        <f>H62+1</f>
        <v>6.5</v>
      </c>
      <c r="J61" t="s">
        <v>31</v>
      </c>
      <c r="K61">
        <f t="shared" ref="K61:K66" si="13">$K$27-F61/2</f>
        <v>16.5</v>
      </c>
      <c r="L61" t="s">
        <v>30</v>
      </c>
      <c r="M61">
        <f t="shared" ref="M61:M66" si="14">$M$27-H61/2</f>
        <v>21.75</v>
      </c>
      <c r="O61" s="9">
        <f>(K61*$C60) - 1</f>
        <v>19.625</v>
      </c>
      <c r="P61" s="9">
        <f>O61+(F61*$C60)</f>
        <v>28.375</v>
      </c>
      <c r="Q61" s="9">
        <f>(M61*$C60) - 1</f>
        <v>26.1875</v>
      </c>
      <c r="R61" s="9">
        <f>Q61+(H61*$C60)</f>
        <v>34.3125</v>
      </c>
      <c r="T61" t="s">
        <v>23</v>
      </c>
      <c r="U61" s="13">
        <f t="shared" ref="U61:U66" si="15">F61*H61*C61^2</f>
        <v>284.375</v>
      </c>
      <c r="V61" s="13">
        <f t="shared" si="11"/>
        <v>181.25</v>
      </c>
      <c r="W61" s="3">
        <f t="shared" ref="W61:W66" si="16">(F61*H61-F62*H62)/($F$60*$H$60)</f>
        <v>5.0000000000000001E-3</v>
      </c>
      <c r="X61" s="3">
        <f t="shared" ref="X61:X66" si="17">V61/$V$44</f>
        <v>1.8749595913881167E-3</v>
      </c>
      <c r="Y61" s="13">
        <f>V61*2</f>
        <v>362.5</v>
      </c>
      <c r="Z61" s="3">
        <f t="shared" ref="Z61:Z66" si="18">Y61/$Y$69</f>
        <v>2.2370906250715665E-4</v>
      </c>
    </row>
    <row r="62" spans="1:26" x14ac:dyDescent="0.3">
      <c r="B62" t="s">
        <v>74</v>
      </c>
      <c r="C62">
        <f t="shared" si="12"/>
        <v>5</v>
      </c>
      <c r="E62" t="s">
        <v>2</v>
      </c>
      <c r="F62">
        <f>F63+1</f>
        <v>6</v>
      </c>
      <c r="G62" t="s">
        <v>3</v>
      </c>
      <c r="H62">
        <f>H63+1</f>
        <v>5.5</v>
      </c>
      <c r="J62" t="s">
        <v>11</v>
      </c>
      <c r="K62">
        <f t="shared" si="13"/>
        <v>17</v>
      </c>
      <c r="L62" t="s">
        <v>12</v>
      </c>
      <c r="M62">
        <f t="shared" si="14"/>
        <v>22.25</v>
      </c>
      <c r="O62" s="9">
        <f>((K62-K61)*$C61) - 1</f>
        <v>0.25</v>
      </c>
      <c r="P62" s="9">
        <f>O62+(F62*$C61)</f>
        <v>15.25</v>
      </c>
      <c r="Q62" s="9">
        <f>((M62-M61)*$C61) - 1</f>
        <v>0.25</v>
      </c>
      <c r="R62" s="9">
        <f>Q62+(H62*$C61)</f>
        <v>14</v>
      </c>
      <c r="T62" t="s">
        <v>24</v>
      </c>
      <c r="U62" s="13">
        <f t="shared" si="15"/>
        <v>825</v>
      </c>
      <c r="V62" s="13">
        <f t="shared" si="11"/>
        <v>543.75</v>
      </c>
      <c r="W62" s="3">
        <f t="shared" si="16"/>
        <v>4.1999999999999997E-3</v>
      </c>
      <c r="X62" s="3">
        <f t="shared" si="17"/>
        <v>5.6248787741643496E-3</v>
      </c>
      <c r="Y62" s="13">
        <f>V62*4</f>
        <v>2175</v>
      </c>
      <c r="Z62" s="3">
        <f t="shared" si="18"/>
        <v>1.3422543750429398E-3</v>
      </c>
    </row>
    <row r="63" spans="1:26" x14ac:dyDescent="0.3">
      <c r="B63" t="s">
        <v>75</v>
      </c>
      <c r="C63">
        <f t="shared" si="12"/>
        <v>10</v>
      </c>
      <c r="E63" t="s">
        <v>4</v>
      </c>
      <c r="F63">
        <f>F64+1</f>
        <v>5</v>
      </c>
      <c r="G63" t="s">
        <v>5</v>
      </c>
      <c r="H63">
        <f>H64+1</f>
        <v>4.5</v>
      </c>
      <c r="J63" t="s">
        <v>13</v>
      </c>
      <c r="K63">
        <f t="shared" si="13"/>
        <v>17.5</v>
      </c>
      <c r="L63" t="s">
        <v>14</v>
      </c>
      <c r="M63">
        <f t="shared" si="14"/>
        <v>22.75</v>
      </c>
      <c r="O63" s="9">
        <f>((K63-K62)*$C62) - 1</f>
        <v>1.5</v>
      </c>
      <c r="P63" s="9">
        <f>O63+(F63*$C62)</f>
        <v>26.5</v>
      </c>
      <c r="Q63" s="9">
        <f>((M63-M62)*$C62) - 1</f>
        <v>1.5</v>
      </c>
      <c r="R63" s="9">
        <f>Q63+(H63*$C62)</f>
        <v>24</v>
      </c>
      <c r="T63" t="s">
        <v>25</v>
      </c>
      <c r="U63" s="13">
        <f t="shared" si="15"/>
        <v>2250</v>
      </c>
      <c r="V63" s="13">
        <f t="shared" si="11"/>
        <v>1550</v>
      </c>
      <c r="W63" s="3">
        <f t="shared" si="16"/>
        <v>3.3999999999999998E-3</v>
      </c>
      <c r="X63" s="3">
        <f t="shared" si="17"/>
        <v>1.6034137195319067E-2</v>
      </c>
      <c r="Y63" s="13">
        <f>V63*8</f>
        <v>12400</v>
      </c>
      <c r="Z63" s="3">
        <f t="shared" si="18"/>
        <v>7.6523927588654965E-3</v>
      </c>
    </row>
    <row r="64" spans="1:26" x14ac:dyDescent="0.3">
      <c r="B64" t="s">
        <v>76</v>
      </c>
      <c r="C64">
        <f t="shared" si="12"/>
        <v>20</v>
      </c>
      <c r="E64" t="s">
        <v>6</v>
      </c>
      <c r="F64">
        <f>F65+1</f>
        <v>4</v>
      </c>
      <c r="G64" t="s">
        <v>7</v>
      </c>
      <c r="H64">
        <f>H65+1</f>
        <v>3.5</v>
      </c>
      <c r="J64" t="s">
        <v>15</v>
      </c>
      <c r="K64">
        <f t="shared" si="13"/>
        <v>18</v>
      </c>
      <c r="L64" t="s">
        <v>16</v>
      </c>
      <c r="M64">
        <f t="shared" si="14"/>
        <v>23.25</v>
      </c>
      <c r="O64" s="9">
        <f>((K64-K63)*$C63) - 1</f>
        <v>4</v>
      </c>
      <c r="P64" s="9">
        <f>O64+(F65*$C63)</f>
        <v>34</v>
      </c>
      <c r="Q64" s="9">
        <f>((M64-M63)*$C63) - 1</f>
        <v>4</v>
      </c>
      <c r="R64" s="9">
        <f>Q64+(H65*$C63)</f>
        <v>29</v>
      </c>
      <c r="T64" t="s">
        <v>26</v>
      </c>
      <c r="U64" s="13">
        <f t="shared" si="15"/>
        <v>5600</v>
      </c>
      <c r="V64" s="13">
        <f t="shared" si="11"/>
        <v>4100</v>
      </c>
      <c r="W64" s="3">
        <f t="shared" si="16"/>
        <v>2.5999999999999999E-3</v>
      </c>
      <c r="X64" s="3">
        <f t="shared" si="17"/>
        <v>4.2412879032779467E-2</v>
      </c>
      <c r="Y64" s="13">
        <f>V64*16</f>
        <v>65600</v>
      </c>
      <c r="Z64" s="3">
        <f t="shared" si="18"/>
        <v>4.048362620819166E-2</v>
      </c>
    </row>
    <row r="65" spans="2:26" x14ac:dyDescent="0.3">
      <c r="B65" t="s">
        <v>77</v>
      </c>
      <c r="C65">
        <f t="shared" si="12"/>
        <v>40</v>
      </c>
      <c r="E65" t="s">
        <v>8</v>
      </c>
      <c r="F65">
        <f>F66+1</f>
        <v>3</v>
      </c>
      <c r="G65" t="s">
        <v>19</v>
      </c>
      <c r="H65">
        <f>H66+1</f>
        <v>2.5</v>
      </c>
      <c r="J65" t="s">
        <v>17</v>
      </c>
      <c r="K65">
        <f t="shared" si="13"/>
        <v>18.5</v>
      </c>
      <c r="L65" t="s">
        <v>18</v>
      </c>
      <c r="M65">
        <f t="shared" si="14"/>
        <v>23.75</v>
      </c>
      <c r="O65" s="9">
        <f>((K65-K64)*$C64) - 1</f>
        <v>9</v>
      </c>
      <c r="P65" s="9">
        <f>O65+(F66*$C64)</f>
        <v>49</v>
      </c>
      <c r="Q65" s="9">
        <f>((M65-M64)*$C64) - 1</f>
        <v>9</v>
      </c>
      <c r="R65" s="9">
        <f>Q65+(H66*$C64)</f>
        <v>39</v>
      </c>
      <c r="T65" t="s">
        <v>27</v>
      </c>
      <c r="U65" s="13">
        <f t="shared" si="15"/>
        <v>12000</v>
      </c>
      <c r="V65" s="13">
        <f t="shared" si="11"/>
        <v>9600</v>
      </c>
      <c r="W65" s="3">
        <f t="shared" si="16"/>
        <v>1.8E-3</v>
      </c>
      <c r="X65" s="3">
        <f t="shared" si="17"/>
        <v>9.9308204564556801E-2</v>
      </c>
      <c r="Y65" s="13">
        <f>V65*32</f>
        <v>307200</v>
      </c>
      <c r="Z65" s="3">
        <f t="shared" si="18"/>
        <v>0.18958185931640972</v>
      </c>
    </row>
    <row r="66" spans="2:26" x14ac:dyDescent="0.3">
      <c r="B66" t="s">
        <v>78</v>
      </c>
      <c r="C66">
        <f t="shared" si="12"/>
        <v>80</v>
      </c>
      <c r="E66" t="s">
        <v>64</v>
      </c>
      <c r="F66" s="5">
        <v>2</v>
      </c>
      <c r="G66" t="s">
        <v>65</v>
      </c>
      <c r="H66" s="5">
        <v>1.5</v>
      </c>
      <c r="J66" t="s">
        <v>67</v>
      </c>
      <c r="K66">
        <f t="shared" si="13"/>
        <v>19</v>
      </c>
      <c r="L66" t="s">
        <v>68</v>
      </c>
      <c r="M66">
        <f t="shared" si="14"/>
        <v>24.25</v>
      </c>
      <c r="O66" s="9">
        <f>((K66-K65)*$C65) - 1</f>
        <v>19</v>
      </c>
      <c r="P66" s="9">
        <f>O66+(F67*$C65)</f>
        <v>19</v>
      </c>
      <c r="Q66" s="9">
        <f>((M66-M65)*$C65) - 1</f>
        <v>19</v>
      </c>
      <c r="R66" s="9">
        <f>Q66+(H67*$C65)</f>
        <v>19</v>
      </c>
      <c r="T66" t="s">
        <v>70</v>
      </c>
      <c r="U66" s="13">
        <f t="shared" si="15"/>
        <v>19200</v>
      </c>
      <c r="V66" s="13">
        <f t="shared" si="11"/>
        <v>19200</v>
      </c>
      <c r="W66" s="3">
        <f t="shared" si="16"/>
        <v>1.1999999999999999E-3</v>
      </c>
      <c r="X66" s="3">
        <f t="shared" si="17"/>
        <v>0.1986164091291136</v>
      </c>
      <c r="Y66" s="13">
        <f>V66*64</f>
        <v>1228800</v>
      </c>
      <c r="Z66" s="3">
        <f t="shared" si="18"/>
        <v>0.75832743726563889</v>
      </c>
    </row>
    <row r="67" spans="2:26" x14ac:dyDescent="0.3">
      <c r="X67" s="4"/>
      <c r="Z67" s="4"/>
    </row>
    <row r="68" spans="2:26" x14ac:dyDescent="0.3">
      <c r="O68" s="10" t="s">
        <v>61</v>
      </c>
      <c r="P68" s="10" t="s">
        <v>60</v>
      </c>
      <c r="Q68" s="10"/>
      <c r="R68" s="10"/>
      <c r="X68" s="4"/>
      <c r="Z68" s="4"/>
    </row>
    <row r="69" spans="2:26" x14ac:dyDescent="0.3">
      <c r="O69">
        <f>((K60-K66-0.5)*$C66) - 1</f>
        <v>39</v>
      </c>
      <c r="P69">
        <f>((M60-M66-0.5)*$C66) - 1</f>
        <v>19</v>
      </c>
      <c r="T69" t="s">
        <v>71</v>
      </c>
      <c r="U69" s="13">
        <f t="shared" ref="U69:Z69" si="19">SUM(U60:U66)</f>
        <v>44065.625</v>
      </c>
      <c r="V69" s="13">
        <f t="shared" si="19"/>
        <v>39045.703125</v>
      </c>
      <c r="W69" s="2">
        <f t="shared" si="19"/>
        <v>1</v>
      </c>
      <c r="X69" s="3">
        <f t="shared" si="19"/>
        <v>0.40391236180254736</v>
      </c>
      <c r="Y69" s="13">
        <f t="shared" si="19"/>
        <v>1620408.203125</v>
      </c>
      <c r="Z69" s="3">
        <f t="shared" si="19"/>
        <v>1</v>
      </c>
    </row>
  </sheetData>
  <mergeCells count="21">
    <mergeCell ref="E59:H59"/>
    <mergeCell ref="J59:M59"/>
    <mergeCell ref="O59:R59"/>
    <mergeCell ref="E36:H36"/>
    <mergeCell ref="J36:M36"/>
    <mergeCell ref="O36:R36"/>
    <mergeCell ref="E47:H47"/>
    <mergeCell ref="J47:M47"/>
    <mergeCell ref="O47:R47"/>
    <mergeCell ref="E17:H17"/>
    <mergeCell ref="J17:M17"/>
    <mergeCell ref="O17:R17"/>
    <mergeCell ref="E26:H26"/>
    <mergeCell ref="J26:M26"/>
    <mergeCell ref="O26:R26"/>
    <mergeCell ref="E2:H2"/>
    <mergeCell ref="J2:M2"/>
    <mergeCell ref="O2:R2"/>
    <mergeCell ref="E9:H9"/>
    <mergeCell ref="J9:M9"/>
    <mergeCell ref="O9:R9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3D</vt:lpstr>
      <vt:lpstr>2D</vt:lpstr>
      <vt:lpstr>3D LUPTS</vt:lpstr>
      <vt:lpstr>2D LUPTS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2016-08-08T16:36:56Z</dcterms:created>
  <dcterms:modified xsi:type="dcterms:W3CDTF">2016-10-18T11:00:53Z</dcterms:modified>
</cp:coreProperties>
</file>