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 (CFDTM)\0. Work\3. LBM\C++ Projects\LUMA\LUMA\tools\spreadsheets\"/>
    </mc:Choice>
  </mc:AlternateContent>
  <bookViews>
    <workbookView xWindow="0" yWindow="0" windowWidth="23040" windowHeight="9372" tabRatio="573"/>
  </bookViews>
  <sheets>
    <sheet name="Archer" sheetId="11" r:id="rId1"/>
    <sheet name="Bulldozer CSF" sheetId="12" r:id="rId2"/>
    <sheet name="Intel CSF" sheetId="10" r:id="rId3"/>
    <sheet name="MC CSF" sheetId="13" r:id="rId4"/>
    <sheet name="Desktop" sheetId="7" r:id="rId5"/>
    <sheet name="Laptop" sheetId="4" r:id="rId6"/>
  </sheets>
  <calcPr calcId="162913" concurrentCalc="0"/>
</workbook>
</file>

<file path=xl/calcChain.xml><?xml version="1.0" encoding="utf-8"?>
<calcChain xmlns="http://schemas.openxmlformats.org/spreadsheetml/2006/main">
  <c r="C25" i="11" l="1"/>
  <c r="C24" i="11"/>
  <c r="C23" i="11"/>
  <c r="N26" i="12"/>
  <c r="N48" i="4"/>
  <c r="N45" i="4"/>
  <c r="N40" i="4"/>
  <c r="N41" i="4"/>
  <c r="N44" i="4"/>
  <c r="N47" i="4"/>
  <c r="N39" i="4"/>
  <c r="N43" i="4"/>
  <c r="N36" i="4"/>
  <c r="N37" i="4"/>
  <c r="N42" i="4"/>
  <c r="N31" i="4"/>
  <c r="N32" i="4"/>
  <c r="N35" i="4"/>
  <c r="N30" i="4"/>
  <c r="N34" i="4"/>
  <c r="N27" i="4"/>
  <c r="N28" i="4"/>
  <c r="N33" i="4"/>
  <c r="N22" i="4"/>
  <c r="N23" i="4"/>
  <c r="N26" i="4"/>
  <c r="N21" i="4"/>
  <c r="N25" i="4"/>
  <c r="N18" i="4"/>
  <c r="N19" i="4"/>
  <c r="N24" i="4"/>
  <c r="N13" i="4"/>
  <c r="N14" i="4"/>
  <c r="N17" i="4"/>
  <c r="N12" i="4"/>
  <c r="N16" i="4"/>
  <c r="N9" i="4"/>
  <c r="N10" i="4"/>
  <c r="N15" i="4"/>
  <c r="N61" i="12"/>
  <c r="N58" i="12"/>
  <c r="N53" i="12"/>
  <c r="N54" i="12"/>
  <c r="N57" i="12"/>
  <c r="N60" i="12"/>
  <c r="N52" i="12"/>
  <c r="N56" i="12"/>
  <c r="N49" i="12"/>
  <c r="N50" i="12"/>
  <c r="N55" i="12"/>
  <c r="N44" i="12"/>
  <c r="N45" i="12"/>
  <c r="N48" i="12"/>
  <c r="N43" i="12"/>
  <c r="N47" i="12"/>
  <c r="N40" i="12"/>
  <c r="N41" i="12"/>
  <c r="N46" i="12"/>
  <c r="N35" i="12"/>
  <c r="N36" i="12"/>
  <c r="N39" i="12"/>
  <c r="N34" i="12"/>
  <c r="N38" i="12"/>
  <c r="N31" i="12"/>
  <c r="N32" i="12"/>
  <c r="N37" i="12"/>
  <c r="N27" i="12"/>
  <c r="N30" i="12"/>
  <c r="N25" i="12"/>
  <c r="N29" i="12"/>
  <c r="N22" i="12"/>
  <c r="N23" i="12"/>
  <c r="N28" i="12"/>
  <c r="C13" i="4"/>
  <c r="E3" i="4"/>
  <c r="D3" i="4"/>
  <c r="N3" i="4"/>
  <c r="C26" i="13"/>
  <c r="H15" i="13"/>
  <c r="C25" i="13"/>
  <c r="C24" i="13"/>
  <c r="F13" i="13"/>
  <c r="G16" i="13"/>
  <c r="F16" i="13"/>
  <c r="M16" i="13"/>
  <c r="E16" i="13"/>
  <c r="D16" i="13"/>
  <c r="N16" i="13"/>
  <c r="G15" i="13"/>
  <c r="E15" i="13"/>
  <c r="D15" i="13"/>
  <c r="N15" i="13"/>
  <c r="G14" i="13"/>
  <c r="E14" i="13"/>
  <c r="D14" i="13"/>
  <c r="N14" i="13"/>
  <c r="H13" i="13"/>
  <c r="G13" i="13"/>
  <c r="E13" i="13"/>
  <c r="D13" i="13"/>
  <c r="N13" i="13"/>
  <c r="G12" i="13"/>
  <c r="E12" i="13"/>
  <c r="D12" i="13"/>
  <c r="N12" i="13"/>
  <c r="G11" i="13"/>
  <c r="F11" i="13"/>
  <c r="E11" i="13"/>
  <c r="D11" i="13"/>
  <c r="N11" i="13"/>
  <c r="G10" i="13"/>
  <c r="E10" i="13"/>
  <c r="D10" i="13"/>
  <c r="N10" i="13"/>
  <c r="G9" i="13"/>
  <c r="E9" i="13"/>
  <c r="D9" i="13"/>
  <c r="N9" i="13"/>
  <c r="G8" i="13"/>
  <c r="F8" i="13"/>
  <c r="E8" i="13"/>
  <c r="D8" i="13"/>
  <c r="N8" i="13"/>
  <c r="G7" i="13"/>
  <c r="E7" i="13"/>
  <c r="D7" i="13"/>
  <c r="N7" i="13"/>
  <c r="G6" i="13"/>
  <c r="E6" i="13"/>
  <c r="D6" i="13"/>
  <c r="N6" i="13"/>
  <c r="G5" i="13"/>
  <c r="F5" i="13"/>
  <c r="E5" i="13"/>
  <c r="D5" i="13"/>
  <c r="N5" i="13"/>
  <c r="G4" i="13"/>
  <c r="E4" i="13"/>
  <c r="D4" i="13"/>
  <c r="N4" i="13"/>
  <c r="G3" i="13"/>
  <c r="F3" i="13"/>
  <c r="E3" i="13"/>
  <c r="D3" i="13"/>
  <c r="N3" i="13"/>
  <c r="G2" i="13"/>
  <c r="E2" i="13"/>
  <c r="D2" i="13"/>
  <c r="N2" i="13"/>
  <c r="C26" i="12"/>
  <c r="H16" i="12"/>
  <c r="C25" i="12"/>
  <c r="G13" i="12"/>
  <c r="C24" i="12"/>
  <c r="E16" i="12"/>
  <c r="D16" i="12"/>
  <c r="N16" i="12"/>
  <c r="E15" i="12"/>
  <c r="D15" i="12"/>
  <c r="N15" i="12"/>
  <c r="E14" i="12"/>
  <c r="D14" i="12"/>
  <c r="N14" i="12"/>
  <c r="E13" i="12"/>
  <c r="D13" i="12"/>
  <c r="N13" i="12"/>
  <c r="E12" i="12"/>
  <c r="D12" i="12"/>
  <c r="N12" i="12"/>
  <c r="E11" i="12"/>
  <c r="D11" i="12"/>
  <c r="N11" i="12"/>
  <c r="E10" i="12"/>
  <c r="D10" i="12"/>
  <c r="N10" i="12"/>
  <c r="E9" i="12"/>
  <c r="D9" i="12"/>
  <c r="N9" i="12"/>
  <c r="E8" i="12"/>
  <c r="D8" i="12"/>
  <c r="N8" i="12"/>
  <c r="E7" i="12"/>
  <c r="D7" i="12"/>
  <c r="N7" i="12"/>
  <c r="E6" i="12"/>
  <c r="D6" i="12"/>
  <c r="N6" i="12"/>
  <c r="E5" i="12"/>
  <c r="D5" i="12"/>
  <c r="N5" i="12"/>
  <c r="E4" i="12"/>
  <c r="D4" i="12"/>
  <c r="N4" i="12"/>
  <c r="E3" i="12"/>
  <c r="D3" i="12"/>
  <c r="N3" i="12"/>
  <c r="E2" i="12"/>
  <c r="D2" i="12"/>
  <c r="N2" i="12"/>
  <c r="H13" i="11"/>
  <c r="E16" i="11"/>
  <c r="D16" i="11"/>
  <c r="N16" i="11"/>
  <c r="E15" i="11"/>
  <c r="D15" i="11"/>
  <c r="N15" i="11"/>
  <c r="E14" i="11"/>
  <c r="D14" i="11"/>
  <c r="N14" i="11"/>
  <c r="E13" i="11"/>
  <c r="D13" i="11"/>
  <c r="N13" i="11"/>
  <c r="E12" i="11"/>
  <c r="D12" i="11"/>
  <c r="N12" i="11"/>
  <c r="E11" i="11"/>
  <c r="D11" i="11"/>
  <c r="N11" i="11"/>
  <c r="E10" i="11"/>
  <c r="D10" i="11"/>
  <c r="N10" i="11"/>
  <c r="E9" i="11"/>
  <c r="D9" i="11"/>
  <c r="N9" i="11"/>
  <c r="E8" i="11"/>
  <c r="D8" i="11"/>
  <c r="N8" i="11"/>
  <c r="E7" i="11"/>
  <c r="D7" i="11"/>
  <c r="N7" i="11"/>
  <c r="E6" i="11"/>
  <c r="D6" i="11"/>
  <c r="N6" i="11"/>
  <c r="E5" i="11"/>
  <c r="D5" i="11"/>
  <c r="N5" i="11"/>
  <c r="E4" i="11"/>
  <c r="D4" i="11"/>
  <c r="N4" i="11"/>
  <c r="E3" i="11"/>
  <c r="D3" i="11"/>
  <c r="N3" i="11"/>
  <c r="E2" i="11"/>
  <c r="D2" i="11"/>
  <c r="N2" i="11"/>
  <c r="C26" i="10"/>
  <c r="H16" i="10"/>
  <c r="C25" i="10"/>
  <c r="G13" i="10"/>
  <c r="C24" i="10"/>
  <c r="F16" i="10"/>
  <c r="G16" i="10"/>
  <c r="E16" i="10"/>
  <c r="D16" i="10"/>
  <c r="N16" i="10"/>
  <c r="G15" i="10"/>
  <c r="E15" i="10"/>
  <c r="D15" i="10"/>
  <c r="N15" i="10"/>
  <c r="G14" i="10"/>
  <c r="F14" i="10"/>
  <c r="E14" i="10"/>
  <c r="D14" i="10"/>
  <c r="N14" i="10"/>
  <c r="E13" i="10"/>
  <c r="D13" i="10"/>
  <c r="N13" i="10"/>
  <c r="F12" i="10"/>
  <c r="E12" i="10"/>
  <c r="D12" i="10"/>
  <c r="N12" i="10"/>
  <c r="G11" i="10"/>
  <c r="F11" i="10"/>
  <c r="E11" i="10"/>
  <c r="D11" i="10"/>
  <c r="N11" i="10"/>
  <c r="E10" i="10"/>
  <c r="D10" i="10"/>
  <c r="N10" i="10"/>
  <c r="G9" i="10"/>
  <c r="F9" i="10"/>
  <c r="E9" i="10"/>
  <c r="D9" i="10"/>
  <c r="N9" i="10"/>
  <c r="G8" i="10"/>
  <c r="E8" i="10"/>
  <c r="D8" i="10"/>
  <c r="N8" i="10"/>
  <c r="G7" i="10"/>
  <c r="E7" i="10"/>
  <c r="D7" i="10"/>
  <c r="N7" i="10"/>
  <c r="G6" i="10"/>
  <c r="F6" i="10"/>
  <c r="E6" i="10"/>
  <c r="D6" i="10"/>
  <c r="N6" i="10"/>
  <c r="E5" i="10"/>
  <c r="D5" i="10"/>
  <c r="N5" i="10"/>
  <c r="F4" i="10"/>
  <c r="E4" i="10"/>
  <c r="D4" i="10"/>
  <c r="N4" i="10"/>
  <c r="G3" i="10"/>
  <c r="F3" i="10"/>
  <c r="E3" i="10"/>
  <c r="D3" i="10"/>
  <c r="N3" i="10"/>
  <c r="F2" i="10"/>
  <c r="E2" i="10"/>
  <c r="D2" i="10"/>
  <c r="N2" i="10"/>
  <c r="F16" i="12"/>
  <c r="C29" i="12"/>
  <c r="G14" i="11"/>
  <c r="H2" i="13"/>
  <c r="M5" i="13"/>
  <c r="H7" i="13"/>
  <c r="H5" i="13"/>
  <c r="J5" i="13"/>
  <c r="K5" i="13"/>
  <c r="L5" i="13"/>
  <c r="H10" i="13"/>
  <c r="G7" i="11"/>
  <c r="G11" i="11"/>
  <c r="G10" i="11"/>
  <c r="H14" i="11"/>
  <c r="G9" i="11"/>
  <c r="G2" i="11"/>
  <c r="G5" i="11"/>
  <c r="H9" i="11"/>
  <c r="H3" i="11"/>
  <c r="H15" i="11"/>
  <c r="H2" i="11"/>
  <c r="H10" i="11"/>
  <c r="H16" i="11"/>
  <c r="H7" i="11"/>
  <c r="H12" i="11"/>
  <c r="H8" i="11"/>
  <c r="C26" i="11"/>
  <c r="H5" i="11"/>
  <c r="H6" i="11"/>
  <c r="H11" i="11"/>
  <c r="H4" i="11"/>
  <c r="F3" i="11"/>
  <c r="F5" i="11"/>
  <c r="F13" i="11"/>
  <c r="F2" i="11"/>
  <c r="F8" i="11"/>
  <c r="F10" i="11"/>
  <c r="F4" i="11"/>
  <c r="F6" i="11"/>
  <c r="F12" i="11"/>
  <c r="F14" i="11"/>
  <c r="F15" i="11"/>
  <c r="F7" i="11"/>
  <c r="F9" i="11"/>
  <c r="F16" i="11"/>
  <c r="G16" i="11"/>
  <c r="G15" i="11"/>
  <c r="G4" i="11"/>
  <c r="G13" i="11"/>
  <c r="G6" i="11"/>
  <c r="G8" i="11"/>
  <c r="G3" i="11"/>
  <c r="G12" i="11"/>
  <c r="G4" i="12"/>
  <c r="H6" i="12"/>
  <c r="H14" i="12"/>
  <c r="H5" i="12"/>
  <c r="G11" i="12"/>
  <c r="H3" i="12"/>
  <c r="H11" i="12"/>
  <c r="G3" i="12"/>
  <c r="G6" i="12"/>
  <c r="G14" i="12"/>
  <c r="G8" i="12"/>
  <c r="G16" i="12"/>
  <c r="G12" i="12"/>
  <c r="G9" i="12"/>
  <c r="H13" i="12"/>
  <c r="M8" i="13"/>
  <c r="J11" i="13"/>
  <c r="K11" i="13"/>
  <c r="M13" i="13"/>
  <c r="J13" i="13"/>
  <c r="K13" i="13"/>
  <c r="I13" i="13"/>
  <c r="H8" i="13"/>
  <c r="F14" i="13"/>
  <c r="I8" i="13"/>
  <c r="H11" i="13"/>
  <c r="M11" i="13"/>
  <c r="F4" i="13"/>
  <c r="H6" i="13"/>
  <c r="J8" i="13"/>
  <c r="K8" i="13"/>
  <c r="F12" i="13"/>
  <c r="H14" i="13"/>
  <c r="F6" i="13"/>
  <c r="F7" i="13"/>
  <c r="H9" i="13"/>
  <c r="F15" i="13"/>
  <c r="I5" i="13"/>
  <c r="H16" i="13"/>
  <c r="J16" i="13"/>
  <c r="K16" i="13"/>
  <c r="C27" i="13"/>
  <c r="H3" i="13"/>
  <c r="M3" i="13"/>
  <c r="F9" i="13"/>
  <c r="F2" i="13"/>
  <c r="H4" i="13"/>
  <c r="F10" i="13"/>
  <c r="H12" i="13"/>
  <c r="F11" i="12"/>
  <c r="F4" i="12"/>
  <c r="F9" i="12"/>
  <c r="F12" i="12"/>
  <c r="F14" i="12"/>
  <c r="F3" i="12"/>
  <c r="F7" i="12"/>
  <c r="C27" i="12"/>
  <c r="F6" i="12"/>
  <c r="H9" i="12"/>
  <c r="F2" i="12"/>
  <c r="H4" i="12"/>
  <c r="G7" i="12"/>
  <c r="F10" i="12"/>
  <c r="H12" i="12"/>
  <c r="G15" i="12"/>
  <c r="F15" i="12"/>
  <c r="G2" i="12"/>
  <c r="F5" i="12"/>
  <c r="H7" i="12"/>
  <c r="G10" i="12"/>
  <c r="F13" i="12"/>
  <c r="H15" i="12"/>
  <c r="H2" i="12"/>
  <c r="G5" i="12"/>
  <c r="F8" i="12"/>
  <c r="H10" i="12"/>
  <c r="H8" i="12"/>
  <c r="F11" i="11"/>
  <c r="H11" i="10"/>
  <c r="M11" i="10"/>
  <c r="H3" i="10"/>
  <c r="I3" i="10"/>
  <c r="H13" i="10"/>
  <c r="H5" i="10"/>
  <c r="F10" i="10"/>
  <c r="J14" i="10"/>
  <c r="K14" i="10"/>
  <c r="M16" i="10"/>
  <c r="I16" i="10"/>
  <c r="J16" i="10"/>
  <c r="K16" i="10"/>
  <c r="H14" i="10"/>
  <c r="M14" i="10"/>
  <c r="C27" i="10"/>
  <c r="G4" i="10"/>
  <c r="M4" i="10"/>
  <c r="F7" i="10"/>
  <c r="H9" i="10"/>
  <c r="I9" i="10"/>
  <c r="G12" i="10"/>
  <c r="I12" i="10"/>
  <c r="I14" i="10"/>
  <c r="F15" i="10"/>
  <c r="H4" i="10"/>
  <c r="I4" i="10"/>
  <c r="H12" i="10"/>
  <c r="G2" i="10"/>
  <c r="F5" i="10"/>
  <c r="H7" i="10"/>
  <c r="G10" i="10"/>
  <c r="F13" i="10"/>
  <c r="H15" i="10"/>
  <c r="H6" i="10"/>
  <c r="M6" i="10"/>
  <c r="H2" i="10"/>
  <c r="G5" i="10"/>
  <c r="F8" i="10"/>
  <c r="H10" i="10"/>
  <c r="H8" i="10"/>
  <c r="I16" i="12"/>
  <c r="M11" i="11"/>
  <c r="M5" i="11"/>
  <c r="J16" i="11"/>
  <c r="K16" i="11"/>
  <c r="L16" i="11"/>
  <c r="J9" i="10"/>
  <c r="K9" i="10"/>
  <c r="L9" i="10"/>
  <c r="M9" i="10"/>
  <c r="M2" i="10"/>
  <c r="L16" i="13"/>
  <c r="I11" i="13"/>
  <c r="M10" i="11"/>
  <c r="M7" i="11"/>
  <c r="M3" i="11"/>
  <c r="I14" i="11"/>
  <c r="M16" i="11"/>
  <c r="M13" i="11"/>
  <c r="I7" i="11"/>
  <c r="J13" i="11"/>
  <c r="K13" i="11"/>
  <c r="L13" i="11"/>
  <c r="I5" i="11"/>
  <c r="I15" i="11"/>
  <c r="M2" i="11"/>
  <c r="J10" i="11"/>
  <c r="K10" i="11"/>
  <c r="L10" i="11"/>
  <c r="I2" i="11"/>
  <c r="J15" i="11"/>
  <c r="K15" i="11"/>
  <c r="L15" i="11"/>
  <c r="J9" i="11"/>
  <c r="K9" i="11"/>
  <c r="L9" i="11"/>
  <c r="I8" i="11"/>
  <c r="J2" i="11"/>
  <c r="K2" i="11"/>
  <c r="L2" i="11"/>
  <c r="M6" i="11"/>
  <c r="M14" i="11"/>
  <c r="J12" i="11"/>
  <c r="K12" i="11"/>
  <c r="L12" i="11"/>
  <c r="J7" i="11"/>
  <c r="K7" i="11"/>
  <c r="L7" i="11"/>
  <c r="J14" i="11"/>
  <c r="K14" i="11"/>
  <c r="L14" i="11"/>
  <c r="I4" i="11"/>
  <c r="J8" i="11"/>
  <c r="K8" i="11"/>
  <c r="L8" i="11"/>
  <c r="I9" i="11"/>
  <c r="M8" i="11"/>
  <c r="I6" i="11"/>
  <c r="J5" i="11"/>
  <c r="K5" i="11"/>
  <c r="L5" i="11"/>
  <c r="J6" i="11"/>
  <c r="K6" i="11"/>
  <c r="L6" i="11"/>
  <c r="I12" i="11"/>
  <c r="I16" i="11"/>
  <c r="I10" i="11"/>
  <c r="M4" i="11"/>
  <c r="J3" i="11"/>
  <c r="K3" i="11"/>
  <c r="L3" i="11"/>
  <c r="I3" i="11"/>
  <c r="M9" i="11"/>
  <c r="J4" i="11"/>
  <c r="K4" i="11"/>
  <c r="L4" i="11"/>
  <c r="I13" i="11"/>
  <c r="M12" i="11"/>
  <c r="M15" i="11"/>
  <c r="M11" i="12"/>
  <c r="M3" i="12"/>
  <c r="I6" i="12"/>
  <c r="I14" i="12"/>
  <c r="M9" i="12"/>
  <c r="M16" i="12"/>
  <c r="J16" i="12"/>
  <c r="K16" i="12"/>
  <c r="L16" i="12"/>
  <c r="I4" i="12"/>
  <c r="J9" i="12"/>
  <c r="K9" i="12"/>
  <c r="L9" i="12"/>
  <c r="I7" i="12"/>
  <c r="I9" i="12"/>
  <c r="J3" i="12"/>
  <c r="K3" i="12"/>
  <c r="L3" i="12"/>
  <c r="I12" i="12"/>
  <c r="M12" i="12"/>
  <c r="J10" i="13"/>
  <c r="K10" i="13"/>
  <c r="L10" i="13"/>
  <c r="I10" i="13"/>
  <c r="M10" i="13"/>
  <c r="J14" i="13"/>
  <c r="K14" i="13"/>
  <c r="L14" i="13"/>
  <c r="M14" i="13"/>
  <c r="I14" i="13"/>
  <c r="I15" i="13"/>
  <c r="M15" i="13"/>
  <c r="J15" i="13"/>
  <c r="K15" i="13"/>
  <c r="L15" i="13"/>
  <c r="L8" i="13"/>
  <c r="J2" i="13"/>
  <c r="K2" i="13"/>
  <c r="L2" i="13"/>
  <c r="I2" i="13"/>
  <c r="M2" i="13"/>
  <c r="J3" i="13"/>
  <c r="K3" i="13"/>
  <c r="L3" i="13"/>
  <c r="I12" i="13"/>
  <c r="M12" i="13"/>
  <c r="J12" i="13"/>
  <c r="K12" i="13"/>
  <c r="L12" i="13"/>
  <c r="I16" i="13"/>
  <c r="J7" i="13"/>
  <c r="K7" i="13"/>
  <c r="L7" i="13"/>
  <c r="I7" i="13"/>
  <c r="M7" i="13"/>
  <c r="I4" i="13"/>
  <c r="J4" i="13"/>
  <c r="K4" i="13"/>
  <c r="L4" i="13"/>
  <c r="M4" i="13"/>
  <c r="J9" i="13"/>
  <c r="K9" i="13"/>
  <c r="L9" i="13"/>
  <c r="I9" i="13"/>
  <c r="M9" i="13"/>
  <c r="J6" i="13"/>
  <c r="K6" i="13"/>
  <c r="L6" i="13"/>
  <c r="I6" i="13"/>
  <c r="M6" i="13"/>
  <c r="I3" i="13"/>
  <c r="L13" i="13"/>
  <c r="L11" i="13"/>
  <c r="J6" i="12"/>
  <c r="K6" i="12"/>
  <c r="L6" i="12"/>
  <c r="M6" i="12"/>
  <c r="I11" i="12"/>
  <c r="I3" i="12"/>
  <c r="J4" i="12"/>
  <c r="K4" i="12"/>
  <c r="L4" i="12"/>
  <c r="M4" i="12"/>
  <c r="J14" i="12"/>
  <c r="K14" i="12"/>
  <c r="L14" i="12"/>
  <c r="M14" i="12"/>
  <c r="J11" i="12"/>
  <c r="K11" i="12"/>
  <c r="L11" i="12"/>
  <c r="J13" i="12"/>
  <c r="K13" i="12"/>
  <c r="L13" i="12"/>
  <c r="I13" i="12"/>
  <c r="M13" i="12"/>
  <c r="J10" i="12"/>
  <c r="K10" i="12"/>
  <c r="L10" i="12"/>
  <c r="I10" i="12"/>
  <c r="M10" i="12"/>
  <c r="J15" i="12"/>
  <c r="K15" i="12"/>
  <c r="L15" i="12"/>
  <c r="I15" i="12"/>
  <c r="M15" i="12"/>
  <c r="M8" i="12"/>
  <c r="J8" i="12"/>
  <c r="K8" i="12"/>
  <c r="L8" i="12"/>
  <c r="I8" i="12"/>
  <c r="I5" i="12"/>
  <c r="M5" i="12"/>
  <c r="J5" i="12"/>
  <c r="K5" i="12"/>
  <c r="L5" i="12"/>
  <c r="M7" i="12"/>
  <c r="J7" i="12"/>
  <c r="K7" i="12"/>
  <c r="L7" i="12"/>
  <c r="J2" i="12"/>
  <c r="K2" i="12"/>
  <c r="L2" i="12"/>
  <c r="I2" i="12"/>
  <c r="M2" i="12"/>
  <c r="J12" i="12"/>
  <c r="K12" i="12"/>
  <c r="L12" i="12"/>
  <c r="I11" i="11"/>
  <c r="J11" i="11"/>
  <c r="K11" i="11"/>
  <c r="L11" i="11"/>
  <c r="I6" i="10"/>
  <c r="M3" i="10"/>
  <c r="J3" i="10"/>
  <c r="K3" i="10"/>
  <c r="L3" i="10"/>
  <c r="M12" i="10"/>
  <c r="J11" i="10"/>
  <c r="K11" i="10"/>
  <c r="L11" i="10"/>
  <c r="I11" i="10"/>
  <c r="M10" i="10"/>
  <c r="L14" i="10"/>
  <c r="M8" i="10"/>
  <c r="J8" i="10"/>
  <c r="K8" i="10"/>
  <c r="L8" i="10"/>
  <c r="I8" i="10"/>
  <c r="J15" i="10"/>
  <c r="K15" i="10"/>
  <c r="L15" i="10"/>
  <c r="I15" i="10"/>
  <c r="M15" i="10"/>
  <c r="J6" i="10"/>
  <c r="K6" i="10"/>
  <c r="L6" i="10"/>
  <c r="I5" i="10"/>
  <c r="J5" i="10"/>
  <c r="K5" i="10"/>
  <c r="L5" i="10"/>
  <c r="M5" i="10"/>
  <c r="J2" i="10"/>
  <c r="K2" i="10"/>
  <c r="L2" i="10"/>
  <c r="I2" i="10"/>
  <c r="J12" i="10"/>
  <c r="K12" i="10"/>
  <c r="L12" i="10"/>
  <c r="I7" i="10"/>
  <c r="J7" i="10"/>
  <c r="K7" i="10"/>
  <c r="L7" i="10"/>
  <c r="M7" i="10"/>
  <c r="J10" i="10"/>
  <c r="K10" i="10"/>
  <c r="L10" i="10"/>
  <c r="I10" i="10"/>
  <c r="J13" i="10"/>
  <c r="K13" i="10"/>
  <c r="L13" i="10"/>
  <c r="I13" i="10"/>
  <c r="M13" i="10"/>
  <c r="L16" i="10"/>
  <c r="J4" i="10"/>
  <c r="K4" i="10"/>
  <c r="L4" i="10"/>
  <c r="C14" i="7"/>
  <c r="C13" i="7"/>
  <c r="C12" i="7"/>
  <c r="F3" i="7"/>
  <c r="E4" i="7"/>
  <c r="D4" i="7"/>
  <c r="N4" i="7"/>
  <c r="E3" i="7"/>
  <c r="D3" i="7"/>
  <c r="N3" i="7"/>
  <c r="E2" i="7"/>
  <c r="D2" i="7"/>
  <c r="N2" i="7"/>
  <c r="H2" i="7"/>
  <c r="H4" i="7"/>
  <c r="G3" i="7"/>
  <c r="G4" i="7"/>
  <c r="G2" i="7"/>
  <c r="C15" i="7"/>
  <c r="H3" i="7"/>
  <c r="F2" i="7"/>
  <c r="F4" i="7"/>
  <c r="J3" i="7"/>
  <c r="K3" i="7"/>
  <c r="L3" i="7"/>
  <c r="M3" i="7"/>
  <c r="I3" i="7"/>
  <c r="I4" i="7"/>
  <c r="J4" i="7"/>
  <c r="K4" i="7"/>
  <c r="L4" i="7"/>
  <c r="M4" i="7"/>
  <c r="I2" i="7"/>
  <c r="M2" i="7"/>
  <c r="J2" i="7"/>
  <c r="K2" i="7"/>
  <c r="L2" i="7"/>
  <c r="C12" i="4"/>
  <c r="G3" i="4"/>
  <c r="C11" i="4"/>
  <c r="E2" i="4"/>
  <c r="D2" i="4"/>
  <c r="N2" i="4"/>
  <c r="F3" i="4"/>
  <c r="C16" i="4"/>
  <c r="H2" i="4"/>
  <c r="H3" i="4"/>
  <c r="G2" i="4"/>
  <c r="C14" i="4"/>
  <c r="F2" i="4"/>
  <c r="I3" i="4"/>
  <c r="J3" i="4"/>
  <c r="K3" i="4"/>
  <c r="L3" i="4"/>
  <c r="M3" i="4"/>
  <c r="J2" i="4"/>
  <c r="K2" i="4"/>
  <c r="L2" i="4"/>
  <c r="I2" i="4"/>
  <c r="M2" i="4"/>
</calcChain>
</file>

<file path=xl/sharedStrings.xml><?xml version="1.0" encoding="utf-8"?>
<sst xmlns="http://schemas.openxmlformats.org/spreadsheetml/2006/main" count="230" uniqueCount="69">
  <si>
    <t>No of Nodes</t>
  </si>
  <si>
    <t>No of Cores</t>
  </si>
  <si>
    <t>No of Points/Core</t>
  </si>
  <si>
    <t>Surface Points/Core</t>
  </si>
  <si>
    <t>x</t>
  </si>
  <si>
    <t>y</t>
  </si>
  <si>
    <t>z</t>
  </si>
  <si>
    <t>yCores</t>
  </si>
  <si>
    <t>zCores</t>
  </si>
  <si>
    <t>Cores
per Node</t>
  </si>
  <si>
    <t>Points 
per Face</t>
  </si>
  <si>
    <t>Dims (L)</t>
  </si>
  <si>
    <t>Dims (lu)</t>
  </si>
  <si>
    <t>Total</t>
  </si>
  <si>
    <t>xCores</t>
  </si>
  <si>
    <t>% Transferable
/ Total Points</t>
  </si>
  <si>
    <t>Total
Transferable Points</t>
  </si>
  <si>
    <t>Valid Config</t>
  </si>
  <si>
    <t>Valid
Partial nodes</t>
  </si>
  <si>
    <t>Full Node
Usage</t>
  </si>
  <si>
    <t>Grid Dim x</t>
  </si>
  <si>
    <t>Grid Dim y</t>
  </si>
  <si>
    <t>Grid Dim z</t>
  </si>
  <si>
    <t>Valid
Full nodes</t>
  </si>
  <si>
    <t>Surface Points
/Core</t>
  </si>
  <si>
    <t>startx</t>
  </si>
  <si>
    <t>starty</t>
  </si>
  <si>
    <t>length</t>
  </si>
  <si>
    <t>N1</t>
  </si>
  <si>
    <t>M1</t>
  </si>
  <si>
    <t>refXstart1</t>
  </si>
  <si>
    <t>refXend2</t>
  </si>
  <si>
    <t>refYstart1</t>
  </si>
  <si>
    <t>refXend1</t>
  </si>
  <si>
    <t>refYend1</t>
  </si>
  <si>
    <t>refXstart2</t>
  </si>
  <si>
    <t>refYstart2</t>
  </si>
  <si>
    <t>refYend2</t>
  </si>
  <si>
    <t>N2</t>
  </si>
  <si>
    <t>M2</t>
  </si>
  <si>
    <t>K1</t>
  </si>
  <si>
    <t>refZstart1</t>
  </si>
  <si>
    <t>refZend1</t>
  </si>
  <si>
    <t>refZstart2</t>
  </si>
  <si>
    <t>refZend2</t>
  </si>
  <si>
    <t>K2</t>
  </si>
  <si>
    <t>centrez</t>
  </si>
  <si>
    <t>3D Car</t>
  </si>
  <si>
    <t>refXstart3</t>
  </si>
  <si>
    <t>refXend3</t>
  </si>
  <si>
    <t>refYstart3</t>
  </si>
  <si>
    <t>refYend3</t>
  </si>
  <si>
    <t>refZstart3</t>
  </si>
  <si>
    <t>refZend3</t>
  </si>
  <si>
    <t>N3</t>
  </si>
  <si>
    <t>M3</t>
  </si>
  <si>
    <t>K3</t>
  </si>
  <si>
    <t>refXstart4</t>
  </si>
  <si>
    <t>refXend4</t>
  </si>
  <si>
    <t>refYstart4</t>
  </si>
  <si>
    <t>refYend4</t>
  </si>
  <si>
    <t>refZstart4</t>
  </si>
  <si>
    <t>refZend4</t>
  </si>
  <si>
    <t>N4</t>
  </si>
  <si>
    <t>K4</t>
  </si>
  <si>
    <t>M4</t>
  </si>
  <si>
    <t>Grids = 4</t>
  </si>
  <si>
    <t>Total Car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</si>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</sst>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1" fillId="0" borderId="0" xfId="1" applyNumberFormat="1"/>
    <xf numFmtId="164" fontId="1" fillId="0" borderId="1" xfId="1" applyNumberFormat="1" applyBorder="1"/>
    <xf numFmtId="43" fontId="1" fillId="0" borderId="1" xfId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4" borderId="0" xfId="0" applyFont="1" applyFill="1"/>
    <xf numFmtId="1" fontId="0" fillId="5" borderId="0" xfId="0" applyNumberFormat="1" applyFill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</cellXfs>
  <cellStyles count="2">
    <cellStyle name="Comma" xfId="1" builtinId="3"/>
    <cellStyle name="Normal" xfId="0" builtinId="0"/>
  </cellStyles>
  <dxfs count="14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9"/>
  <sheetViews>
    <sheetView tabSelected="1" zoomScale="115" zoomScaleNormal="115" workbookViewId="0">
      <selection activeCell="C6" sqref="C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8.21875" bestFit="1" customWidth="1"/>
    <col min="12" max="12" width="14.3320312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2</v>
      </c>
      <c r="C2" s="4">
        <v>6</v>
      </c>
      <c r="D2" s="5">
        <f t="shared" ref="D2:D16" si="0">E2/$B$19</f>
        <v>4</v>
      </c>
      <c r="E2" s="5">
        <f t="shared" ref="E2:E16" si="1">A2*B2*C2</f>
        <v>96</v>
      </c>
      <c r="F2" s="5">
        <f t="shared" ref="F2:F16" si="2">($C$23/A2)+2</f>
        <v>39.5</v>
      </c>
      <c r="G2" s="5">
        <f t="shared" ref="G2:G16" si="3">($C$24/B2)+2</f>
        <v>152</v>
      </c>
      <c r="H2" s="5">
        <f t="shared" ref="H2:H16" si="4">($C$25/C2)+2</f>
        <v>52</v>
      </c>
      <c r="I2" s="5">
        <f t="shared" ref="I2:I16" si="5">F2*G2*H2</f>
        <v>312208</v>
      </c>
      <c r="J2" s="5">
        <f t="shared" ref="J2:J16" si="6">4*F2*G2+4*G2*H2+4*F2*H2</f>
        <v>63848</v>
      </c>
      <c r="K2" s="5">
        <f t="shared" ref="K2:K16" si="7">J2*E2</f>
        <v>6129408</v>
      </c>
      <c r="L2" s="5">
        <f t="shared" ref="L2:L16" si="8">K2/$C$26*100</f>
        <v>22.70151111111111</v>
      </c>
      <c r="M2" s="6" t="b">
        <f>IF((F2-FLOOR(F2,1))=0,IF((G2-FLOOR(G2,1))=0,IF((H2-FLOOR(H2,1))=0,TRUE,FALSE),FALSE),FALSE)</f>
        <v>0</v>
      </c>
      <c r="N2" s="6" t="b">
        <f>IF(($D2-FLOOR($D2,1))=0,TRUE,FALSE)</f>
        <v>1</v>
      </c>
    </row>
    <row r="3" spans="1:14" x14ac:dyDescent="0.25">
      <c r="A3" s="4">
        <v>4</v>
      </c>
      <c r="B3" s="4">
        <v>4</v>
      </c>
      <c r="C3" s="4">
        <v>3</v>
      </c>
      <c r="D3" s="5">
        <f t="shared" si="0"/>
        <v>2</v>
      </c>
      <c r="E3" s="5">
        <f t="shared" si="1"/>
        <v>48</v>
      </c>
      <c r="F3" s="5">
        <f t="shared" si="2"/>
        <v>77</v>
      </c>
      <c r="G3" s="5">
        <f t="shared" si="3"/>
        <v>77</v>
      </c>
      <c r="H3" s="5">
        <f t="shared" si="4"/>
        <v>102</v>
      </c>
      <c r="I3" s="5">
        <f t="shared" si="5"/>
        <v>604758</v>
      </c>
      <c r="J3" s="5">
        <f t="shared" si="6"/>
        <v>86548</v>
      </c>
      <c r="K3" s="5">
        <f t="shared" si="7"/>
        <v>4154304</v>
      </c>
      <c r="L3" s="5">
        <f t="shared" si="8"/>
        <v>15.386311111111112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4</v>
      </c>
      <c r="B4" s="4">
        <v>2</v>
      </c>
      <c r="C4" s="4">
        <v>3</v>
      </c>
      <c r="D4" s="5">
        <f t="shared" si="0"/>
        <v>1</v>
      </c>
      <c r="E4" s="5">
        <f t="shared" si="1"/>
        <v>24</v>
      </c>
      <c r="F4" s="5">
        <f t="shared" si="2"/>
        <v>77</v>
      </c>
      <c r="G4" s="5">
        <f t="shared" si="3"/>
        <v>152</v>
      </c>
      <c r="H4" s="5">
        <f t="shared" si="4"/>
        <v>102</v>
      </c>
      <c r="I4" s="5">
        <f t="shared" si="5"/>
        <v>1193808</v>
      </c>
      <c r="J4" s="5">
        <f t="shared" si="6"/>
        <v>140248</v>
      </c>
      <c r="K4" s="5">
        <f t="shared" si="7"/>
        <v>3365952</v>
      </c>
      <c r="L4" s="5">
        <f t="shared" si="8"/>
        <v>12.46648888888889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1</v>
      </c>
    </row>
    <row r="5" spans="1:14" x14ac:dyDescent="0.25">
      <c r="A5" s="4">
        <v>6</v>
      </c>
      <c r="B5" s="4">
        <v>6</v>
      </c>
      <c r="C5" s="4">
        <v>6</v>
      </c>
      <c r="D5" s="5">
        <f t="shared" si="0"/>
        <v>9</v>
      </c>
      <c r="E5" s="5">
        <f t="shared" si="1"/>
        <v>216</v>
      </c>
      <c r="F5" s="5">
        <f t="shared" si="2"/>
        <v>52</v>
      </c>
      <c r="G5" s="5">
        <f t="shared" si="3"/>
        <v>52</v>
      </c>
      <c r="H5" s="5">
        <f t="shared" si="4"/>
        <v>52</v>
      </c>
      <c r="I5" s="5">
        <f t="shared" si="5"/>
        <v>140608</v>
      </c>
      <c r="J5" s="5">
        <f t="shared" si="6"/>
        <v>32448</v>
      </c>
      <c r="K5" s="5">
        <f t="shared" si="7"/>
        <v>7008768</v>
      </c>
      <c r="L5" s="5">
        <f t="shared" si="8"/>
        <v>25.958399999999997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12</v>
      </c>
      <c r="B6" s="4">
        <v>4</v>
      </c>
      <c r="C6" s="4">
        <v>6</v>
      </c>
      <c r="D6" s="5">
        <f t="shared" si="0"/>
        <v>12</v>
      </c>
      <c r="E6" s="5">
        <f t="shared" si="1"/>
        <v>288</v>
      </c>
      <c r="F6" s="5">
        <f t="shared" si="2"/>
        <v>27</v>
      </c>
      <c r="G6" s="5">
        <f t="shared" si="3"/>
        <v>77</v>
      </c>
      <c r="H6" s="5">
        <f t="shared" si="4"/>
        <v>52</v>
      </c>
      <c r="I6" s="5">
        <f t="shared" si="5"/>
        <v>108108</v>
      </c>
      <c r="J6" s="5">
        <f t="shared" si="6"/>
        <v>29948</v>
      </c>
      <c r="K6" s="5">
        <f t="shared" si="7"/>
        <v>8625024</v>
      </c>
      <c r="L6" s="5">
        <f t="shared" si="8"/>
        <v>31.944533333333336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12</v>
      </c>
      <c r="B7" s="4">
        <v>12</v>
      </c>
      <c r="C7" s="4">
        <v>10</v>
      </c>
      <c r="D7" s="5">
        <f t="shared" si="0"/>
        <v>60</v>
      </c>
      <c r="E7" s="5">
        <f t="shared" si="1"/>
        <v>1440</v>
      </c>
      <c r="F7" s="5">
        <f t="shared" si="2"/>
        <v>27</v>
      </c>
      <c r="G7" s="5">
        <f t="shared" si="3"/>
        <v>27</v>
      </c>
      <c r="H7" s="5">
        <f t="shared" si="4"/>
        <v>32</v>
      </c>
      <c r="I7" s="5">
        <f t="shared" si="5"/>
        <v>23328</v>
      </c>
      <c r="J7" s="5">
        <f t="shared" si="6"/>
        <v>9828</v>
      </c>
      <c r="K7" s="5">
        <f t="shared" si="7"/>
        <v>14152320</v>
      </c>
      <c r="L7" s="5">
        <f t="shared" si="8"/>
        <v>52.415999999999997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12</v>
      </c>
      <c r="B8" s="4">
        <v>10</v>
      </c>
      <c r="C8" s="4">
        <v>2</v>
      </c>
      <c r="D8" s="5">
        <f t="shared" si="0"/>
        <v>10</v>
      </c>
      <c r="E8" s="5">
        <f t="shared" si="1"/>
        <v>240</v>
      </c>
      <c r="F8" s="5">
        <f t="shared" si="2"/>
        <v>27</v>
      </c>
      <c r="G8" s="5">
        <f t="shared" si="3"/>
        <v>32</v>
      </c>
      <c r="H8" s="5">
        <f t="shared" si="4"/>
        <v>152</v>
      </c>
      <c r="I8" s="5">
        <f t="shared" si="5"/>
        <v>131328</v>
      </c>
      <c r="J8" s="5">
        <f t="shared" si="6"/>
        <v>39328</v>
      </c>
      <c r="K8" s="5">
        <f t="shared" si="7"/>
        <v>9438720</v>
      </c>
      <c r="L8" s="5">
        <f t="shared" si="8"/>
        <v>34.958222222222226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6.666666666666667</v>
      </c>
      <c r="E9" s="5">
        <f t="shared" si="1"/>
        <v>160</v>
      </c>
      <c r="F9" s="5">
        <f t="shared" si="2"/>
        <v>39.5</v>
      </c>
      <c r="G9" s="5">
        <f t="shared" si="3"/>
        <v>62</v>
      </c>
      <c r="H9" s="5">
        <f t="shared" si="4"/>
        <v>77</v>
      </c>
      <c r="I9" s="5">
        <f t="shared" si="5"/>
        <v>188573</v>
      </c>
      <c r="J9" s="5">
        <f t="shared" si="6"/>
        <v>41058</v>
      </c>
      <c r="K9" s="5">
        <f t="shared" si="7"/>
        <v>6569280</v>
      </c>
      <c r="L9" s="5">
        <f t="shared" si="8"/>
        <v>24.330666666666666</v>
      </c>
      <c r="M9" s="6" t="b">
        <f t="shared" si="11"/>
        <v>0</v>
      </c>
      <c r="N9" s="6" t="b">
        <f t="shared" si="9"/>
        <v>0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32</v>
      </c>
      <c r="G10" s="5">
        <f t="shared" si="3"/>
        <v>77</v>
      </c>
      <c r="H10" s="5">
        <f t="shared" si="4"/>
        <v>77</v>
      </c>
      <c r="I10" s="5">
        <f t="shared" si="5"/>
        <v>189728</v>
      </c>
      <c r="J10" s="5">
        <f t="shared" si="6"/>
        <v>43428</v>
      </c>
      <c r="K10" s="5">
        <f t="shared" si="7"/>
        <v>6948480</v>
      </c>
      <c r="L10" s="5">
        <f t="shared" si="8"/>
        <v>25.735111111111109</v>
      </c>
      <c r="M10" s="6" t="b">
        <f t="shared" si="11"/>
        <v>1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20.75</v>
      </c>
      <c r="G11" s="5">
        <f t="shared" si="3"/>
        <v>62</v>
      </c>
      <c r="H11" s="5">
        <f t="shared" si="4"/>
        <v>152</v>
      </c>
      <c r="I11" s="5">
        <f t="shared" si="5"/>
        <v>195548</v>
      </c>
      <c r="J11" s="5">
        <f t="shared" si="6"/>
        <v>55458</v>
      </c>
      <c r="K11" s="5">
        <f t="shared" si="7"/>
        <v>8873280</v>
      </c>
      <c r="L11" s="5">
        <f t="shared" si="8"/>
        <v>32.863999999999997</v>
      </c>
      <c r="M11" s="6" t="b">
        <f t="shared" si="11"/>
        <v>0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6</v>
      </c>
      <c r="D12" s="5">
        <f t="shared" si="0"/>
        <v>16</v>
      </c>
      <c r="E12" s="5">
        <f t="shared" si="1"/>
        <v>384</v>
      </c>
      <c r="F12" s="5">
        <f t="shared" si="2"/>
        <v>39.5</v>
      </c>
      <c r="G12" s="5">
        <f t="shared" si="3"/>
        <v>39.5</v>
      </c>
      <c r="H12" s="5">
        <f t="shared" si="4"/>
        <v>52</v>
      </c>
      <c r="I12" s="5">
        <f t="shared" si="5"/>
        <v>81133</v>
      </c>
      <c r="J12" s="5">
        <f t="shared" si="6"/>
        <v>22673</v>
      </c>
      <c r="K12" s="5">
        <f t="shared" si="7"/>
        <v>8706432</v>
      </c>
      <c r="L12" s="5">
        <f t="shared" si="8"/>
        <v>32.246044444444443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20.75</v>
      </c>
      <c r="G13" s="5">
        <f t="shared" si="3"/>
        <v>77</v>
      </c>
      <c r="H13" s="5">
        <f t="shared" si="4"/>
        <v>77</v>
      </c>
      <c r="I13" s="5">
        <f t="shared" si="5"/>
        <v>123026.75</v>
      </c>
      <c r="J13" s="5">
        <f t="shared" si="6"/>
        <v>36498</v>
      </c>
      <c r="K13" s="5">
        <f t="shared" si="7"/>
        <v>9343488</v>
      </c>
      <c r="L13" s="5">
        <f t="shared" si="8"/>
        <v>34.605511111111106</v>
      </c>
      <c r="M13" s="6" t="b">
        <f t="shared" si="11"/>
        <v>0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39.5</v>
      </c>
      <c r="G14" s="5">
        <f t="shared" si="3"/>
        <v>39.5</v>
      </c>
      <c r="H14" s="5">
        <f t="shared" si="4"/>
        <v>77</v>
      </c>
      <c r="I14" s="5">
        <f t="shared" si="5"/>
        <v>120139.25</v>
      </c>
      <c r="J14" s="5">
        <f t="shared" si="6"/>
        <v>30573</v>
      </c>
      <c r="K14" s="5">
        <f t="shared" si="7"/>
        <v>7826688</v>
      </c>
      <c r="L14" s="5">
        <f t="shared" si="8"/>
        <v>28.987733333333331</v>
      </c>
      <c r="M14" s="6" t="b">
        <f t="shared" si="11"/>
        <v>0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20.75</v>
      </c>
      <c r="G15" s="5">
        <f t="shared" si="3"/>
        <v>32</v>
      </c>
      <c r="H15" s="5">
        <f t="shared" si="4"/>
        <v>152</v>
      </c>
      <c r="I15" s="5">
        <f t="shared" si="5"/>
        <v>100928</v>
      </c>
      <c r="J15" s="5">
        <f t="shared" si="6"/>
        <v>34728</v>
      </c>
      <c r="K15" s="5">
        <f t="shared" si="7"/>
        <v>11112960</v>
      </c>
      <c r="L15" s="5">
        <f t="shared" si="8"/>
        <v>41.159111111111116</v>
      </c>
      <c r="M15" s="6" t="b">
        <f t="shared" si="11"/>
        <v>0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4</v>
      </c>
      <c r="D16" s="5">
        <f t="shared" si="0"/>
        <v>13.333333333333334</v>
      </c>
      <c r="E16" s="5">
        <f t="shared" si="1"/>
        <v>320</v>
      </c>
      <c r="F16" s="5">
        <f t="shared" si="2"/>
        <v>32</v>
      </c>
      <c r="G16" s="5">
        <f t="shared" si="3"/>
        <v>39.5</v>
      </c>
      <c r="H16" s="5">
        <f t="shared" si="4"/>
        <v>77</v>
      </c>
      <c r="I16" s="5">
        <f t="shared" si="5"/>
        <v>97328</v>
      </c>
      <c r="J16" s="5">
        <f t="shared" si="6"/>
        <v>27078</v>
      </c>
      <c r="K16" s="5">
        <f t="shared" si="7"/>
        <v>8664960</v>
      </c>
      <c r="L16" s="5">
        <f t="shared" si="8"/>
        <v>32.092444444444446</v>
      </c>
      <c r="M16" s="6" t="b">
        <f t="shared" si="11"/>
        <v>0</v>
      </c>
      <c r="N16" s="6" t="b">
        <f t="shared" si="9"/>
        <v>0</v>
      </c>
    </row>
    <row r="19" spans="1:14" ht="26.4" x14ac:dyDescent="0.25">
      <c r="A19" s="11" t="s">
        <v>9</v>
      </c>
      <c r="B19" s="14">
        <v>24</v>
      </c>
      <c r="D19" s="9" t="s">
        <v>23</v>
      </c>
    </row>
    <row r="20" spans="1:14" ht="26.4" x14ac:dyDescent="0.25">
      <c r="A20" s="2" t="s">
        <v>68</v>
      </c>
      <c r="B20" s="14">
        <v>6</v>
      </c>
      <c r="D20" s="10" t="s">
        <v>18</v>
      </c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F21" s="17"/>
      <c r="G21" s="18"/>
      <c r="H21" s="17"/>
      <c r="I21" s="18"/>
      <c r="J21" s="17"/>
      <c r="K21" s="18"/>
      <c r="L21" s="17"/>
      <c r="M21" s="17"/>
      <c r="N21" s="19"/>
    </row>
    <row r="22" spans="1:14" x14ac:dyDescent="0.25">
      <c r="A22" s="1"/>
      <c r="B22" s="1" t="s">
        <v>11</v>
      </c>
      <c r="C22" s="1" t="s">
        <v>12</v>
      </c>
      <c r="F22" s="17"/>
      <c r="G22" s="18"/>
      <c r="H22" s="17"/>
      <c r="I22" s="18"/>
      <c r="J22" s="17"/>
      <c r="K22" s="18"/>
      <c r="L22" s="17"/>
      <c r="M22" s="17"/>
      <c r="N22" s="19"/>
    </row>
    <row r="23" spans="1:14" x14ac:dyDescent="0.25">
      <c r="A23" s="1" t="s">
        <v>4</v>
      </c>
      <c r="B23" s="15">
        <v>50</v>
      </c>
      <c r="C23" s="3">
        <f>B20*B23</f>
        <v>300</v>
      </c>
      <c r="E23" s="12"/>
      <c r="F23" s="17"/>
      <c r="G23" s="18"/>
      <c r="H23" s="19"/>
      <c r="I23" s="18"/>
      <c r="J23" s="19"/>
      <c r="K23" s="18"/>
      <c r="L23" s="17"/>
      <c r="M23" s="19"/>
      <c r="N23" s="19"/>
    </row>
    <row r="24" spans="1:14" x14ac:dyDescent="0.25">
      <c r="A24" s="1" t="s">
        <v>5</v>
      </c>
      <c r="B24" s="15">
        <v>50</v>
      </c>
      <c r="C24" s="3">
        <f>B20*B24</f>
        <v>300</v>
      </c>
      <c r="E24" s="12"/>
      <c r="F24" s="17"/>
      <c r="G24" s="19"/>
      <c r="H24" s="19"/>
      <c r="I24" s="18"/>
      <c r="J24" s="19"/>
      <c r="K24" s="18"/>
      <c r="L24" s="17"/>
      <c r="M24" s="19"/>
      <c r="N24" s="19"/>
    </row>
    <row r="25" spans="1:14" x14ac:dyDescent="0.25">
      <c r="A25" s="1" t="s">
        <v>6</v>
      </c>
      <c r="B25" s="15">
        <v>50</v>
      </c>
      <c r="C25" s="3">
        <f>B20*B25</f>
        <v>300</v>
      </c>
      <c r="F25" s="17"/>
      <c r="G25" s="17"/>
      <c r="H25" s="19"/>
      <c r="I25" s="17"/>
      <c r="J25" s="19"/>
      <c r="K25" s="17"/>
      <c r="L25" s="17"/>
      <c r="M25" s="19"/>
      <c r="N25" s="19"/>
    </row>
    <row r="26" spans="1:14" x14ac:dyDescent="0.25">
      <c r="B26" s="1" t="s">
        <v>13</v>
      </c>
      <c r="C26" s="3">
        <f>C23*C24*C25</f>
        <v>27000000</v>
      </c>
      <c r="F26" s="17"/>
      <c r="G26" s="17"/>
      <c r="H26" s="19"/>
      <c r="I26" s="17"/>
      <c r="J26" s="19"/>
      <c r="K26" s="17"/>
      <c r="L26" s="17"/>
      <c r="M26" s="19"/>
      <c r="N26" s="19"/>
    </row>
    <row r="27" spans="1:14" x14ac:dyDescent="0.25">
      <c r="F27" s="17"/>
      <c r="G27" s="17"/>
      <c r="H27" s="17"/>
      <c r="I27" s="18"/>
      <c r="J27" s="17"/>
      <c r="K27" s="18"/>
      <c r="L27" s="17"/>
      <c r="M27" s="17"/>
      <c r="N27" s="19"/>
    </row>
    <row r="28" spans="1:14" x14ac:dyDescent="0.25">
      <c r="F28" s="17"/>
      <c r="G28" s="17"/>
      <c r="H28" s="19"/>
      <c r="I28" s="18"/>
      <c r="J28" s="19"/>
      <c r="K28" s="17"/>
      <c r="L28" s="17"/>
      <c r="M28" s="19"/>
      <c r="N28" s="19"/>
    </row>
    <row r="29" spans="1:14" x14ac:dyDescent="0.25">
      <c r="F29" s="17"/>
      <c r="G29" s="17"/>
      <c r="H29" s="17"/>
      <c r="I29" s="18"/>
      <c r="J29" s="17"/>
      <c r="K29" s="18"/>
      <c r="L29" s="17"/>
      <c r="M29" s="17"/>
      <c r="N29" s="19"/>
    </row>
    <row r="30" spans="1:14" x14ac:dyDescent="0.25">
      <c r="F30" s="17"/>
      <c r="G30" s="17"/>
      <c r="H30" s="19"/>
      <c r="I30" s="18"/>
      <c r="J30" s="17"/>
      <c r="K30" s="18"/>
      <c r="L30" s="17"/>
      <c r="M30" s="17"/>
      <c r="N30" s="19"/>
    </row>
    <row r="31" spans="1:14" x14ac:dyDescent="0.25">
      <c r="F31" s="17"/>
      <c r="G31" s="17"/>
      <c r="H31" s="17"/>
      <c r="I31" s="18"/>
      <c r="J31" s="19"/>
      <c r="K31" s="18"/>
      <c r="L31" s="17"/>
      <c r="M31" s="19"/>
      <c r="N31" s="19"/>
    </row>
    <row r="32" spans="1:14" x14ac:dyDescent="0.25">
      <c r="F32" s="17"/>
      <c r="G32" s="17"/>
      <c r="H32" s="19"/>
      <c r="I32" s="18"/>
      <c r="J32" s="19"/>
      <c r="K32" s="18"/>
      <c r="L32" s="17"/>
      <c r="M32" s="19"/>
      <c r="N32" s="19"/>
    </row>
    <row r="33" spans="6:14" x14ac:dyDescent="0.25">
      <c r="F33" s="17"/>
      <c r="G33" s="17"/>
      <c r="H33" s="19"/>
      <c r="I33" s="17"/>
      <c r="J33" s="19"/>
      <c r="K33" s="17"/>
      <c r="L33" s="17"/>
      <c r="M33" s="19"/>
      <c r="N33" s="19"/>
    </row>
    <row r="34" spans="6:14" x14ac:dyDescent="0.25">
      <c r="F34" s="17"/>
      <c r="G34" s="17"/>
      <c r="H34" s="17"/>
      <c r="I34" s="17"/>
      <c r="J34" s="19"/>
      <c r="K34" s="17"/>
      <c r="L34" s="17"/>
      <c r="M34" s="19"/>
      <c r="N34" s="19"/>
    </row>
    <row r="35" spans="6:14" x14ac:dyDescent="0.25">
      <c r="F35" s="17"/>
      <c r="G35" s="17"/>
      <c r="H35" s="17"/>
      <c r="I35" s="17"/>
      <c r="J35" s="17"/>
      <c r="K35" s="18"/>
      <c r="L35" s="17"/>
      <c r="M35" s="17"/>
      <c r="N35" s="19"/>
    </row>
    <row r="36" spans="6:14" x14ac:dyDescent="0.25">
      <c r="F36" s="17"/>
      <c r="G36" s="17"/>
      <c r="H36" s="17"/>
      <c r="I36" s="17"/>
      <c r="J36" s="17"/>
      <c r="K36" s="18"/>
      <c r="L36" s="17"/>
      <c r="M36" s="17"/>
      <c r="N36" s="19"/>
    </row>
    <row r="37" spans="6:14" x14ac:dyDescent="0.25">
      <c r="F37" s="17"/>
      <c r="G37" s="17"/>
      <c r="H37" s="17"/>
      <c r="I37" s="17"/>
      <c r="J37" s="19"/>
      <c r="K37" s="18"/>
      <c r="L37" s="17"/>
      <c r="M37" s="19"/>
      <c r="N37" s="19"/>
    </row>
    <row r="38" spans="6:14" x14ac:dyDescent="0.25">
      <c r="F38" s="17"/>
      <c r="G38" s="17"/>
      <c r="H38" s="17"/>
      <c r="I38" s="17"/>
      <c r="J38" s="17"/>
      <c r="K38" s="18"/>
      <c r="L38" s="17"/>
      <c r="M38" s="17"/>
      <c r="N38" s="19"/>
    </row>
    <row r="39" spans="6:14" x14ac:dyDescent="0.25">
      <c r="F39" s="17"/>
      <c r="G39" s="17"/>
      <c r="H39" s="17"/>
      <c r="I39" s="17"/>
      <c r="J39" s="19"/>
      <c r="K39" s="18"/>
      <c r="L39" s="17"/>
      <c r="M39" s="17"/>
      <c r="N39" s="19"/>
    </row>
    <row r="40" spans="6:14" x14ac:dyDescent="0.25">
      <c r="F40" s="17"/>
      <c r="G40" s="17"/>
      <c r="H40" s="17"/>
      <c r="I40" s="17"/>
      <c r="J40" s="17"/>
      <c r="K40" s="18"/>
      <c r="L40" s="17"/>
      <c r="M40" s="19"/>
      <c r="N40" s="19"/>
    </row>
    <row r="41" spans="6:14" x14ac:dyDescent="0.25">
      <c r="F41" s="17"/>
      <c r="G41" s="17"/>
      <c r="H41" s="17"/>
      <c r="I41" s="17"/>
      <c r="J41" s="19"/>
      <c r="K41" s="18"/>
      <c r="L41" s="17"/>
      <c r="M41" s="19"/>
      <c r="N41" s="19"/>
    </row>
    <row r="42" spans="6:14" x14ac:dyDescent="0.25">
      <c r="F42" s="17"/>
      <c r="G42" s="17"/>
      <c r="H42" s="17"/>
      <c r="I42" s="17"/>
      <c r="J42" s="17"/>
      <c r="K42" s="17"/>
      <c r="L42" s="17"/>
      <c r="M42" s="19"/>
      <c r="N42" s="19"/>
    </row>
    <row r="43" spans="6:14" x14ac:dyDescent="0.25">
      <c r="F43" s="17"/>
      <c r="G43" s="17"/>
      <c r="H43" s="17"/>
      <c r="I43" s="17"/>
      <c r="J43" s="17"/>
      <c r="K43" s="17"/>
      <c r="L43" s="17"/>
      <c r="M43" s="19"/>
      <c r="N43" s="19"/>
    </row>
    <row r="44" spans="6:14" x14ac:dyDescent="0.25">
      <c r="F44" s="17"/>
      <c r="G44" s="17"/>
      <c r="H44" s="17"/>
      <c r="I44" s="17"/>
      <c r="J44" s="17"/>
      <c r="K44" s="17"/>
      <c r="L44" s="17"/>
      <c r="M44" s="17"/>
      <c r="N44" s="19"/>
    </row>
    <row r="45" spans="6:14" x14ac:dyDescent="0.25">
      <c r="F45" s="17"/>
      <c r="G45" s="17"/>
      <c r="H45" s="17"/>
      <c r="I45" s="17"/>
      <c r="J45" s="17"/>
      <c r="K45" s="17"/>
      <c r="L45" s="17"/>
      <c r="M45" s="17"/>
      <c r="N45" s="19"/>
    </row>
    <row r="46" spans="6:14" x14ac:dyDescent="0.25">
      <c r="F46" s="17"/>
      <c r="G46" s="17"/>
      <c r="H46" s="17"/>
      <c r="I46" s="17"/>
      <c r="J46" s="17"/>
      <c r="K46" s="17"/>
      <c r="L46" s="17"/>
      <c r="M46" s="19"/>
      <c r="N46" s="19"/>
    </row>
    <row r="47" spans="6:14" x14ac:dyDescent="0.25">
      <c r="F47" s="17"/>
      <c r="G47" s="17"/>
      <c r="H47" s="17"/>
      <c r="I47" s="17"/>
      <c r="J47" s="17"/>
      <c r="K47" s="17"/>
      <c r="L47" s="17"/>
      <c r="M47" s="17"/>
      <c r="N47" s="19"/>
    </row>
    <row r="48" spans="6:14" x14ac:dyDescent="0.25">
      <c r="F48" s="17"/>
      <c r="G48" s="17"/>
      <c r="H48" s="17"/>
      <c r="I48" s="17"/>
      <c r="J48" s="17"/>
      <c r="K48" s="17"/>
      <c r="L48" s="17"/>
      <c r="M48" s="17"/>
      <c r="N48" s="19"/>
    </row>
    <row r="49" spans="6:14" x14ac:dyDescent="0.25">
      <c r="F49" s="17"/>
      <c r="G49" s="17"/>
      <c r="H49" s="17"/>
      <c r="I49" s="17"/>
      <c r="J49" s="17"/>
      <c r="K49" s="17"/>
      <c r="L49" s="17"/>
      <c r="M49" s="19"/>
      <c r="N49" s="19"/>
    </row>
    <row r="50" spans="6:14" x14ac:dyDescent="0.25">
      <c r="F50" s="17"/>
      <c r="G50" s="17"/>
      <c r="H50" s="17"/>
      <c r="I50" s="17"/>
      <c r="J50" s="17"/>
      <c r="K50" s="17"/>
      <c r="L50" s="17"/>
      <c r="M50" s="19"/>
      <c r="N50" s="19"/>
    </row>
    <row r="51" spans="6:14" x14ac:dyDescent="0.25">
      <c r="F51" s="17"/>
      <c r="G51" s="17"/>
      <c r="H51" s="17"/>
      <c r="I51" s="17"/>
      <c r="J51" s="17"/>
      <c r="K51" s="17"/>
      <c r="L51" s="17"/>
      <c r="M51" s="19"/>
      <c r="N51" s="19"/>
    </row>
    <row r="52" spans="6:14" x14ac:dyDescent="0.25">
      <c r="F52" s="17"/>
      <c r="G52" s="17"/>
      <c r="H52" s="17"/>
      <c r="I52" s="17"/>
      <c r="J52" s="17"/>
      <c r="K52" s="17"/>
      <c r="L52" s="17"/>
      <c r="M52" s="19"/>
      <c r="N52" s="19"/>
    </row>
    <row r="53" spans="6:14" x14ac:dyDescent="0.25">
      <c r="F53" s="17"/>
      <c r="G53" s="17"/>
      <c r="H53" s="17"/>
      <c r="I53" s="17"/>
      <c r="J53" s="17"/>
      <c r="K53" s="17"/>
      <c r="L53" s="17"/>
      <c r="M53" s="17"/>
      <c r="N53" s="19"/>
    </row>
    <row r="54" spans="6:14" x14ac:dyDescent="0.25">
      <c r="F54" s="17"/>
      <c r="G54" s="17"/>
      <c r="H54" s="17"/>
      <c r="I54" s="17"/>
      <c r="J54" s="17"/>
      <c r="K54" s="17"/>
      <c r="L54" s="17"/>
      <c r="M54" s="17"/>
      <c r="N54" s="19"/>
    </row>
    <row r="55" spans="6:14" x14ac:dyDescent="0.25">
      <c r="F55" s="17"/>
      <c r="G55" s="17"/>
      <c r="H55" s="17"/>
      <c r="I55" s="17"/>
      <c r="J55" s="17"/>
      <c r="K55" s="17"/>
      <c r="L55" s="17"/>
      <c r="M55" s="19"/>
      <c r="N55" s="19"/>
    </row>
    <row r="56" spans="6:14" x14ac:dyDescent="0.25">
      <c r="F56" s="17"/>
      <c r="G56" s="17"/>
      <c r="H56" s="17"/>
      <c r="I56" s="17"/>
      <c r="J56" s="17"/>
      <c r="K56" s="17"/>
      <c r="L56" s="17"/>
      <c r="M56" s="17"/>
      <c r="N56" s="19"/>
    </row>
    <row r="57" spans="6:14" x14ac:dyDescent="0.25">
      <c r="F57" s="17"/>
      <c r="G57" s="17"/>
      <c r="H57" s="17"/>
      <c r="I57" s="17"/>
      <c r="J57" s="17"/>
      <c r="K57" s="17"/>
      <c r="L57" s="17"/>
      <c r="M57" s="19"/>
      <c r="N57" s="19"/>
    </row>
    <row r="58" spans="6:14" x14ac:dyDescent="0.25">
      <c r="F58" s="17"/>
      <c r="G58" s="17"/>
      <c r="H58" s="17"/>
      <c r="I58" s="17"/>
      <c r="J58" s="17"/>
      <c r="K58" s="17"/>
      <c r="L58" s="17"/>
      <c r="M58" s="17"/>
      <c r="N58" s="19"/>
    </row>
    <row r="59" spans="6:14" x14ac:dyDescent="0.25">
      <c r="F59" s="17"/>
      <c r="G59" s="17"/>
      <c r="H59" s="17"/>
      <c r="I59" s="17"/>
      <c r="J59" s="17"/>
      <c r="K59" s="17"/>
      <c r="L59" s="17"/>
      <c r="M59" s="19"/>
      <c r="N59" s="19"/>
    </row>
  </sheetData>
  <conditionalFormatting sqref="A2:N16">
    <cfRule type="expression" dxfId="13" priority="1">
      <formula>IF($M2,IF($N2,TRUE,FALSE),FALSE)</formula>
    </cfRule>
    <cfRule type="expression" dxfId="12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1"/>
  <sheetViews>
    <sheetView topLeftCell="A13" zoomScale="115" zoomScaleNormal="115" workbookViewId="0">
      <selection activeCell="G35" sqref="G35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4</v>
      </c>
      <c r="C2" s="4">
        <v>2</v>
      </c>
      <c r="D2" s="5">
        <f t="shared" ref="D2:D16" si="0">E2/$B$19</f>
        <v>1</v>
      </c>
      <c r="E2" s="5">
        <f t="shared" ref="E2:E16" si="1">A2*B2*C2</f>
        <v>64</v>
      </c>
      <c r="F2" s="5">
        <f t="shared" ref="F2:F16" si="2">($C$24/A2)+2</f>
        <v>12</v>
      </c>
      <c r="G2" s="5">
        <f t="shared" ref="G2:G16" si="3">($C$25/B2)+2</f>
        <v>12</v>
      </c>
      <c r="H2" s="5">
        <f t="shared" ref="H2:H16" si="4">($C$26/C2)+2</f>
        <v>32</v>
      </c>
      <c r="I2" s="5">
        <f t="shared" ref="I2:I16" si="5">F2*G2*H2</f>
        <v>4608</v>
      </c>
      <c r="J2" s="5">
        <f t="shared" ref="J2:J16" si="6">4*F2*G2+4*G2*H2+4*F2*H2</f>
        <v>3648</v>
      </c>
      <c r="K2" s="5">
        <f t="shared" ref="K2:K16" si="7">J2*E2</f>
        <v>233472</v>
      </c>
      <c r="L2" s="5">
        <f t="shared" ref="L2:L16" si="8">K2/$C$27*100</f>
        <v>121.6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8</v>
      </c>
      <c r="B3" s="4">
        <v>4</v>
      </c>
      <c r="C3" s="4">
        <v>4</v>
      </c>
      <c r="D3" s="5">
        <f t="shared" si="0"/>
        <v>2</v>
      </c>
      <c r="E3" s="5">
        <f t="shared" si="1"/>
        <v>128</v>
      </c>
      <c r="F3" s="5">
        <f t="shared" si="2"/>
        <v>12</v>
      </c>
      <c r="G3" s="5">
        <f t="shared" si="3"/>
        <v>12</v>
      </c>
      <c r="H3" s="5">
        <f t="shared" si="4"/>
        <v>17</v>
      </c>
      <c r="I3" s="5">
        <f t="shared" si="5"/>
        <v>2448</v>
      </c>
      <c r="J3" s="5">
        <f t="shared" si="6"/>
        <v>2208</v>
      </c>
      <c r="K3" s="5">
        <f t="shared" si="7"/>
        <v>282624</v>
      </c>
      <c r="L3" s="5">
        <f t="shared" si="8"/>
        <v>147.19999999999999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12</v>
      </c>
      <c r="B4" s="4">
        <v>4</v>
      </c>
      <c r="C4" s="4">
        <v>4</v>
      </c>
      <c r="D4" s="5">
        <f t="shared" si="0"/>
        <v>3</v>
      </c>
      <c r="E4" s="5">
        <f t="shared" si="1"/>
        <v>192</v>
      </c>
      <c r="F4" s="5">
        <f t="shared" si="2"/>
        <v>8.6666666666666679</v>
      </c>
      <c r="G4" s="5">
        <f t="shared" si="3"/>
        <v>12</v>
      </c>
      <c r="H4" s="5">
        <f t="shared" si="4"/>
        <v>17</v>
      </c>
      <c r="I4" s="5">
        <f t="shared" si="5"/>
        <v>1768.0000000000002</v>
      </c>
      <c r="J4" s="5">
        <f t="shared" si="6"/>
        <v>1821.3333333333335</v>
      </c>
      <c r="K4" s="5">
        <f t="shared" si="7"/>
        <v>349696</v>
      </c>
      <c r="L4" s="5">
        <f t="shared" si="8"/>
        <v>182.13333333333333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1</v>
      </c>
    </row>
    <row r="5" spans="1:14" x14ac:dyDescent="0.25">
      <c r="A5" s="4">
        <v>8</v>
      </c>
      <c r="B5" s="4">
        <v>4</v>
      </c>
      <c r="C5" s="4">
        <v>6</v>
      </c>
      <c r="D5" s="5">
        <f t="shared" si="0"/>
        <v>3</v>
      </c>
      <c r="E5" s="5">
        <f t="shared" si="1"/>
        <v>192</v>
      </c>
      <c r="F5" s="5">
        <f t="shared" si="2"/>
        <v>12</v>
      </c>
      <c r="G5" s="5">
        <f t="shared" si="3"/>
        <v>12</v>
      </c>
      <c r="H5" s="5">
        <f t="shared" si="4"/>
        <v>12</v>
      </c>
      <c r="I5" s="5">
        <f t="shared" si="5"/>
        <v>1728</v>
      </c>
      <c r="J5" s="5">
        <f t="shared" si="6"/>
        <v>1728</v>
      </c>
      <c r="K5" s="5">
        <f t="shared" si="7"/>
        <v>331776</v>
      </c>
      <c r="L5" s="5">
        <f t="shared" si="8"/>
        <v>172.8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20</v>
      </c>
      <c r="B6" s="4">
        <v>4</v>
      </c>
      <c r="C6" s="4">
        <v>4</v>
      </c>
      <c r="D6" s="5">
        <f t="shared" si="0"/>
        <v>5</v>
      </c>
      <c r="E6" s="5">
        <f t="shared" si="1"/>
        <v>320</v>
      </c>
      <c r="F6" s="5">
        <f t="shared" si="2"/>
        <v>6</v>
      </c>
      <c r="G6" s="5">
        <f t="shared" si="3"/>
        <v>12</v>
      </c>
      <c r="H6" s="5">
        <f t="shared" si="4"/>
        <v>17</v>
      </c>
      <c r="I6" s="5">
        <f t="shared" si="5"/>
        <v>1224</v>
      </c>
      <c r="J6" s="5">
        <f t="shared" si="6"/>
        <v>1512</v>
      </c>
      <c r="K6" s="5">
        <f t="shared" si="7"/>
        <v>483840</v>
      </c>
      <c r="L6" s="5">
        <f t="shared" si="8"/>
        <v>252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9</v>
      </c>
      <c r="C7" s="4">
        <v>4</v>
      </c>
      <c r="D7" s="5">
        <f t="shared" si="0"/>
        <v>2.25</v>
      </c>
      <c r="E7" s="5">
        <f t="shared" si="1"/>
        <v>144</v>
      </c>
      <c r="F7" s="5">
        <f t="shared" si="2"/>
        <v>22</v>
      </c>
      <c r="G7" s="5">
        <f t="shared" si="3"/>
        <v>6.4444444444444446</v>
      </c>
      <c r="H7" s="5">
        <f t="shared" si="4"/>
        <v>17</v>
      </c>
      <c r="I7" s="5">
        <f t="shared" si="5"/>
        <v>2410.2222222222222</v>
      </c>
      <c r="J7" s="5">
        <f t="shared" si="6"/>
        <v>2501.333333333333</v>
      </c>
      <c r="K7" s="5">
        <f t="shared" si="7"/>
        <v>360191.99999999994</v>
      </c>
      <c r="L7" s="5">
        <f t="shared" si="8"/>
        <v>187.59999999999997</v>
      </c>
      <c r="M7" s="6" t="b">
        <f>IF((F7-FLOOR(F7,1))=0,IF((G7-FLOOR(G7,1))=0,IF((H7-FLOOR(H7,1))=0,TRUE,FALSE),FALSE),FALSE)</f>
        <v>0</v>
      </c>
      <c r="N7" s="6" t="b">
        <f t="shared" si="9"/>
        <v>0</v>
      </c>
    </row>
    <row r="8" spans="1:14" x14ac:dyDescent="0.25">
      <c r="A8" s="4">
        <v>8</v>
      </c>
      <c r="B8" s="4">
        <v>8</v>
      </c>
      <c r="C8" s="4">
        <v>1</v>
      </c>
      <c r="D8" s="5">
        <f t="shared" si="0"/>
        <v>1</v>
      </c>
      <c r="E8" s="5">
        <f t="shared" si="1"/>
        <v>64</v>
      </c>
      <c r="F8" s="5">
        <f t="shared" si="2"/>
        <v>12</v>
      </c>
      <c r="G8" s="5">
        <f t="shared" si="3"/>
        <v>7</v>
      </c>
      <c r="H8" s="5">
        <f t="shared" si="4"/>
        <v>62</v>
      </c>
      <c r="I8" s="5">
        <f t="shared" si="5"/>
        <v>5208</v>
      </c>
      <c r="J8" s="5">
        <f t="shared" si="6"/>
        <v>5048</v>
      </c>
      <c r="K8" s="5">
        <f t="shared" si="7"/>
        <v>323072</v>
      </c>
      <c r="L8" s="5">
        <f t="shared" si="8"/>
        <v>168.26666666666668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16</v>
      </c>
      <c r="B9" s="4">
        <v>8</v>
      </c>
      <c r="C9" s="4">
        <v>1</v>
      </c>
      <c r="D9" s="5">
        <f t="shared" si="0"/>
        <v>2</v>
      </c>
      <c r="E9" s="5">
        <f t="shared" si="1"/>
        <v>128</v>
      </c>
      <c r="F9" s="5">
        <f t="shared" si="2"/>
        <v>7</v>
      </c>
      <c r="G9" s="5">
        <f t="shared" si="3"/>
        <v>7</v>
      </c>
      <c r="H9" s="5">
        <f t="shared" si="4"/>
        <v>62</v>
      </c>
      <c r="I9" s="5">
        <f t="shared" si="5"/>
        <v>3038</v>
      </c>
      <c r="J9" s="5">
        <f t="shared" si="6"/>
        <v>3668</v>
      </c>
      <c r="K9" s="5">
        <f t="shared" si="7"/>
        <v>469504</v>
      </c>
      <c r="L9" s="5">
        <f t="shared" si="8"/>
        <v>244.5333333333333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24</v>
      </c>
      <c r="B10" s="4">
        <v>8</v>
      </c>
      <c r="C10" s="4">
        <v>1</v>
      </c>
      <c r="D10" s="5">
        <f t="shared" si="0"/>
        <v>3</v>
      </c>
      <c r="E10" s="5">
        <f t="shared" si="1"/>
        <v>192</v>
      </c>
      <c r="F10" s="5">
        <f t="shared" si="2"/>
        <v>5.3333333333333339</v>
      </c>
      <c r="G10" s="5">
        <f t="shared" si="3"/>
        <v>7</v>
      </c>
      <c r="H10" s="5">
        <f t="shared" si="4"/>
        <v>62</v>
      </c>
      <c r="I10" s="5">
        <f t="shared" si="5"/>
        <v>2314.666666666667</v>
      </c>
      <c r="J10" s="5">
        <f t="shared" si="6"/>
        <v>3208</v>
      </c>
      <c r="K10" s="5">
        <f t="shared" si="7"/>
        <v>615936</v>
      </c>
      <c r="L10" s="5">
        <f t="shared" si="8"/>
        <v>320.8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32</v>
      </c>
      <c r="B11" s="4">
        <v>8</v>
      </c>
      <c r="C11" s="4">
        <v>1</v>
      </c>
      <c r="D11" s="5">
        <f t="shared" si="0"/>
        <v>4</v>
      </c>
      <c r="E11" s="5">
        <f t="shared" si="1"/>
        <v>256</v>
      </c>
      <c r="F11" s="5">
        <f t="shared" si="2"/>
        <v>4.5</v>
      </c>
      <c r="G11" s="5">
        <f t="shared" si="3"/>
        <v>7</v>
      </c>
      <c r="H11" s="5">
        <f t="shared" si="4"/>
        <v>62</v>
      </c>
      <c r="I11" s="5">
        <f t="shared" si="5"/>
        <v>1953</v>
      </c>
      <c r="J11" s="5">
        <f t="shared" si="6"/>
        <v>2978</v>
      </c>
      <c r="K11" s="5">
        <f t="shared" si="7"/>
        <v>762368</v>
      </c>
      <c r="L11" s="5">
        <f t="shared" si="8"/>
        <v>397.06666666666666</v>
      </c>
      <c r="M11" s="6" t="b">
        <f t="shared" si="11"/>
        <v>0</v>
      </c>
      <c r="N11" s="6" t="b">
        <f t="shared" si="9"/>
        <v>1</v>
      </c>
    </row>
    <row r="12" spans="1:14" x14ac:dyDescent="0.25">
      <c r="A12" s="4">
        <v>40</v>
      </c>
      <c r="B12" s="4">
        <v>8</v>
      </c>
      <c r="C12" s="4">
        <v>1</v>
      </c>
      <c r="D12" s="5">
        <f t="shared" si="0"/>
        <v>5</v>
      </c>
      <c r="E12" s="5">
        <f t="shared" si="1"/>
        <v>320</v>
      </c>
      <c r="F12" s="5">
        <f t="shared" si="2"/>
        <v>4</v>
      </c>
      <c r="G12" s="5">
        <f t="shared" si="3"/>
        <v>7</v>
      </c>
      <c r="H12" s="5">
        <f t="shared" si="4"/>
        <v>62</v>
      </c>
      <c r="I12" s="5">
        <f t="shared" si="5"/>
        <v>1736</v>
      </c>
      <c r="J12" s="5">
        <f t="shared" si="6"/>
        <v>2840</v>
      </c>
      <c r="K12" s="5">
        <f t="shared" si="7"/>
        <v>908800</v>
      </c>
      <c r="L12" s="5">
        <f t="shared" si="8"/>
        <v>473.33333333333331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9</v>
      </c>
      <c r="C13" s="4">
        <v>4</v>
      </c>
      <c r="D13" s="5">
        <f t="shared" si="0"/>
        <v>9</v>
      </c>
      <c r="E13" s="5">
        <f t="shared" si="1"/>
        <v>576</v>
      </c>
      <c r="F13" s="5">
        <f t="shared" si="2"/>
        <v>7</v>
      </c>
      <c r="G13" s="5">
        <f t="shared" si="3"/>
        <v>6.4444444444444446</v>
      </c>
      <c r="H13" s="5">
        <f t="shared" si="4"/>
        <v>17</v>
      </c>
      <c r="I13" s="5">
        <f t="shared" si="5"/>
        <v>766.88888888888891</v>
      </c>
      <c r="J13" s="5">
        <f t="shared" si="6"/>
        <v>1094.6666666666667</v>
      </c>
      <c r="K13" s="5">
        <f t="shared" si="7"/>
        <v>630528</v>
      </c>
      <c r="L13" s="5">
        <f t="shared" si="8"/>
        <v>328.4</v>
      </c>
      <c r="M13" s="6" t="b">
        <f t="shared" si="11"/>
        <v>0</v>
      </c>
      <c r="N13" s="6" t="b">
        <f t="shared" si="9"/>
        <v>1</v>
      </c>
    </row>
    <row r="14" spans="1:14" x14ac:dyDescent="0.25">
      <c r="A14" s="4">
        <v>4</v>
      </c>
      <c r="B14" s="4">
        <v>2</v>
      </c>
      <c r="C14" s="4">
        <v>2</v>
      </c>
      <c r="D14" s="5">
        <f t="shared" si="0"/>
        <v>0.25</v>
      </c>
      <c r="E14" s="5">
        <f t="shared" si="1"/>
        <v>16</v>
      </c>
      <c r="F14" s="5">
        <f t="shared" si="2"/>
        <v>22</v>
      </c>
      <c r="G14" s="5">
        <f t="shared" si="3"/>
        <v>22</v>
      </c>
      <c r="H14" s="5">
        <f t="shared" si="4"/>
        <v>32</v>
      </c>
      <c r="I14" s="5">
        <f t="shared" si="5"/>
        <v>15488</v>
      </c>
      <c r="J14" s="5">
        <f t="shared" si="6"/>
        <v>7568</v>
      </c>
      <c r="K14" s="5">
        <f t="shared" si="7"/>
        <v>121088</v>
      </c>
      <c r="L14" s="5">
        <f t="shared" si="8"/>
        <v>63.06666666666667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2</v>
      </c>
      <c r="B15" s="4">
        <v>2</v>
      </c>
      <c r="C15" s="4">
        <v>2</v>
      </c>
      <c r="D15" s="5">
        <f t="shared" si="0"/>
        <v>0.125</v>
      </c>
      <c r="E15" s="5">
        <f t="shared" si="1"/>
        <v>8</v>
      </c>
      <c r="F15" s="5">
        <f t="shared" si="2"/>
        <v>42</v>
      </c>
      <c r="G15" s="5">
        <f t="shared" si="3"/>
        <v>22</v>
      </c>
      <c r="H15" s="5">
        <f t="shared" si="4"/>
        <v>32</v>
      </c>
      <c r="I15" s="5">
        <f t="shared" si="5"/>
        <v>29568</v>
      </c>
      <c r="J15" s="5">
        <f t="shared" si="6"/>
        <v>11888</v>
      </c>
      <c r="K15" s="5">
        <f t="shared" si="7"/>
        <v>95104</v>
      </c>
      <c r="L15" s="5">
        <f t="shared" si="8"/>
        <v>49.533333333333331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10</v>
      </c>
      <c r="E16" s="5">
        <f t="shared" si="1"/>
        <v>640</v>
      </c>
      <c r="F16" s="5">
        <f t="shared" si="2"/>
        <v>10</v>
      </c>
      <c r="G16" s="5">
        <f t="shared" si="3"/>
        <v>7</v>
      </c>
      <c r="H16" s="5">
        <f t="shared" si="4"/>
        <v>9.5</v>
      </c>
      <c r="I16" s="5">
        <f t="shared" si="5"/>
        <v>665</v>
      </c>
      <c r="J16" s="5">
        <f t="shared" si="6"/>
        <v>926</v>
      </c>
      <c r="K16" s="5">
        <f t="shared" si="7"/>
        <v>592640</v>
      </c>
      <c r="L16" s="5">
        <f t="shared" si="8"/>
        <v>308.66666666666663</v>
      </c>
      <c r="M16" s="6" t="b">
        <f t="shared" si="11"/>
        <v>0</v>
      </c>
      <c r="N16" s="6" t="b">
        <f t="shared" si="9"/>
        <v>1</v>
      </c>
    </row>
    <row r="19" spans="1:14" ht="26.4" x14ac:dyDescent="0.25">
      <c r="A19" s="11" t="s">
        <v>9</v>
      </c>
      <c r="B19">
        <v>64</v>
      </c>
      <c r="D19" s="9" t="s">
        <v>23</v>
      </c>
    </row>
    <row r="20" spans="1:14" ht="26.4" x14ac:dyDescent="0.25">
      <c r="A20" s="2" t="s">
        <v>68</v>
      </c>
      <c r="B20">
        <v>10</v>
      </c>
      <c r="D20" s="10" t="s">
        <v>18</v>
      </c>
      <c r="M20" t="s">
        <v>47</v>
      </c>
    </row>
    <row r="21" spans="1:14" x14ac:dyDescent="0.25">
      <c r="M21" t="s">
        <v>66</v>
      </c>
    </row>
    <row r="22" spans="1:14" x14ac:dyDescent="0.25">
      <c r="M22" t="s">
        <v>30</v>
      </c>
      <c r="N22" s="16">
        <f>0.25*(B24-4)*B20</f>
        <v>10</v>
      </c>
    </row>
    <row r="23" spans="1:14" x14ac:dyDescent="0.25">
      <c r="A23" s="1"/>
      <c r="B23" s="1" t="s">
        <v>11</v>
      </c>
      <c r="C23" s="1" t="s">
        <v>12</v>
      </c>
      <c r="M23" t="s">
        <v>33</v>
      </c>
      <c r="N23" s="16">
        <f>N22+(4*B20)</f>
        <v>50</v>
      </c>
    </row>
    <row r="24" spans="1:14" x14ac:dyDescent="0.25">
      <c r="A24" s="1" t="s">
        <v>4</v>
      </c>
      <c r="B24" s="1">
        <v>8</v>
      </c>
      <c r="C24" s="3">
        <f>$B$20*B24</f>
        <v>80</v>
      </c>
      <c r="E24" s="12"/>
      <c r="H24" s="12"/>
      <c r="J24" s="12"/>
      <c r="M24" s="12" t="s">
        <v>32</v>
      </c>
      <c r="N24" s="16">
        <v>0</v>
      </c>
    </row>
    <row r="25" spans="1:14" x14ac:dyDescent="0.25">
      <c r="A25" s="1" t="s">
        <v>5</v>
      </c>
      <c r="B25" s="1">
        <v>4</v>
      </c>
      <c r="C25" s="3">
        <f t="shared" ref="C25:C26" si="12">$B$20*B25</f>
        <v>40</v>
      </c>
      <c r="E25" s="12"/>
      <c r="H25" s="12"/>
      <c r="J25" s="12"/>
      <c r="M25" s="12" t="s">
        <v>34</v>
      </c>
      <c r="N25" s="16">
        <f>1.5*B20</f>
        <v>15</v>
      </c>
    </row>
    <row r="26" spans="1:14" x14ac:dyDescent="0.25">
      <c r="A26" s="1" t="s">
        <v>6</v>
      </c>
      <c r="B26" s="1">
        <v>6</v>
      </c>
      <c r="C26" s="3">
        <f t="shared" si="12"/>
        <v>60</v>
      </c>
      <c r="J26" s="12"/>
      <c r="M26" s="12" t="s">
        <v>41</v>
      </c>
      <c r="N26" s="16">
        <f>((B26/2-1.5)*B20) - 1</f>
        <v>14</v>
      </c>
    </row>
    <row r="27" spans="1:14" x14ac:dyDescent="0.25">
      <c r="B27" s="1" t="s">
        <v>13</v>
      </c>
      <c r="C27" s="3">
        <f>C24*C25*C26</f>
        <v>192000</v>
      </c>
      <c r="H27" s="12"/>
      <c r="J27" s="12"/>
      <c r="M27" s="12" t="s">
        <v>42</v>
      </c>
      <c r="N27" s="16">
        <f>N26+(3*B20)</f>
        <v>44</v>
      </c>
    </row>
    <row r="28" spans="1:14" x14ac:dyDescent="0.25">
      <c r="H28" s="12"/>
      <c r="J28" s="12"/>
      <c r="M28" t="s">
        <v>28</v>
      </c>
      <c r="N28" s="12">
        <f>(N23-N22+1)*2</f>
        <v>82</v>
      </c>
    </row>
    <row r="29" spans="1:14" x14ac:dyDescent="0.25">
      <c r="B29" t="s">
        <v>67</v>
      </c>
      <c r="C29" s="13">
        <f>(C24*C25*C26)+ (N28*N29*N30) + (N37*N38*N39) + (N46*N47*N48) + (N55*N56*N57)</f>
        <v>12063952</v>
      </c>
      <c r="J29" s="12"/>
      <c r="M29" t="s">
        <v>29</v>
      </c>
      <c r="N29" s="12">
        <f>(N25-N24+1)*2</f>
        <v>32</v>
      </c>
    </row>
    <row r="30" spans="1:14" x14ac:dyDescent="0.25">
      <c r="H30" s="12"/>
      <c r="J30" s="12"/>
      <c r="M30" s="12" t="s">
        <v>40</v>
      </c>
      <c r="N30" s="12">
        <f>(N27-N26+1)*2</f>
        <v>62</v>
      </c>
    </row>
    <row r="31" spans="1:14" x14ac:dyDescent="0.25">
      <c r="H31" s="12"/>
      <c r="J31" s="12"/>
      <c r="M31" t="s">
        <v>35</v>
      </c>
      <c r="N31" s="16">
        <f>(B20/4)*2</f>
        <v>5</v>
      </c>
    </row>
    <row r="32" spans="1:14" x14ac:dyDescent="0.25">
      <c r="J32" s="12"/>
      <c r="M32" t="s">
        <v>31</v>
      </c>
      <c r="N32" s="16">
        <f>N31+(3.25*B20*2)</f>
        <v>70</v>
      </c>
    </row>
    <row r="33" spans="8:14" x14ac:dyDescent="0.25">
      <c r="H33" s="12"/>
      <c r="J33" s="12"/>
      <c r="M33" s="12" t="s">
        <v>36</v>
      </c>
      <c r="N33" s="16">
        <v>0</v>
      </c>
    </row>
    <row r="34" spans="8:14" x14ac:dyDescent="0.25">
      <c r="H34" s="12"/>
      <c r="M34" s="12" t="s">
        <v>37</v>
      </c>
      <c r="N34" s="16">
        <f>N33+(1.25*B20*2)</f>
        <v>25</v>
      </c>
    </row>
    <row r="35" spans="8:14" x14ac:dyDescent="0.25">
      <c r="M35" s="12" t="s">
        <v>43</v>
      </c>
      <c r="N35" s="16">
        <f>(B20/4)*2</f>
        <v>5</v>
      </c>
    </row>
    <row r="36" spans="8:14" x14ac:dyDescent="0.25">
      <c r="M36" s="12" t="s">
        <v>44</v>
      </c>
      <c r="N36" s="16">
        <f>N35+(2.5*B20*2)</f>
        <v>55</v>
      </c>
    </row>
    <row r="37" spans="8:14" x14ac:dyDescent="0.25">
      <c r="M37" t="s">
        <v>38</v>
      </c>
      <c r="N37" s="12">
        <f>(N32-N31+1)*2</f>
        <v>132</v>
      </c>
    </row>
    <row r="38" spans="8:14" x14ac:dyDescent="0.25">
      <c r="M38" t="s">
        <v>39</v>
      </c>
      <c r="N38" s="12">
        <f>(N34-N33+1)*2</f>
        <v>52</v>
      </c>
    </row>
    <row r="39" spans="8:14" x14ac:dyDescent="0.25">
      <c r="M39" s="12" t="s">
        <v>45</v>
      </c>
      <c r="N39" s="12">
        <f>(N36-N35+1)*2</f>
        <v>102</v>
      </c>
    </row>
    <row r="40" spans="8:14" x14ac:dyDescent="0.25">
      <c r="M40" t="s">
        <v>48</v>
      </c>
      <c r="N40" s="16">
        <f>(B20/4)*4</f>
        <v>10</v>
      </c>
    </row>
    <row r="41" spans="8:14" x14ac:dyDescent="0.25">
      <c r="M41" t="s">
        <v>49</v>
      </c>
      <c r="N41" s="16">
        <f>N40+(2.5*B20*4)</f>
        <v>110</v>
      </c>
    </row>
    <row r="42" spans="8:14" x14ac:dyDescent="0.25">
      <c r="M42" s="12" t="s">
        <v>50</v>
      </c>
      <c r="N42" s="16">
        <v>0</v>
      </c>
    </row>
    <row r="43" spans="8:14" x14ac:dyDescent="0.25">
      <c r="M43" s="12" t="s">
        <v>51</v>
      </c>
      <c r="N43" s="16">
        <f>B20*4</f>
        <v>40</v>
      </c>
    </row>
    <row r="44" spans="8:14" x14ac:dyDescent="0.25">
      <c r="M44" s="12" t="s">
        <v>52</v>
      </c>
      <c r="N44" s="16">
        <f>(B20/4)*4</f>
        <v>10</v>
      </c>
    </row>
    <row r="45" spans="8:14" x14ac:dyDescent="0.25">
      <c r="M45" s="12" t="s">
        <v>53</v>
      </c>
      <c r="N45" s="16">
        <f>N44+(2*B20*4)</f>
        <v>90</v>
      </c>
    </row>
    <row r="46" spans="8:14" x14ac:dyDescent="0.25">
      <c r="M46" t="s">
        <v>54</v>
      </c>
      <c r="N46" s="12">
        <f>(N41-N40+1)*2</f>
        <v>202</v>
      </c>
    </row>
    <row r="47" spans="8:14" x14ac:dyDescent="0.25">
      <c r="M47" t="s">
        <v>55</v>
      </c>
      <c r="N47" s="12">
        <f>(N43-N42+1)*2</f>
        <v>82</v>
      </c>
    </row>
    <row r="48" spans="8:14" x14ac:dyDescent="0.25">
      <c r="M48" s="12" t="s">
        <v>56</v>
      </c>
      <c r="N48" s="12">
        <f>(N45-N44+1)*2</f>
        <v>162</v>
      </c>
    </row>
    <row r="49" spans="13:14" x14ac:dyDescent="0.25">
      <c r="M49" t="s">
        <v>57</v>
      </c>
      <c r="N49" s="16">
        <f>(B20/4)*8</f>
        <v>20</v>
      </c>
    </row>
    <row r="50" spans="13:14" x14ac:dyDescent="0.25">
      <c r="M50" t="s">
        <v>58</v>
      </c>
      <c r="N50" s="16">
        <f>N49+(1.75*B20*8)</f>
        <v>160</v>
      </c>
    </row>
    <row r="51" spans="13:14" x14ac:dyDescent="0.25">
      <c r="M51" s="12" t="s">
        <v>59</v>
      </c>
      <c r="N51" s="16">
        <v>0</v>
      </c>
    </row>
    <row r="52" spans="13:14" x14ac:dyDescent="0.25">
      <c r="M52" s="12" t="s">
        <v>60</v>
      </c>
      <c r="N52" s="16">
        <f>0.75*B20*8</f>
        <v>60</v>
      </c>
    </row>
    <row r="53" spans="13:14" x14ac:dyDescent="0.25">
      <c r="M53" s="12" t="s">
        <v>61</v>
      </c>
      <c r="N53" s="16">
        <f>(B20/4)*8</f>
        <v>20</v>
      </c>
    </row>
    <row r="54" spans="13:14" x14ac:dyDescent="0.25">
      <c r="M54" s="12" t="s">
        <v>62</v>
      </c>
      <c r="N54" s="16">
        <f>N53+(1.5*B20*8)</f>
        <v>140</v>
      </c>
    </row>
    <row r="55" spans="13:14" x14ac:dyDescent="0.25">
      <c r="M55" t="s">
        <v>63</v>
      </c>
      <c r="N55" s="12">
        <f>(N50-N49+1)*2</f>
        <v>282</v>
      </c>
    </row>
    <row r="56" spans="13:14" x14ac:dyDescent="0.25">
      <c r="M56" t="s">
        <v>65</v>
      </c>
      <c r="N56" s="12">
        <f>(N52-N51+1)*2</f>
        <v>122</v>
      </c>
    </row>
    <row r="57" spans="13:14" x14ac:dyDescent="0.25">
      <c r="M57" s="12" t="s">
        <v>64</v>
      </c>
      <c r="N57" s="12">
        <f>(N54-N53+1)*2</f>
        <v>242</v>
      </c>
    </row>
    <row r="58" spans="13:14" x14ac:dyDescent="0.25">
      <c r="M58" t="s">
        <v>25</v>
      </c>
      <c r="N58" s="16">
        <f>(B20/4)*16</f>
        <v>40</v>
      </c>
    </row>
    <row r="59" spans="13:14" x14ac:dyDescent="0.25">
      <c r="M59" s="12" t="s">
        <v>26</v>
      </c>
      <c r="N59" s="16">
        <v>16</v>
      </c>
    </row>
    <row r="60" spans="13:14" x14ac:dyDescent="0.25">
      <c r="M60" t="s">
        <v>46</v>
      </c>
      <c r="N60" s="16">
        <f>N57/2</f>
        <v>121</v>
      </c>
    </row>
    <row r="61" spans="13:14" x14ac:dyDescent="0.25">
      <c r="M61" s="12" t="s">
        <v>27</v>
      </c>
      <c r="N61" s="16">
        <f>B20*16</f>
        <v>160</v>
      </c>
    </row>
  </sheetData>
  <conditionalFormatting sqref="A2:N16">
    <cfRule type="expression" dxfId="11" priority="1">
      <formula>IF($M2,IF($N2,TRUE,FALSE),FALSE)</formula>
    </cfRule>
    <cfRule type="expression" dxfId="10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topLeftCell="A19" zoomScale="115" zoomScaleNormal="115" workbookViewId="0">
      <selection activeCell="D33" sqref="D33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3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12</v>
      </c>
      <c r="F2" s="5">
        <f t="shared" ref="F2:F16" si="2">($C$24/A2)+2</f>
        <v>258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2750280</v>
      </c>
      <c r="J2" s="5">
        <f t="shared" ref="J2:J16" si="6">4*F2*G2+4*G2*H2+4*F2*H2</f>
        <v>261424</v>
      </c>
      <c r="K2" s="5">
        <f t="shared" ref="K2:K16" si="7">J2*E2</f>
        <v>3137088</v>
      </c>
      <c r="L2" s="5">
        <f t="shared" ref="L2:L16" si="8">K2/$C$27*100</f>
        <v>9.9725341796875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6</v>
      </c>
      <c r="B3" s="4">
        <v>2</v>
      </c>
      <c r="C3" s="4">
        <v>2</v>
      </c>
      <c r="D3" s="5">
        <f t="shared" si="0"/>
        <v>1</v>
      </c>
      <c r="E3" s="5">
        <f t="shared" si="1"/>
        <v>24</v>
      </c>
      <c r="F3" s="5">
        <f t="shared" si="2"/>
        <v>130</v>
      </c>
      <c r="G3" s="5">
        <f t="shared" si="3"/>
        <v>82</v>
      </c>
      <c r="H3" s="5">
        <f t="shared" si="4"/>
        <v>130</v>
      </c>
      <c r="I3" s="5">
        <f t="shared" si="5"/>
        <v>1385800</v>
      </c>
      <c r="J3" s="5">
        <f t="shared" si="6"/>
        <v>152880</v>
      </c>
      <c r="K3" s="5">
        <f t="shared" si="7"/>
        <v>3669120</v>
      </c>
      <c r="L3" s="5">
        <f t="shared" si="8"/>
        <v>11.663818359375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6</v>
      </c>
      <c r="B4" s="4">
        <v>3</v>
      </c>
      <c r="C4" s="4">
        <v>2</v>
      </c>
      <c r="D4" s="5">
        <f t="shared" si="0"/>
        <v>1.5</v>
      </c>
      <c r="E4" s="5">
        <f t="shared" si="1"/>
        <v>36</v>
      </c>
      <c r="F4" s="5">
        <f t="shared" si="2"/>
        <v>130</v>
      </c>
      <c r="G4" s="5">
        <f t="shared" si="3"/>
        <v>55.333333333333336</v>
      </c>
      <c r="H4" s="5">
        <f t="shared" si="4"/>
        <v>130</v>
      </c>
      <c r="I4" s="5">
        <f t="shared" si="5"/>
        <v>935133.33333333337</v>
      </c>
      <c r="J4" s="5">
        <f t="shared" si="6"/>
        <v>125146.66666666667</v>
      </c>
      <c r="K4" s="5">
        <f t="shared" si="7"/>
        <v>4505280</v>
      </c>
      <c r="L4" s="5">
        <f t="shared" si="8"/>
        <v>14.3218994140625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6</v>
      </c>
      <c r="B5" s="4">
        <v>6</v>
      </c>
      <c r="C5" s="4">
        <v>3</v>
      </c>
      <c r="D5" s="5">
        <f t="shared" si="0"/>
        <v>4.5</v>
      </c>
      <c r="E5" s="5">
        <f t="shared" si="1"/>
        <v>108</v>
      </c>
      <c r="F5" s="5">
        <f t="shared" si="2"/>
        <v>130</v>
      </c>
      <c r="G5" s="5">
        <f t="shared" si="3"/>
        <v>28.666666666666668</v>
      </c>
      <c r="H5" s="5">
        <f t="shared" si="4"/>
        <v>87.333333333333329</v>
      </c>
      <c r="I5" s="5">
        <f t="shared" si="5"/>
        <v>325462.22222222225</v>
      </c>
      <c r="J5" s="5">
        <f t="shared" si="6"/>
        <v>70334.222222222219</v>
      </c>
      <c r="K5" s="5">
        <f t="shared" si="7"/>
        <v>7596096</v>
      </c>
      <c r="L5" s="5">
        <f t="shared" si="8"/>
        <v>24.1473388671875</v>
      </c>
      <c r="M5" s="6" t="b">
        <f t="shared" si="10"/>
        <v>0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1.3333333333333333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0</v>
      </c>
    </row>
    <row r="7" spans="1:14" x14ac:dyDescent="0.25">
      <c r="A7" s="4">
        <v>3</v>
      </c>
      <c r="B7" s="4">
        <v>4</v>
      </c>
      <c r="C7" s="4">
        <v>8</v>
      </c>
      <c r="D7" s="5">
        <f t="shared" si="0"/>
        <v>4</v>
      </c>
      <c r="E7" s="5">
        <f t="shared" si="1"/>
        <v>96</v>
      </c>
      <c r="F7" s="5">
        <f t="shared" si="2"/>
        <v>258</v>
      </c>
      <c r="G7" s="5">
        <f t="shared" si="3"/>
        <v>42</v>
      </c>
      <c r="H7" s="5">
        <f t="shared" si="4"/>
        <v>34</v>
      </c>
      <c r="I7" s="5">
        <f t="shared" si="5"/>
        <v>368424</v>
      </c>
      <c r="J7" s="5">
        <f t="shared" si="6"/>
        <v>84144</v>
      </c>
      <c r="K7" s="5">
        <f t="shared" si="7"/>
        <v>8077824</v>
      </c>
      <c r="L7" s="5">
        <f t="shared" si="8"/>
        <v>25.6787109375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3</v>
      </c>
      <c r="B8" s="4">
        <v>8</v>
      </c>
      <c r="C8" s="4">
        <v>8</v>
      </c>
      <c r="D8" s="5">
        <f t="shared" si="0"/>
        <v>8</v>
      </c>
      <c r="E8" s="5">
        <f t="shared" si="1"/>
        <v>192</v>
      </c>
      <c r="F8" s="5">
        <f t="shared" si="2"/>
        <v>258</v>
      </c>
      <c r="G8" s="5">
        <f t="shared" si="3"/>
        <v>22</v>
      </c>
      <c r="H8" s="5">
        <f t="shared" si="4"/>
        <v>34</v>
      </c>
      <c r="I8" s="5">
        <f t="shared" si="5"/>
        <v>192984</v>
      </c>
      <c r="J8" s="5">
        <f t="shared" si="6"/>
        <v>60784</v>
      </c>
      <c r="K8" s="5">
        <f t="shared" si="7"/>
        <v>11670528</v>
      </c>
      <c r="L8" s="5">
        <f t="shared" si="8"/>
        <v>37.099609375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6</v>
      </c>
      <c r="B9" s="4">
        <v>8</v>
      </c>
      <c r="C9" s="4">
        <v>8</v>
      </c>
      <c r="D9" s="5">
        <f t="shared" si="0"/>
        <v>16</v>
      </c>
      <c r="E9" s="5">
        <f t="shared" si="1"/>
        <v>384</v>
      </c>
      <c r="F9" s="5">
        <f t="shared" si="2"/>
        <v>130</v>
      </c>
      <c r="G9" s="5">
        <f t="shared" si="3"/>
        <v>22</v>
      </c>
      <c r="H9" s="5">
        <f t="shared" si="4"/>
        <v>34</v>
      </c>
      <c r="I9" s="5">
        <f t="shared" si="5"/>
        <v>97240</v>
      </c>
      <c r="J9" s="5">
        <f t="shared" si="6"/>
        <v>32112</v>
      </c>
      <c r="K9" s="5">
        <f t="shared" si="7"/>
        <v>12331008</v>
      </c>
      <c r="L9" s="5">
        <f t="shared" si="8"/>
        <v>39.19921875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8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98</v>
      </c>
      <c r="G14" s="5">
        <f t="shared" si="3"/>
        <v>22</v>
      </c>
      <c r="H14" s="5">
        <f t="shared" si="4"/>
        <v>66</v>
      </c>
      <c r="I14" s="5">
        <f t="shared" si="5"/>
        <v>142296</v>
      </c>
      <c r="J14" s="5">
        <f t="shared" si="6"/>
        <v>40304</v>
      </c>
      <c r="K14" s="5">
        <f t="shared" si="7"/>
        <v>10317824</v>
      </c>
      <c r="L14" s="5">
        <f t="shared" si="8"/>
        <v>32.799479166666664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50</v>
      </c>
      <c r="G15" s="5">
        <f t="shared" si="3"/>
        <v>18</v>
      </c>
      <c r="H15" s="5">
        <f t="shared" si="4"/>
        <v>130</v>
      </c>
      <c r="I15" s="5">
        <f t="shared" si="5"/>
        <v>117000</v>
      </c>
      <c r="J15" s="5">
        <f t="shared" si="6"/>
        <v>38960</v>
      </c>
      <c r="K15" s="5">
        <f t="shared" si="7"/>
        <v>12467200</v>
      </c>
      <c r="L15" s="5">
        <f t="shared" si="8"/>
        <v>39.632161458333329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6</v>
      </c>
      <c r="B16" s="4">
        <v>8</v>
      </c>
      <c r="C16" s="4">
        <v>8</v>
      </c>
      <c r="D16" s="5">
        <f t="shared" si="0"/>
        <v>16</v>
      </c>
      <c r="E16" s="5">
        <f t="shared" si="1"/>
        <v>384</v>
      </c>
      <c r="F16" s="5">
        <f t="shared" si="2"/>
        <v>130</v>
      </c>
      <c r="G16" s="5">
        <f t="shared" si="3"/>
        <v>22</v>
      </c>
      <c r="H16" s="5">
        <f t="shared" si="4"/>
        <v>34</v>
      </c>
      <c r="I16" s="5">
        <f t="shared" si="5"/>
        <v>97240</v>
      </c>
      <c r="J16" s="5">
        <f t="shared" si="6"/>
        <v>32112</v>
      </c>
      <c r="K16" s="5">
        <f t="shared" si="7"/>
        <v>12331008</v>
      </c>
      <c r="L16" s="5">
        <f t="shared" si="8"/>
        <v>39.19921875</v>
      </c>
      <c r="M16" s="6" t="b">
        <f t="shared" si="11"/>
        <v>1</v>
      </c>
      <c r="N16" s="6" t="b">
        <f t="shared" si="9"/>
        <v>1</v>
      </c>
    </row>
    <row r="19" spans="1:10" ht="26.4" x14ac:dyDescent="0.25">
      <c r="A19" s="11" t="s">
        <v>9</v>
      </c>
      <c r="B19">
        <v>24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9" priority="1">
      <formula>IF($M2,IF($N2,TRUE,FALSE),FALSE)</formula>
    </cfRule>
    <cfRule type="expression" dxfId="8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4"/>
  <sheetViews>
    <sheetView topLeftCell="A13" zoomScale="115" zoomScaleNormal="115" workbookViewId="0">
      <selection activeCell="E24" sqref="E24:J3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16</v>
      </c>
      <c r="F2" s="5">
        <f t="shared" ref="F2:F16" si="2">($C$24/A2)+2</f>
        <v>194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2068040</v>
      </c>
      <c r="J2" s="5">
        <f t="shared" ref="J2:J16" si="6">4*F2*G2+4*G2*H2+4*F2*H2</f>
        <v>207152</v>
      </c>
      <c r="K2" s="5">
        <f t="shared" ref="K2:K16" si="7">J2*E2</f>
        <v>3314432</v>
      </c>
      <c r="L2" s="5">
        <f t="shared" ref="L2:L16" si="8">K2/$C$27*100</f>
        <v>10.536295572916666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2</v>
      </c>
      <c r="B3" s="4">
        <v>5</v>
      </c>
      <c r="C3" s="4">
        <v>2</v>
      </c>
      <c r="D3" s="5">
        <f t="shared" si="0"/>
        <v>0.625</v>
      </c>
      <c r="E3" s="5">
        <f t="shared" si="1"/>
        <v>20</v>
      </c>
      <c r="F3" s="5">
        <f t="shared" si="2"/>
        <v>386</v>
      </c>
      <c r="G3" s="5">
        <f t="shared" si="3"/>
        <v>34</v>
      </c>
      <c r="H3" s="5">
        <f t="shared" si="4"/>
        <v>130</v>
      </c>
      <c r="I3" s="5">
        <f t="shared" si="5"/>
        <v>1706120</v>
      </c>
      <c r="J3" s="5">
        <f t="shared" si="6"/>
        <v>270896</v>
      </c>
      <c r="K3" s="5">
        <f t="shared" si="7"/>
        <v>5417920</v>
      </c>
      <c r="L3" s="5">
        <f t="shared" si="8"/>
        <v>17.223103841145836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0</v>
      </c>
    </row>
    <row r="4" spans="1:14" x14ac:dyDescent="0.25">
      <c r="A4" s="4">
        <v>5</v>
      </c>
      <c r="B4" s="4">
        <v>2</v>
      </c>
      <c r="C4" s="4">
        <v>2</v>
      </c>
      <c r="D4" s="5">
        <f t="shared" si="0"/>
        <v>0.625</v>
      </c>
      <c r="E4" s="5">
        <f t="shared" si="1"/>
        <v>20</v>
      </c>
      <c r="F4" s="5">
        <f t="shared" si="2"/>
        <v>155.6</v>
      </c>
      <c r="G4" s="5">
        <f t="shared" si="3"/>
        <v>82</v>
      </c>
      <c r="H4" s="5">
        <f t="shared" si="4"/>
        <v>130</v>
      </c>
      <c r="I4" s="5">
        <f t="shared" si="5"/>
        <v>1658695.9999999998</v>
      </c>
      <c r="J4" s="5">
        <f t="shared" si="6"/>
        <v>174588.79999999999</v>
      </c>
      <c r="K4" s="5">
        <f t="shared" si="7"/>
        <v>3491776</v>
      </c>
      <c r="L4" s="5">
        <f t="shared" si="8"/>
        <v>11.100056966145834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2</v>
      </c>
      <c r="B5" s="4">
        <v>2</v>
      </c>
      <c r="C5" s="4">
        <v>2</v>
      </c>
      <c r="D5" s="5">
        <f t="shared" si="0"/>
        <v>0.25</v>
      </c>
      <c r="E5" s="5">
        <f t="shared" si="1"/>
        <v>8</v>
      </c>
      <c r="F5" s="5">
        <f t="shared" si="2"/>
        <v>386</v>
      </c>
      <c r="G5" s="5">
        <f t="shared" si="3"/>
        <v>82</v>
      </c>
      <c r="H5" s="5">
        <f t="shared" si="4"/>
        <v>130</v>
      </c>
      <c r="I5" s="5">
        <f t="shared" si="5"/>
        <v>4114760</v>
      </c>
      <c r="J5" s="5">
        <f t="shared" si="6"/>
        <v>369968</v>
      </c>
      <c r="K5" s="5">
        <f t="shared" si="7"/>
        <v>2959744</v>
      </c>
      <c r="L5" s="5">
        <f t="shared" si="8"/>
        <v>9.4087727864583339</v>
      </c>
      <c r="M5" s="6" t="b">
        <f t="shared" si="10"/>
        <v>1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4</v>
      </c>
      <c r="C7" s="4">
        <v>4</v>
      </c>
      <c r="D7" s="5">
        <f t="shared" si="0"/>
        <v>2</v>
      </c>
      <c r="E7" s="5">
        <f t="shared" si="1"/>
        <v>64</v>
      </c>
      <c r="F7" s="5">
        <f t="shared" si="2"/>
        <v>194</v>
      </c>
      <c r="G7" s="5">
        <f t="shared" si="3"/>
        <v>42</v>
      </c>
      <c r="H7" s="5">
        <f t="shared" si="4"/>
        <v>66</v>
      </c>
      <c r="I7" s="5">
        <f t="shared" si="5"/>
        <v>537768</v>
      </c>
      <c r="J7" s="5">
        <f t="shared" si="6"/>
        <v>94896</v>
      </c>
      <c r="K7" s="5">
        <f t="shared" si="7"/>
        <v>6073344</v>
      </c>
      <c r="L7" s="5">
        <f t="shared" si="8"/>
        <v>19.306640625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8</v>
      </c>
      <c r="B8" s="4">
        <v>4</v>
      </c>
      <c r="C8" s="4">
        <v>4</v>
      </c>
      <c r="D8" s="5">
        <f t="shared" si="0"/>
        <v>4</v>
      </c>
      <c r="E8" s="5">
        <f t="shared" si="1"/>
        <v>128</v>
      </c>
      <c r="F8" s="5">
        <f t="shared" si="2"/>
        <v>98</v>
      </c>
      <c r="G8" s="5">
        <f t="shared" si="3"/>
        <v>42</v>
      </c>
      <c r="H8" s="5">
        <f t="shared" si="4"/>
        <v>66</v>
      </c>
      <c r="I8" s="5">
        <f t="shared" si="5"/>
        <v>271656</v>
      </c>
      <c r="J8" s="5">
        <f t="shared" si="6"/>
        <v>53424</v>
      </c>
      <c r="K8" s="5">
        <f t="shared" si="7"/>
        <v>6838272</v>
      </c>
      <c r="L8" s="5">
        <f t="shared" si="8"/>
        <v>21.73828125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5</v>
      </c>
      <c r="E9" s="5">
        <f t="shared" si="1"/>
        <v>160</v>
      </c>
      <c r="F9" s="5">
        <f t="shared" si="2"/>
        <v>98</v>
      </c>
      <c r="G9" s="5">
        <f t="shared" si="3"/>
        <v>34</v>
      </c>
      <c r="H9" s="5">
        <f t="shared" si="4"/>
        <v>66</v>
      </c>
      <c r="I9" s="5">
        <f t="shared" si="5"/>
        <v>219912</v>
      </c>
      <c r="J9" s="5">
        <f t="shared" si="6"/>
        <v>48176</v>
      </c>
      <c r="K9" s="5">
        <f t="shared" si="7"/>
        <v>7708160</v>
      </c>
      <c r="L9" s="5">
        <f t="shared" si="8"/>
        <v>24.503580729166664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5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5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1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6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8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1</v>
      </c>
    </row>
    <row r="14" spans="1:14" x14ac:dyDescent="0.25">
      <c r="A14" s="4">
        <v>12</v>
      </c>
      <c r="B14" s="4">
        <v>4</v>
      </c>
      <c r="C14" s="4">
        <v>4</v>
      </c>
      <c r="D14" s="5">
        <f t="shared" si="0"/>
        <v>6</v>
      </c>
      <c r="E14" s="5">
        <f t="shared" si="1"/>
        <v>192</v>
      </c>
      <c r="F14" s="5">
        <f t="shared" si="2"/>
        <v>66</v>
      </c>
      <c r="G14" s="5">
        <f t="shared" si="3"/>
        <v>42</v>
      </c>
      <c r="H14" s="5">
        <f t="shared" si="4"/>
        <v>66</v>
      </c>
      <c r="I14" s="5">
        <f t="shared" si="5"/>
        <v>182952</v>
      </c>
      <c r="J14" s="5">
        <f t="shared" si="6"/>
        <v>39600</v>
      </c>
      <c r="K14" s="5">
        <f t="shared" si="7"/>
        <v>7603200</v>
      </c>
      <c r="L14" s="5">
        <f t="shared" si="8"/>
        <v>24.169921875</v>
      </c>
      <c r="M14" s="6" t="b">
        <f t="shared" si="11"/>
        <v>1</v>
      </c>
      <c r="N14" s="6" t="b">
        <f t="shared" si="9"/>
        <v>1</v>
      </c>
    </row>
    <row r="15" spans="1:14" x14ac:dyDescent="0.25">
      <c r="A15" s="4">
        <v>8</v>
      </c>
      <c r="B15" s="4">
        <v>5</v>
      </c>
      <c r="C15" s="4">
        <v>8</v>
      </c>
      <c r="D15" s="5">
        <f t="shared" si="0"/>
        <v>10</v>
      </c>
      <c r="E15" s="5">
        <f t="shared" si="1"/>
        <v>320</v>
      </c>
      <c r="F15" s="5">
        <f t="shared" si="2"/>
        <v>98</v>
      </c>
      <c r="G15" s="5">
        <f t="shared" si="3"/>
        <v>34</v>
      </c>
      <c r="H15" s="5">
        <f t="shared" si="4"/>
        <v>34</v>
      </c>
      <c r="I15" s="5">
        <f t="shared" si="5"/>
        <v>113288</v>
      </c>
      <c r="J15" s="5">
        <f t="shared" si="6"/>
        <v>31280</v>
      </c>
      <c r="K15" s="5">
        <f t="shared" si="7"/>
        <v>10009600</v>
      </c>
      <c r="L15" s="5">
        <f t="shared" si="8"/>
        <v>31.819661458333332</v>
      </c>
      <c r="M15" s="6" t="b">
        <f t="shared" si="11"/>
        <v>1</v>
      </c>
      <c r="N15" s="6" t="b">
        <f t="shared" si="9"/>
        <v>1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20</v>
      </c>
      <c r="E16" s="5">
        <f t="shared" si="1"/>
        <v>640</v>
      </c>
      <c r="F16" s="5">
        <f t="shared" si="2"/>
        <v>78.8</v>
      </c>
      <c r="G16" s="5">
        <f t="shared" si="3"/>
        <v>22</v>
      </c>
      <c r="H16" s="5">
        <f t="shared" si="4"/>
        <v>34</v>
      </c>
      <c r="I16" s="5">
        <f t="shared" si="5"/>
        <v>58942.399999999994</v>
      </c>
      <c r="J16" s="5">
        <f t="shared" si="6"/>
        <v>20643.199999999997</v>
      </c>
      <c r="K16" s="5">
        <f t="shared" si="7"/>
        <v>13211647.999999998</v>
      </c>
      <c r="L16" s="5">
        <f t="shared" si="8"/>
        <v>41.998697916666657</v>
      </c>
      <c r="M16" s="6" t="b">
        <f t="shared" si="11"/>
        <v>0</v>
      </c>
      <c r="N16" s="6" t="b">
        <f t="shared" si="9"/>
        <v>1</v>
      </c>
    </row>
    <row r="19" spans="1:10" ht="26.4" x14ac:dyDescent="0.25">
      <c r="A19" s="11" t="s">
        <v>9</v>
      </c>
      <c r="B19">
        <v>32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7" priority="1">
      <formula>IF($M2,IF($N2,TRUE,FALSE),FALSE)</formula>
    </cfRule>
    <cfRule type="expression" dxfId="6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5"/>
  <sheetViews>
    <sheetView zoomScale="115" zoomScaleNormal="115" workbookViewId="0">
      <selection activeCell="K7" sqref="K7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4.21875" bestFit="1" customWidth="1"/>
    <col min="12" max="12" width="12.5546875" bestFit="1" customWidth="1"/>
    <col min="13" max="13" width="11.6640625" bestFit="1" customWidth="1"/>
    <col min="14" max="14" width="6.441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>E2/$B$7</f>
        <v>1</v>
      </c>
      <c r="E2" s="5">
        <f t="shared" ref="E2:E4" si="0">A2*B2*C2</f>
        <v>16</v>
      </c>
      <c r="F2" s="5">
        <f>($C$12/A2)+2</f>
        <v>377</v>
      </c>
      <c r="G2" s="5">
        <f>($C$13/B2)+2</f>
        <v>302</v>
      </c>
      <c r="H2" s="5">
        <f>($C$14/C2)+2</f>
        <v>302</v>
      </c>
      <c r="I2" s="5">
        <f t="shared" ref="I2:I4" si="1">F2*G2*H2</f>
        <v>34383908</v>
      </c>
      <c r="J2" s="5">
        <f t="shared" ref="J2:J4" si="2">4*F2*G2+4*G2*H2+4*F2*H2</f>
        <v>1275648</v>
      </c>
      <c r="K2" s="5">
        <f t="shared" ref="K2:K4" si="3">J2*E2</f>
        <v>20410368</v>
      </c>
      <c r="L2" s="5">
        <f>K2/$C$15*100</f>
        <v>3.7796977777777774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2</v>
      </c>
      <c r="B3" s="4">
        <v>4</v>
      </c>
      <c r="C3" s="4">
        <v>2</v>
      </c>
      <c r="D3" s="5">
        <f>E3/$B$7</f>
        <v>1</v>
      </c>
      <c r="E3" s="5">
        <f t="shared" si="0"/>
        <v>16</v>
      </c>
      <c r="F3" s="5">
        <f>($C$12/A3)+2</f>
        <v>752</v>
      </c>
      <c r="G3" s="5">
        <f>($C$13/B3)+2</f>
        <v>152</v>
      </c>
      <c r="H3" s="5">
        <f>($C$14/C3)+2</f>
        <v>302</v>
      </c>
      <c r="I3" s="5">
        <f t="shared" si="1"/>
        <v>34519808</v>
      </c>
      <c r="J3" s="5">
        <f t="shared" si="2"/>
        <v>1549248</v>
      </c>
      <c r="K3" s="5">
        <f t="shared" si="3"/>
        <v>24787968</v>
      </c>
      <c r="L3" s="5">
        <f>K3/$C$15*100</f>
        <v>4.5903644444444449</v>
      </c>
      <c r="M3" s="6" t="b">
        <f>IF((F3-FLOOR(F3,1))=0,IF((G3-FLOOR(G3,1))=0,IF((H3-FLOOR(H3,1))=0,TRUE,FALSE),FALSE),FALSE)</f>
        <v>1</v>
      </c>
      <c r="N3" s="6" t="b">
        <f t="shared" ref="N3:N4" si="4">IF(($D3-FLOOR($D3,1))=0,TRUE,FALSE)</f>
        <v>1</v>
      </c>
    </row>
    <row r="4" spans="1:14" x14ac:dyDescent="0.25">
      <c r="A4" s="4">
        <v>2</v>
      </c>
      <c r="B4" s="4">
        <v>2</v>
      </c>
      <c r="C4" s="4">
        <v>4</v>
      </c>
      <c r="D4" s="5">
        <f>E4/$B$7</f>
        <v>1</v>
      </c>
      <c r="E4" s="5">
        <f t="shared" si="0"/>
        <v>16</v>
      </c>
      <c r="F4" s="5">
        <f>($C$12/A4)+2</f>
        <v>752</v>
      </c>
      <c r="G4" s="5">
        <f>($C$13/B4)+2</f>
        <v>302</v>
      </c>
      <c r="H4" s="5">
        <f>($C$14/C4)+2</f>
        <v>152</v>
      </c>
      <c r="I4" s="5">
        <f t="shared" si="1"/>
        <v>34519808</v>
      </c>
      <c r="J4" s="5">
        <f t="shared" si="2"/>
        <v>1549248</v>
      </c>
      <c r="K4" s="5">
        <f t="shared" si="3"/>
        <v>24787968</v>
      </c>
      <c r="L4" s="5">
        <f>K4/$C$15*100</f>
        <v>4.5903644444444449</v>
      </c>
      <c r="M4" s="6" t="b">
        <f t="shared" ref="M4" si="5">IF((F4-FLOOR(F4,1))=0,IF((G4-FLOOR(G4,1))=0,IF((H4-FLOOR(H4,1))=0,TRUE,FALSE),FALSE),FALSE)</f>
        <v>1</v>
      </c>
      <c r="N4" s="6" t="b">
        <f t="shared" si="4"/>
        <v>1</v>
      </c>
    </row>
    <row r="7" spans="1:14" ht="26.4" x14ac:dyDescent="0.25">
      <c r="A7" s="11" t="s">
        <v>9</v>
      </c>
      <c r="B7">
        <v>16</v>
      </c>
      <c r="D7" s="9" t="s">
        <v>23</v>
      </c>
    </row>
    <row r="8" spans="1:14" ht="26.4" x14ac:dyDescent="0.25">
      <c r="A8" s="2" t="s">
        <v>10</v>
      </c>
      <c r="B8">
        <v>150</v>
      </c>
      <c r="D8" s="10" t="s">
        <v>18</v>
      </c>
    </row>
    <row r="11" spans="1:14" x14ac:dyDescent="0.25">
      <c r="A11" s="1"/>
      <c r="B11" s="1" t="s">
        <v>11</v>
      </c>
      <c r="C11" s="1" t="s">
        <v>12</v>
      </c>
    </row>
    <row r="12" spans="1:14" x14ac:dyDescent="0.25">
      <c r="A12" s="1" t="s">
        <v>4</v>
      </c>
      <c r="B12" s="1">
        <v>10</v>
      </c>
      <c r="C12" s="3">
        <f>$B$8*B12</f>
        <v>1500</v>
      </c>
    </row>
    <row r="13" spans="1:14" x14ac:dyDescent="0.25">
      <c r="A13" s="1" t="s">
        <v>5</v>
      </c>
      <c r="B13" s="1">
        <v>4</v>
      </c>
      <c r="C13" s="3">
        <f t="shared" ref="C13:C14" si="6">$B$8*B13</f>
        <v>600</v>
      </c>
    </row>
    <row r="14" spans="1:14" x14ac:dyDescent="0.25">
      <c r="A14" s="1" t="s">
        <v>6</v>
      </c>
      <c r="B14" s="1">
        <v>4</v>
      </c>
      <c r="C14" s="3">
        <f t="shared" si="6"/>
        <v>600</v>
      </c>
    </row>
    <row r="15" spans="1:14" x14ac:dyDescent="0.25">
      <c r="B15" s="1" t="s">
        <v>13</v>
      </c>
      <c r="C15" s="3">
        <f>C12*C13*C14</f>
        <v>540000000</v>
      </c>
    </row>
  </sheetData>
  <conditionalFormatting sqref="A2:N4">
    <cfRule type="expression" dxfId="5" priority="1">
      <formula>IF($M2,IF($N2,TRUE,FALSE),FALSE)</formula>
    </cfRule>
    <cfRule type="expression" dxfId="4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48"/>
  <sheetViews>
    <sheetView topLeftCell="A7" zoomScale="115" zoomScaleNormal="115" workbookViewId="0">
      <selection activeCell="E24" sqref="E24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2</v>
      </c>
      <c r="B2" s="4">
        <v>2</v>
      </c>
      <c r="C2" s="4">
        <v>2</v>
      </c>
      <c r="D2" s="5">
        <f>E2/$B$6</f>
        <v>1</v>
      </c>
      <c r="E2" s="5">
        <f t="shared" ref="E2" si="0">A2*B2*C2</f>
        <v>8</v>
      </c>
      <c r="F2" s="5">
        <f>($C$11/A2)+2</f>
        <v>42</v>
      </c>
      <c r="G2" s="5">
        <f>($C$12/B2)+2</f>
        <v>22</v>
      </c>
      <c r="H2" s="5">
        <f>($C$13/C2)+2</f>
        <v>32</v>
      </c>
      <c r="I2" s="5">
        <f t="shared" ref="I2" si="1">F2*G2*H2</f>
        <v>29568</v>
      </c>
      <c r="J2" s="5">
        <f t="shared" ref="J2" si="2">4*F2*G2+4*G2*H2+4*F2*H2</f>
        <v>11888</v>
      </c>
      <c r="K2" s="5">
        <f t="shared" ref="K2" si="3">J2*E2</f>
        <v>95104</v>
      </c>
      <c r="L2" s="5">
        <f>K2/$C$14*100</f>
        <v>49.533333333333331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2</v>
      </c>
      <c r="C3" s="4">
        <v>2</v>
      </c>
      <c r="D3" s="5">
        <f>E3/$B$6</f>
        <v>2</v>
      </c>
      <c r="E3" s="5">
        <f t="shared" ref="E3" si="4">A3*B3*C3</f>
        <v>16</v>
      </c>
      <c r="F3" s="5">
        <f>($C$11/A3)+2</f>
        <v>22</v>
      </c>
      <c r="G3" s="5">
        <f>($C$12/B3)+2</f>
        <v>22</v>
      </c>
      <c r="H3" s="5">
        <f>($C$13/C3)+2</f>
        <v>32</v>
      </c>
      <c r="I3" s="5">
        <f t="shared" ref="I3" si="5">F3*G3*H3</f>
        <v>15488</v>
      </c>
      <c r="J3" s="5">
        <f t="shared" ref="J3" si="6">4*F3*G3+4*G3*H3+4*F3*H3</f>
        <v>7568</v>
      </c>
      <c r="K3" s="5">
        <f t="shared" ref="K3" si="7">J3*E3</f>
        <v>121088</v>
      </c>
      <c r="L3" s="5">
        <f>K3/$C$14*100</f>
        <v>63.06666666666667</v>
      </c>
      <c r="M3" s="6" t="b">
        <f>IF((F3-FLOOR(F3,1))=0,IF((G3-FLOOR(G3,1))=0,IF((H3-FLOOR(H3,1))=0,TRUE,FALSE),FALSE),FALSE)</f>
        <v>1</v>
      </c>
      <c r="N3" s="6" t="b">
        <f>IF(($D3-FLOOR($D3,1))=0,TRUE,FALSE)</f>
        <v>1</v>
      </c>
    </row>
    <row r="6" spans="1:14" ht="26.4" x14ac:dyDescent="0.25">
      <c r="A6" s="11" t="s">
        <v>9</v>
      </c>
      <c r="B6">
        <v>8</v>
      </c>
      <c r="D6" s="9" t="s">
        <v>23</v>
      </c>
    </row>
    <row r="7" spans="1:14" ht="26.4" x14ac:dyDescent="0.25">
      <c r="A7" s="2" t="s">
        <v>10</v>
      </c>
      <c r="B7">
        <v>10</v>
      </c>
      <c r="D7" s="10" t="s">
        <v>18</v>
      </c>
      <c r="M7" t="s">
        <v>47</v>
      </c>
    </row>
    <row r="8" spans="1:14" x14ac:dyDescent="0.25">
      <c r="M8" t="s">
        <v>66</v>
      </c>
    </row>
    <row r="9" spans="1:14" x14ac:dyDescent="0.25">
      <c r="M9" t="s">
        <v>30</v>
      </c>
      <c r="N9" s="16">
        <f>0.25*(B11-4)*B7</f>
        <v>10</v>
      </c>
    </row>
    <row r="10" spans="1:14" x14ac:dyDescent="0.25">
      <c r="A10" s="1"/>
      <c r="B10" s="1" t="s">
        <v>11</v>
      </c>
      <c r="C10" s="1" t="s">
        <v>12</v>
      </c>
      <c r="M10" t="s">
        <v>33</v>
      </c>
      <c r="N10" s="16">
        <f>N9+(4*B7)</f>
        <v>50</v>
      </c>
    </row>
    <row r="11" spans="1:14" x14ac:dyDescent="0.25">
      <c r="A11" s="1" t="s">
        <v>4</v>
      </c>
      <c r="B11" s="1">
        <v>8</v>
      </c>
      <c r="C11" s="3">
        <f>$B$7*B11</f>
        <v>80</v>
      </c>
      <c r="E11" s="12"/>
      <c r="H11" s="12"/>
      <c r="J11" s="12"/>
      <c r="M11" s="12" t="s">
        <v>32</v>
      </c>
      <c r="N11" s="16">
        <v>0</v>
      </c>
    </row>
    <row r="12" spans="1:14" x14ac:dyDescent="0.25">
      <c r="A12" s="1" t="s">
        <v>5</v>
      </c>
      <c r="B12" s="1">
        <v>4</v>
      </c>
      <c r="C12" s="3">
        <f t="shared" ref="C12:C13" si="8">$B$7*B12</f>
        <v>40</v>
      </c>
      <c r="E12" s="12"/>
      <c r="H12" s="12"/>
      <c r="J12" s="12"/>
      <c r="M12" s="12" t="s">
        <v>34</v>
      </c>
      <c r="N12" s="16">
        <f>1.5*B7</f>
        <v>15</v>
      </c>
    </row>
    <row r="13" spans="1:14" x14ac:dyDescent="0.25">
      <c r="A13" s="1" t="s">
        <v>6</v>
      </c>
      <c r="B13" s="1">
        <v>6</v>
      </c>
      <c r="C13" s="3">
        <f t="shared" si="8"/>
        <v>60</v>
      </c>
      <c r="J13" s="12"/>
      <c r="M13" s="12" t="s">
        <v>41</v>
      </c>
      <c r="N13" s="16">
        <f>(B13/2-1.5)*B7</f>
        <v>15</v>
      </c>
    </row>
    <row r="14" spans="1:14" x14ac:dyDescent="0.25">
      <c r="B14" s="1" t="s">
        <v>13</v>
      </c>
      <c r="C14" s="3">
        <f>C11*C12*C13</f>
        <v>192000</v>
      </c>
      <c r="H14" s="12"/>
      <c r="J14" s="12"/>
      <c r="M14" s="12" t="s">
        <v>42</v>
      </c>
      <c r="N14" s="16">
        <f>N13+(3*B7)</f>
        <v>45</v>
      </c>
    </row>
    <row r="15" spans="1:14" x14ac:dyDescent="0.25">
      <c r="H15" s="12"/>
      <c r="J15" s="12"/>
      <c r="M15" t="s">
        <v>28</v>
      </c>
      <c r="N15" s="12">
        <f>(N10-N9+1)*2</f>
        <v>82</v>
      </c>
    </row>
    <row r="16" spans="1:14" x14ac:dyDescent="0.25">
      <c r="B16" t="s">
        <v>67</v>
      </c>
      <c r="C16" s="13">
        <f>(C11*C12*C13)+ (N15*N16*N17) + (N24*N25*N26) + (N33*N34*N35) + (N42*N43*N44)</f>
        <v>12063952</v>
      </c>
      <c r="J16" s="12"/>
      <c r="M16" t="s">
        <v>29</v>
      </c>
      <c r="N16" s="12">
        <f>(N12-N11+1)*2</f>
        <v>32</v>
      </c>
    </row>
    <row r="17" spans="8:14" x14ac:dyDescent="0.25">
      <c r="H17" s="12"/>
      <c r="J17" s="12"/>
      <c r="M17" s="12" t="s">
        <v>40</v>
      </c>
      <c r="N17" s="12">
        <f>(N14-N13+1)*2</f>
        <v>62</v>
      </c>
    </row>
    <row r="18" spans="8:14" x14ac:dyDescent="0.25">
      <c r="H18" s="12"/>
      <c r="J18" s="12"/>
      <c r="M18" t="s">
        <v>35</v>
      </c>
      <c r="N18" s="16">
        <f>(B7/4)*2</f>
        <v>5</v>
      </c>
    </row>
    <row r="19" spans="8:14" x14ac:dyDescent="0.25">
      <c r="J19" s="12"/>
      <c r="M19" t="s">
        <v>31</v>
      </c>
      <c r="N19" s="16">
        <f>N18+(3.25*B7*2)</f>
        <v>70</v>
      </c>
    </row>
    <row r="20" spans="8:14" x14ac:dyDescent="0.25">
      <c r="H20" s="12"/>
      <c r="J20" s="12"/>
      <c r="M20" s="12" t="s">
        <v>36</v>
      </c>
      <c r="N20" s="16">
        <v>0</v>
      </c>
    </row>
    <row r="21" spans="8:14" x14ac:dyDescent="0.25">
      <c r="H21" s="12"/>
      <c r="M21" s="12" t="s">
        <v>37</v>
      </c>
      <c r="N21" s="16">
        <f>N20+(1.25*B7*2)</f>
        <v>25</v>
      </c>
    </row>
    <row r="22" spans="8:14" x14ac:dyDescent="0.25">
      <c r="M22" s="12" t="s">
        <v>43</v>
      </c>
      <c r="N22" s="16">
        <f>(B7/4)*2</f>
        <v>5</v>
      </c>
    </row>
    <row r="23" spans="8:14" x14ac:dyDescent="0.25">
      <c r="M23" s="12" t="s">
        <v>44</v>
      </c>
      <c r="N23" s="16">
        <f>N22+(2.5*B7*2)</f>
        <v>55</v>
      </c>
    </row>
    <row r="24" spans="8:14" x14ac:dyDescent="0.25">
      <c r="M24" t="s">
        <v>38</v>
      </c>
      <c r="N24" s="12">
        <f>(N19-N18+1)*2</f>
        <v>132</v>
      </c>
    </row>
    <row r="25" spans="8:14" x14ac:dyDescent="0.25">
      <c r="M25" t="s">
        <v>39</v>
      </c>
      <c r="N25" s="12">
        <f>(N21-N20+1)*2</f>
        <v>52</v>
      </c>
    </row>
    <row r="26" spans="8:14" x14ac:dyDescent="0.25">
      <c r="M26" s="12" t="s">
        <v>45</v>
      </c>
      <c r="N26" s="12">
        <f>(N23-N22+1)*2</f>
        <v>102</v>
      </c>
    </row>
    <row r="27" spans="8:14" x14ac:dyDescent="0.25">
      <c r="M27" t="s">
        <v>48</v>
      </c>
      <c r="N27" s="16">
        <f>(B7/4)*4</f>
        <v>10</v>
      </c>
    </row>
    <row r="28" spans="8:14" x14ac:dyDescent="0.25">
      <c r="M28" t="s">
        <v>49</v>
      </c>
      <c r="N28" s="16">
        <f>N27+(2.5*B7*4)</f>
        <v>110</v>
      </c>
    </row>
    <row r="29" spans="8:14" x14ac:dyDescent="0.25">
      <c r="M29" s="12" t="s">
        <v>50</v>
      </c>
      <c r="N29" s="16">
        <v>0</v>
      </c>
    </row>
    <row r="30" spans="8:14" x14ac:dyDescent="0.25">
      <c r="M30" s="12" t="s">
        <v>51</v>
      </c>
      <c r="N30" s="16">
        <f>B7*4</f>
        <v>40</v>
      </c>
    </row>
    <row r="31" spans="8:14" x14ac:dyDescent="0.25">
      <c r="M31" s="12" t="s">
        <v>52</v>
      </c>
      <c r="N31" s="16">
        <f>(B7/4)*4</f>
        <v>10</v>
      </c>
    </row>
    <row r="32" spans="8:14" x14ac:dyDescent="0.25">
      <c r="M32" s="12" t="s">
        <v>53</v>
      </c>
      <c r="N32" s="16">
        <f>N31+(2*B7*4)</f>
        <v>90</v>
      </c>
    </row>
    <row r="33" spans="13:14" x14ac:dyDescent="0.25">
      <c r="M33" t="s">
        <v>54</v>
      </c>
      <c r="N33" s="12">
        <f>(N28-N27+1)*2</f>
        <v>202</v>
      </c>
    </row>
    <row r="34" spans="13:14" x14ac:dyDescent="0.25">
      <c r="M34" t="s">
        <v>55</v>
      </c>
      <c r="N34" s="12">
        <f>(N30-N29+1)*2</f>
        <v>82</v>
      </c>
    </row>
    <row r="35" spans="13:14" x14ac:dyDescent="0.25">
      <c r="M35" s="12" t="s">
        <v>56</v>
      </c>
      <c r="N35" s="12">
        <f>(N32-N31+1)*2</f>
        <v>162</v>
      </c>
    </row>
    <row r="36" spans="13:14" x14ac:dyDescent="0.25">
      <c r="M36" t="s">
        <v>57</v>
      </c>
      <c r="N36" s="16">
        <f>(B7/4)*8</f>
        <v>20</v>
      </c>
    </row>
    <row r="37" spans="13:14" x14ac:dyDescent="0.25">
      <c r="M37" t="s">
        <v>58</v>
      </c>
      <c r="N37" s="16">
        <f>N36+(1.75*B7*8)</f>
        <v>160</v>
      </c>
    </row>
    <row r="38" spans="13:14" x14ac:dyDescent="0.25">
      <c r="M38" s="12" t="s">
        <v>59</v>
      </c>
      <c r="N38" s="16">
        <v>0</v>
      </c>
    </row>
    <row r="39" spans="13:14" x14ac:dyDescent="0.25">
      <c r="M39" s="12" t="s">
        <v>60</v>
      </c>
      <c r="N39" s="16">
        <f>0.75*B7*8</f>
        <v>60</v>
      </c>
    </row>
    <row r="40" spans="13:14" x14ac:dyDescent="0.25">
      <c r="M40" s="12" t="s">
        <v>61</v>
      </c>
      <c r="N40" s="16">
        <f>(B7/4)*8</f>
        <v>20</v>
      </c>
    </row>
    <row r="41" spans="13:14" x14ac:dyDescent="0.25">
      <c r="M41" s="12" t="s">
        <v>62</v>
      </c>
      <c r="N41" s="16">
        <f>N40+(1.5*B7*8)</f>
        <v>140</v>
      </c>
    </row>
    <row r="42" spans="13:14" x14ac:dyDescent="0.25">
      <c r="M42" t="s">
        <v>63</v>
      </c>
      <c r="N42" s="12">
        <f>(N37-N36+1)*2</f>
        <v>282</v>
      </c>
    </row>
    <row r="43" spans="13:14" x14ac:dyDescent="0.25">
      <c r="M43" t="s">
        <v>65</v>
      </c>
      <c r="N43" s="12">
        <f>(N39-N38+1)*2</f>
        <v>122</v>
      </c>
    </row>
    <row r="44" spans="13:14" x14ac:dyDescent="0.25">
      <c r="M44" s="12" t="s">
        <v>64</v>
      </c>
      <c r="N44" s="12">
        <f>(N41-N40+1)*2</f>
        <v>242</v>
      </c>
    </row>
    <row r="45" spans="13:14" x14ac:dyDescent="0.25">
      <c r="M45" t="s">
        <v>25</v>
      </c>
      <c r="N45" s="16">
        <f>(B7/4)*16</f>
        <v>40</v>
      </c>
    </row>
    <row r="46" spans="13:14" x14ac:dyDescent="0.25">
      <c r="M46" s="12" t="s">
        <v>26</v>
      </c>
      <c r="N46" s="16">
        <v>16</v>
      </c>
    </row>
    <row r="47" spans="13:14" x14ac:dyDescent="0.25">
      <c r="M47" t="s">
        <v>46</v>
      </c>
      <c r="N47" s="16">
        <f>N44/2</f>
        <v>121</v>
      </c>
    </row>
    <row r="48" spans="13:14" x14ac:dyDescent="0.25">
      <c r="M48" s="12" t="s">
        <v>27</v>
      </c>
      <c r="N48" s="16">
        <f>B7*16</f>
        <v>160</v>
      </c>
    </row>
  </sheetData>
  <conditionalFormatting sqref="A2:N2">
    <cfRule type="expression" dxfId="3" priority="3">
      <formula>IF($M2,IF($N2,TRUE,FALSE),FALSE)</formula>
    </cfRule>
    <cfRule type="expression" dxfId="2" priority="4">
      <formula>IF($M2=TRUE,TRUE,FALSE)</formula>
    </cfRule>
  </conditionalFormatting>
  <conditionalFormatting sqref="A3:N3">
    <cfRule type="expression" dxfId="1" priority="1">
      <formula>IF($M3,IF($N3,TRUE,FALSE),FALSE)</formula>
    </cfRule>
    <cfRule type="expression" dxfId="0" priority="2">
      <formula>IF($M3=TRUE,TRUE,FALSE)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Archer</vt:lpstr>
      <vt:lpstr>Bulldozer CSF</vt:lpstr>
      <vt:lpstr>Intel CSF</vt:lpstr>
      <vt:lpstr>MC CSF</vt:lpstr>
      <vt:lpstr>Desktop</vt:lpstr>
      <vt:lpstr>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cp:revision>2</cp:revision>
  <dcterms:created xsi:type="dcterms:W3CDTF">2015-10-19T15:29:38Z</dcterms:created>
  <dcterms:modified xsi:type="dcterms:W3CDTF">2016-10-18T11:01:00Z</dcterms:modified>
  <dc:language>en-GB</dc:language>
</cp:coreProperties>
</file>