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The University of Manchester)\0. Work\3. LBM\C++ Projects\LUMA\LUMA\tools\spreadsheet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 concurrentCalc="0"/>
</workbook>
</file>

<file path=xl/calcChain.xml><?xml version="1.0" encoding="utf-8"?>
<calcChain xmlns="http://schemas.openxmlformats.org/spreadsheetml/2006/main">
  <c r="J3" i="4" l="1"/>
  <c r="J2" i="4"/>
  <c r="J3" i="7"/>
  <c r="J4" i="7"/>
  <c r="J2" i="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K10" i="11"/>
  <c r="C24" i="11"/>
  <c r="C25" i="11"/>
  <c r="C23" i="11"/>
  <c r="N26" i="12"/>
  <c r="N48" i="4"/>
  <c r="N45" i="4"/>
  <c r="N40" i="4"/>
  <c r="N41" i="4"/>
  <c r="N44" i="4"/>
  <c r="N47" i="4"/>
  <c r="N39" i="4"/>
  <c r="N43" i="4"/>
  <c r="N36" i="4"/>
  <c r="N37" i="4"/>
  <c r="N42" i="4"/>
  <c r="N31" i="4"/>
  <c r="N32" i="4"/>
  <c r="N35" i="4"/>
  <c r="N30" i="4"/>
  <c r="N34" i="4"/>
  <c r="N27" i="4"/>
  <c r="N28" i="4"/>
  <c r="N33" i="4"/>
  <c r="N22" i="4"/>
  <c r="N23" i="4"/>
  <c r="N26" i="4"/>
  <c r="N21" i="4"/>
  <c r="N25" i="4"/>
  <c r="N18" i="4"/>
  <c r="N19" i="4"/>
  <c r="N24" i="4"/>
  <c r="N13" i="4"/>
  <c r="N14" i="4"/>
  <c r="N17" i="4"/>
  <c r="N12" i="4"/>
  <c r="N16" i="4"/>
  <c r="N9" i="4"/>
  <c r="N10" i="4"/>
  <c r="N15" i="4"/>
  <c r="N61" i="12"/>
  <c r="N58" i="12"/>
  <c r="N53" i="12"/>
  <c r="N54" i="12"/>
  <c r="N57" i="12"/>
  <c r="N60" i="12"/>
  <c r="N52" i="12"/>
  <c r="N56" i="12"/>
  <c r="N49" i="12"/>
  <c r="N50" i="12"/>
  <c r="N55" i="12"/>
  <c r="N44" i="12"/>
  <c r="N45" i="12"/>
  <c r="N48" i="12"/>
  <c r="N43" i="12"/>
  <c r="N47" i="12"/>
  <c r="N40" i="12"/>
  <c r="N41" i="12"/>
  <c r="N46" i="12"/>
  <c r="N35" i="12"/>
  <c r="N36" i="12"/>
  <c r="N39" i="12"/>
  <c r="N34" i="12"/>
  <c r="N38" i="12"/>
  <c r="N31" i="12"/>
  <c r="N32" i="12"/>
  <c r="N37" i="12"/>
  <c r="N27" i="12"/>
  <c r="N30" i="12"/>
  <c r="N25" i="12"/>
  <c r="N29" i="12"/>
  <c r="N22" i="12"/>
  <c r="N23" i="12"/>
  <c r="N28" i="12"/>
  <c r="C13" i="4"/>
  <c r="E3" i="4"/>
  <c r="D3" i="4"/>
  <c r="N3" i="4"/>
  <c r="C26" i="13"/>
  <c r="H15" i="13"/>
  <c r="C25" i="13"/>
  <c r="C24" i="13"/>
  <c r="F13" i="13"/>
  <c r="G16" i="13"/>
  <c r="F16" i="13"/>
  <c r="M16" i="13"/>
  <c r="E16" i="13"/>
  <c r="D16" i="13"/>
  <c r="N16" i="13"/>
  <c r="G15" i="13"/>
  <c r="E15" i="13"/>
  <c r="D15" i="13"/>
  <c r="N15" i="13"/>
  <c r="G14" i="13"/>
  <c r="E14" i="13"/>
  <c r="D14" i="13"/>
  <c r="N14" i="13"/>
  <c r="H13" i="13"/>
  <c r="G13" i="13"/>
  <c r="E13" i="13"/>
  <c r="D13" i="13"/>
  <c r="N13" i="13"/>
  <c r="G12" i="13"/>
  <c r="E12" i="13"/>
  <c r="D12" i="13"/>
  <c r="N12" i="13"/>
  <c r="G11" i="13"/>
  <c r="F11" i="13"/>
  <c r="E11" i="13"/>
  <c r="D11" i="13"/>
  <c r="N11" i="13"/>
  <c r="G10" i="13"/>
  <c r="E10" i="13"/>
  <c r="D10" i="13"/>
  <c r="N10" i="13"/>
  <c r="G9" i="13"/>
  <c r="E9" i="13"/>
  <c r="D9" i="13"/>
  <c r="N9" i="13"/>
  <c r="G8" i="13"/>
  <c r="F8" i="13"/>
  <c r="E8" i="13"/>
  <c r="D8" i="13"/>
  <c r="N8" i="13"/>
  <c r="G7" i="13"/>
  <c r="E7" i="13"/>
  <c r="D7" i="13"/>
  <c r="N7" i="13"/>
  <c r="G6" i="13"/>
  <c r="E6" i="13"/>
  <c r="D6" i="13"/>
  <c r="N6" i="13"/>
  <c r="G5" i="13"/>
  <c r="F5" i="13"/>
  <c r="E5" i="13"/>
  <c r="D5" i="13"/>
  <c r="N5" i="13"/>
  <c r="G4" i="13"/>
  <c r="E4" i="13"/>
  <c r="D4" i="13"/>
  <c r="N4" i="13"/>
  <c r="G3" i="13"/>
  <c r="F3" i="13"/>
  <c r="E3" i="13"/>
  <c r="D3" i="13"/>
  <c r="N3" i="13"/>
  <c r="G2" i="13"/>
  <c r="E2" i="13"/>
  <c r="D2" i="13"/>
  <c r="N2" i="13"/>
  <c r="C26" i="12"/>
  <c r="H16" i="12"/>
  <c r="C25" i="12"/>
  <c r="G13" i="12"/>
  <c r="C24" i="12"/>
  <c r="E16" i="12"/>
  <c r="D16" i="12"/>
  <c r="N16" i="12"/>
  <c r="E15" i="12"/>
  <c r="D15" i="12"/>
  <c r="N15" i="12"/>
  <c r="E14" i="12"/>
  <c r="D14" i="12"/>
  <c r="N14" i="12"/>
  <c r="E13" i="12"/>
  <c r="D13" i="12"/>
  <c r="N13" i="12"/>
  <c r="E12" i="12"/>
  <c r="D12" i="12"/>
  <c r="N12" i="12"/>
  <c r="E11" i="12"/>
  <c r="D11" i="12"/>
  <c r="N11" i="12"/>
  <c r="E10" i="12"/>
  <c r="D10" i="12"/>
  <c r="N10" i="12"/>
  <c r="E9" i="12"/>
  <c r="D9" i="12"/>
  <c r="N9" i="12"/>
  <c r="E8" i="12"/>
  <c r="D8" i="12"/>
  <c r="N8" i="12"/>
  <c r="E7" i="12"/>
  <c r="D7" i="12"/>
  <c r="N7" i="12"/>
  <c r="E6" i="12"/>
  <c r="D6" i="12"/>
  <c r="N6" i="12"/>
  <c r="E5" i="12"/>
  <c r="D5" i="12"/>
  <c r="N5" i="12"/>
  <c r="E4" i="12"/>
  <c r="D4" i="12"/>
  <c r="N4" i="12"/>
  <c r="E3" i="12"/>
  <c r="D3" i="12"/>
  <c r="N3" i="12"/>
  <c r="E2" i="12"/>
  <c r="D2" i="12"/>
  <c r="N2" i="12"/>
  <c r="H13" i="11"/>
  <c r="E16" i="11"/>
  <c r="D16" i="11"/>
  <c r="N16" i="11"/>
  <c r="E15" i="11"/>
  <c r="D15" i="11"/>
  <c r="N15" i="11"/>
  <c r="E14" i="11"/>
  <c r="D14" i="11"/>
  <c r="N14" i="11"/>
  <c r="E13" i="11"/>
  <c r="D13" i="11"/>
  <c r="N13" i="11"/>
  <c r="E12" i="11"/>
  <c r="D12" i="11"/>
  <c r="N12" i="11"/>
  <c r="E11" i="11"/>
  <c r="D11" i="11"/>
  <c r="N11" i="11"/>
  <c r="E10" i="11"/>
  <c r="D10" i="11"/>
  <c r="N10" i="11"/>
  <c r="E9" i="11"/>
  <c r="D9" i="11"/>
  <c r="N9" i="11"/>
  <c r="E8" i="11"/>
  <c r="D8" i="11"/>
  <c r="N8" i="11"/>
  <c r="E7" i="11"/>
  <c r="D7" i="11"/>
  <c r="N7" i="11"/>
  <c r="E6" i="11"/>
  <c r="D6" i="11"/>
  <c r="N6" i="11"/>
  <c r="E5" i="11"/>
  <c r="D5" i="11"/>
  <c r="N5" i="11"/>
  <c r="E4" i="11"/>
  <c r="D4" i="11"/>
  <c r="N4" i="11"/>
  <c r="E3" i="11"/>
  <c r="D3" i="11"/>
  <c r="N3" i="11"/>
  <c r="E2" i="11"/>
  <c r="D2" i="11"/>
  <c r="N2" i="11"/>
  <c r="C26" i="10"/>
  <c r="H16" i="10"/>
  <c r="C25" i="10"/>
  <c r="G13" i="10"/>
  <c r="C24" i="10"/>
  <c r="F16" i="10"/>
  <c r="G16" i="10"/>
  <c r="E16" i="10"/>
  <c r="D16" i="10"/>
  <c r="N16" i="10"/>
  <c r="G15" i="10"/>
  <c r="E15" i="10"/>
  <c r="D15" i="10"/>
  <c r="N15" i="10"/>
  <c r="G14" i="10"/>
  <c r="F14" i="10"/>
  <c r="E14" i="10"/>
  <c r="D14" i="10"/>
  <c r="N14" i="10"/>
  <c r="E13" i="10"/>
  <c r="D13" i="10"/>
  <c r="N13" i="10"/>
  <c r="F12" i="10"/>
  <c r="E12" i="10"/>
  <c r="D12" i="10"/>
  <c r="N12" i="10"/>
  <c r="G11" i="10"/>
  <c r="F11" i="10"/>
  <c r="E11" i="10"/>
  <c r="D11" i="10"/>
  <c r="N11" i="10"/>
  <c r="E10" i="10"/>
  <c r="D10" i="10"/>
  <c r="N10" i="10"/>
  <c r="G9" i="10"/>
  <c r="F9" i="10"/>
  <c r="E9" i="10"/>
  <c r="D9" i="10"/>
  <c r="N9" i="10"/>
  <c r="G8" i="10"/>
  <c r="E8" i="10"/>
  <c r="D8" i="10"/>
  <c r="N8" i="10"/>
  <c r="G7" i="10"/>
  <c r="E7" i="10"/>
  <c r="D7" i="10"/>
  <c r="N7" i="10"/>
  <c r="G6" i="10"/>
  <c r="F6" i="10"/>
  <c r="E6" i="10"/>
  <c r="D6" i="10"/>
  <c r="N6" i="10"/>
  <c r="E5" i="10"/>
  <c r="D5" i="10"/>
  <c r="N5" i="10"/>
  <c r="F4" i="10"/>
  <c r="E4" i="10"/>
  <c r="D4" i="10"/>
  <c r="N4" i="10"/>
  <c r="G3" i="10"/>
  <c r="F3" i="10"/>
  <c r="E3" i="10"/>
  <c r="D3" i="10"/>
  <c r="N3" i="10"/>
  <c r="F2" i="10"/>
  <c r="E2" i="10"/>
  <c r="D2" i="10"/>
  <c r="N2" i="10"/>
  <c r="F16" i="12"/>
  <c r="C29" i="12"/>
  <c r="G14" i="11"/>
  <c r="H2" i="13"/>
  <c r="M5" i="13"/>
  <c r="H7" i="13"/>
  <c r="H5" i="13"/>
  <c r="K5" i="13"/>
  <c r="L5" i="13"/>
  <c r="H10" i="13"/>
  <c r="G7" i="11"/>
  <c r="G11" i="11"/>
  <c r="G10" i="11"/>
  <c r="H14" i="11"/>
  <c r="G9" i="11"/>
  <c r="G2" i="11"/>
  <c r="G5" i="11"/>
  <c r="H9" i="11"/>
  <c r="H3" i="11"/>
  <c r="H15" i="11"/>
  <c r="H2" i="11"/>
  <c r="H10" i="11"/>
  <c r="H16" i="11"/>
  <c r="H7" i="11"/>
  <c r="H12" i="11"/>
  <c r="H8" i="11"/>
  <c r="C26" i="11"/>
  <c r="H5" i="11"/>
  <c r="H6" i="11"/>
  <c r="H11" i="11"/>
  <c r="H4" i="11"/>
  <c r="F3" i="11"/>
  <c r="F5" i="11"/>
  <c r="F13" i="11"/>
  <c r="F2" i="11"/>
  <c r="F8" i="11"/>
  <c r="F10" i="11"/>
  <c r="F4" i="11"/>
  <c r="F6" i="11"/>
  <c r="F12" i="11"/>
  <c r="F14" i="11"/>
  <c r="F15" i="11"/>
  <c r="F7" i="11"/>
  <c r="F9" i="11"/>
  <c r="F16" i="11"/>
  <c r="G16" i="11"/>
  <c r="G15" i="11"/>
  <c r="G4" i="11"/>
  <c r="G13" i="11"/>
  <c r="G6" i="11"/>
  <c r="G8" i="11"/>
  <c r="G3" i="11"/>
  <c r="G12" i="11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K11" i="13"/>
  <c r="M13" i="13"/>
  <c r="K13" i="13"/>
  <c r="I13" i="13"/>
  <c r="H8" i="13"/>
  <c r="F14" i="13"/>
  <c r="I8" i="13"/>
  <c r="H11" i="13"/>
  <c r="M11" i="13"/>
  <c r="F4" i="13"/>
  <c r="H6" i="13"/>
  <c r="K8" i="13"/>
  <c r="F12" i="13"/>
  <c r="H14" i="13"/>
  <c r="F6" i="13"/>
  <c r="F7" i="13"/>
  <c r="H9" i="13"/>
  <c r="F15" i="13"/>
  <c r="I5" i="13"/>
  <c r="H16" i="13"/>
  <c r="K16" i="13"/>
  <c r="C27" i="13"/>
  <c r="H3" i="13"/>
  <c r="M3" i="13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F11" i="11"/>
  <c r="H11" i="10"/>
  <c r="M11" i="10"/>
  <c r="H3" i="10"/>
  <c r="I3" i="10"/>
  <c r="H13" i="10"/>
  <c r="H5" i="10"/>
  <c r="F10" i="10"/>
  <c r="K14" i="10"/>
  <c r="M16" i="10"/>
  <c r="I16" i="10"/>
  <c r="K16" i="10"/>
  <c r="H14" i="10"/>
  <c r="M14" i="10"/>
  <c r="C27" i="10"/>
  <c r="G4" i="10"/>
  <c r="M4" i="10"/>
  <c r="F7" i="10"/>
  <c r="H9" i="10"/>
  <c r="I9" i="10"/>
  <c r="G12" i="10"/>
  <c r="I12" i="10"/>
  <c r="I14" i="10"/>
  <c r="F15" i="10"/>
  <c r="H4" i="10"/>
  <c r="I4" i="10"/>
  <c r="H12" i="10"/>
  <c r="G2" i="10"/>
  <c r="F5" i="10"/>
  <c r="H7" i="10"/>
  <c r="G10" i="10"/>
  <c r="F13" i="10"/>
  <c r="H15" i="10"/>
  <c r="H6" i="10"/>
  <c r="M6" i="10"/>
  <c r="H2" i="10"/>
  <c r="G5" i="10"/>
  <c r="F8" i="10"/>
  <c r="H10" i="10"/>
  <c r="H8" i="10"/>
  <c r="I16" i="12"/>
  <c r="M11" i="11"/>
  <c r="M5" i="11"/>
  <c r="K16" i="11"/>
  <c r="L16" i="11"/>
  <c r="K9" i="10"/>
  <c r="L9" i="10"/>
  <c r="M9" i="10"/>
  <c r="M2" i="10"/>
  <c r="L16" i="13"/>
  <c r="I11" i="13"/>
  <c r="M10" i="11"/>
  <c r="M7" i="11"/>
  <c r="M3" i="11"/>
  <c r="I14" i="11"/>
  <c r="M16" i="11"/>
  <c r="M13" i="11"/>
  <c r="I7" i="11"/>
  <c r="K13" i="11"/>
  <c r="L13" i="11"/>
  <c r="I5" i="11"/>
  <c r="I15" i="11"/>
  <c r="M2" i="11"/>
  <c r="L10" i="11"/>
  <c r="K15" i="11"/>
  <c r="L15" i="11"/>
  <c r="K9" i="11"/>
  <c r="L9" i="11"/>
  <c r="I8" i="11"/>
  <c r="K2" i="11"/>
  <c r="L2" i="11"/>
  <c r="M6" i="11"/>
  <c r="M14" i="11"/>
  <c r="K12" i="11"/>
  <c r="L12" i="11"/>
  <c r="K7" i="11"/>
  <c r="L7" i="11"/>
  <c r="K14" i="11"/>
  <c r="L14" i="11"/>
  <c r="I4" i="11"/>
  <c r="K8" i="11"/>
  <c r="L8" i="11"/>
  <c r="I9" i="11"/>
  <c r="M8" i="11"/>
  <c r="I6" i="11"/>
  <c r="K5" i="11"/>
  <c r="L5" i="11"/>
  <c r="K6" i="11"/>
  <c r="L6" i="11"/>
  <c r="I12" i="11"/>
  <c r="I16" i="11"/>
  <c r="I10" i="11"/>
  <c r="M4" i="11"/>
  <c r="K3" i="11"/>
  <c r="L3" i="11"/>
  <c r="I3" i="11"/>
  <c r="M9" i="11"/>
  <c r="K4" i="11"/>
  <c r="L4" i="11"/>
  <c r="I13" i="11"/>
  <c r="M12" i="11"/>
  <c r="M15" i="11"/>
  <c r="M11" i="12"/>
  <c r="M3" i="12"/>
  <c r="I6" i="12"/>
  <c r="I14" i="12"/>
  <c r="M9" i="12"/>
  <c r="M16" i="12"/>
  <c r="K16" i="12"/>
  <c r="L16" i="12"/>
  <c r="I4" i="12"/>
  <c r="K9" i="12"/>
  <c r="L9" i="12"/>
  <c r="I7" i="12"/>
  <c r="I9" i="12"/>
  <c r="K3" i="12"/>
  <c r="L3" i="12"/>
  <c r="I12" i="12"/>
  <c r="M12" i="12"/>
  <c r="K10" i="13"/>
  <c r="L10" i="13"/>
  <c r="I10" i="13"/>
  <c r="M10" i="13"/>
  <c r="K14" i="13"/>
  <c r="L14" i="13"/>
  <c r="M14" i="13"/>
  <c r="I14" i="13"/>
  <c r="I15" i="13"/>
  <c r="M15" i="13"/>
  <c r="K15" i="13"/>
  <c r="L15" i="13"/>
  <c r="L8" i="13"/>
  <c r="K2" i="13"/>
  <c r="L2" i="13"/>
  <c r="I2" i="13"/>
  <c r="M2" i="13"/>
  <c r="K3" i="13"/>
  <c r="L3" i="13"/>
  <c r="I12" i="13"/>
  <c r="M12" i="13"/>
  <c r="K12" i="13"/>
  <c r="L12" i="13"/>
  <c r="I16" i="13"/>
  <c r="K7" i="13"/>
  <c r="L7" i="13"/>
  <c r="I7" i="13"/>
  <c r="M7" i="13"/>
  <c r="I4" i="13"/>
  <c r="K4" i="13"/>
  <c r="L4" i="13"/>
  <c r="M4" i="13"/>
  <c r="K9" i="13"/>
  <c r="L9" i="13"/>
  <c r="I9" i="13"/>
  <c r="M9" i="13"/>
  <c r="K6" i="13"/>
  <c r="L6" i="13"/>
  <c r="I6" i="13"/>
  <c r="M6" i="13"/>
  <c r="I3" i="13"/>
  <c r="L13" i="13"/>
  <c r="L11" i="13"/>
  <c r="K6" i="12"/>
  <c r="L6" i="12"/>
  <c r="M6" i="12"/>
  <c r="I11" i="12"/>
  <c r="I3" i="12"/>
  <c r="K4" i="12"/>
  <c r="L4" i="12"/>
  <c r="M4" i="12"/>
  <c r="K14" i="12"/>
  <c r="L14" i="12"/>
  <c r="M14" i="12"/>
  <c r="K11" i="12"/>
  <c r="L11" i="12"/>
  <c r="K13" i="12"/>
  <c r="L13" i="12"/>
  <c r="I13" i="12"/>
  <c r="M13" i="12"/>
  <c r="K10" i="12"/>
  <c r="L10" i="12"/>
  <c r="I10" i="12"/>
  <c r="M10" i="12"/>
  <c r="K15" i="12"/>
  <c r="L15" i="12"/>
  <c r="I15" i="12"/>
  <c r="M15" i="12"/>
  <c r="M8" i="12"/>
  <c r="K8" i="12"/>
  <c r="L8" i="12"/>
  <c r="I8" i="12"/>
  <c r="I5" i="12"/>
  <c r="M5" i="12"/>
  <c r="K5" i="12"/>
  <c r="L5" i="12"/>
  <c r="M7" i="12"/>
  <c r="K7" i="12"/>
  <c r="L7" i="12"/>
  <c r="K2" i="12"/>
  <c r="L2" i="12"/>
  <c r="I2" i="12"/>
  <c r="M2" i="12"/>
  <c r="K12" i="12"/>
  <c r="L12" i="12"/>
  <c r="I11" i="11"/>
  <c r="K11" i="11"/>
  <c r="L11" i="11"/>
  <c r="I6" i="10"/>
  <c r="M3" i="10"/>
  <c r="K3" i="10"/>
  <c r="L3" i="10"/>
  <c r="M12" i="10"/>
  <c r="K11" i="10"/>
  <c r="L11" i="10"/>
  <c r="I11" i="10"/>
  <c r="M10" i="10"/>
  <c r="L14" i="10"/>
  <c r="M8" i="10"/>
  <c r="K8" i="10"/>
  <c r="L8" i="10"/>
  <c r="I8" i="10"/>
  <c r="K15" i="10"/>
  <c r="L15" i="10"/>
  <c r="I15" i="10"/>
  <c r="M15" i="10"/>
  <c r="K6" i="10"/>
  <c r="L6" i="10"/>
  <c r="I5" i="10"/>
  <c r="K5" i="10"/>
  <c r="L5" i="10"/>
  <c r="M5" i="10"/>
  <c r="K2" i="10"/>
  <c r="L2" i="10"/>
  <c r="I2" i="10"/>
  <c r="K12" i="10"/>
  <c r="L12" i="10"/>
  <c r="I7" i="10"/>
  <c r="K7" i="10"/>
  <c r="L7" i="10"/>
  <c r="M7" i="10"/>
  <c r="K10" i="10"/>
  <c r="L10" i="10"/>
  <c r="I10" i="10"/>
  <c r="K13" i="10"/>
  <c r="L13" i="10"/>
  <c r="I13" i="10"/>
  <c r="M13" i="10"/>
  <c r="L16" i="10"/>
  <c r="K4" i="10"/>
  <c r="L4" i="10"/>
  <c r="C14" i="7"/>
  <c r="C13" i="7"/>
  <c r="C12" i="7"/>
  <c r="F3" i="7"/>
  <c r="E4" i="7"/>
  <c r="D4" i="7"/>
  <c r="N4" i="7"/>
  <c r="E3" i="7"/>
  <c r="D3" i="7"/>
  <c r="N3" i="7"/>
  <c r="E2" i="7"/>
  <c r="D2" i="7"/>
  <c r="N2" i="7"/>
  <c r="H2" i="7"/>
  <c r="H4" i="7"/>
  <c r="G3" i="7"/>
  <c r="G4" i="7"/>
  <c r="G2" i="7"/>
  <c r="C15" i="7"/>
  <c r="H3" i="7"/>
  <c r="F2" i="7"/>
  <c r="F4" i="7"/>
  <c r="K3" i="7"/>
  <c r="L3" i="7"/>
  <c r="M3" i="7"/>
  <c r="I3" i="7"/>
  <c r="I4" i="7"/>
  <c r="K4" i="7"/>
  <c r="L4" i="7"/>
  <c r="M4" i="7"/>
  <c r="I2" i="7"/>
  <c r="M2" i="7"/>
  <c r="K2" i="7"/>
  <c r="L2" i="7"/>
  <c r="C12" i="4"/>
  <c r="G3" i="4"/>
  <c r="C11" i="4"/>
  <c r="E2" i="4"/>
  <c r="D2" i="4"/>
  <c r="N2" i="4"/>
  <c r="F3" i="4"/>
  <c r="C16" i="4"/>
  <c r="H2" i="4"/>
  <c r="H3" i="4"/>
  <c r="G2" i="4"/>
  <c r="C14" i="4"/>
  <c r="F2" i="4"/>
  <c r="I3" i="4"/>
  <c r="K3" i="4"/>
  <c r="L3" i="4"/>
  <c r="M3" i="4"/>
  <c r="K2" i="4"/>
  <c r="L2" i="4"/>
  <c r="I2" i="4"/>
  <c r="M2" i="4"/>
</calcChain>
</file>

<file path=xl/sharedStrings.xml><?xml version="1.0" encoding="utf-8"?>
<sst xmlns="http://schemas.openxmlformats.org/spreadsheetml/2006/main" count="230" uniqueCount="69">
  <si>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</si>
  <si>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</si>
  <si>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</si>
  <si>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</si>
  <si>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</si>
  <si>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</si>
  <si>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</si>
  <si>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</si>
  <si>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</si>
  <si>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</si>
  <si>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</si>
  <si>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</si>
  <si>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</si>
  <si>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</si>
  <si>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</si>
  <si>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</si>
  <si>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</si>
  <si>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</si>
  <si>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</si>
  <si>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</si>
  <si>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</si>
  <si>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</si>
  <si>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</si>
  <si>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</si>
  <si>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</si>
  <si>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startx</t>
  </si>
  <si>
    <t>starty</t>
  </si>
  <si>
    <t>length</t>
  </si>
  <si>
    <t>N1</t>
  </si>
  <si>
    <t>M1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</si>
  <si>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</si>
  <si>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</si>
  <si>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</si>
  <si>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</si>
  <si>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</si>
  <si>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</si>
  <si>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</si>
  <si>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</si>
  <si>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</si>
  <si>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</si>
  <si>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</si>
  <si>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refZstart1</t>
  </si>
  <si>
    <t>refZend1</t>
  </si>
  <si>
    <t>refZstart2</t>
  </si>
  <si>
    <t>refZend2</t>
  </si>
  <si>
    <t>K2</t>
  </si>
  <si>
    <t>centrez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</si>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</sst>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</cellXfs>
  <cellStyles count="2">
    <cellStyle name="Comma" xfId="1" builtinId="3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9"/>
  <sheetViews>
    <sheetView tabSelected="1" zoomScale="115" zoomScaleNormal="115" workbookViewId="0">
      <selection activeCell="J3" sqref="J3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6</v>
      </c>
      <c r="B2" s="4">
        <v>2</v>
      </c>
      <c r="C2" s="4">
        <v>2</v>
      </c>
      <c r="D2" s="5">
        <f t="shared" ref="D2:D16" si="0">E2/$B$19</f>
        <v>1</v>
      </c>
      <c r="E2" s="5">
        <f t="shared" ref="E2:E16" si="1">A2*B2*C2</f>
        <v>24</v>
      </c>
      <c r="F2" s="5">
        <f t="shared" ref="F2:F16" si="2">($C$23/A2)+2</f>
        <v>194</v>
      </c>
      <c r="G2" s="5">
        <f t="shared" ref="G2:G16" si="3">($C$24/B2)+2</f>
        <v>98</v>
      </c>
      <c r="H2" s="5">
        <f t="shared" ref="H2:H16" si="4">($C$25/C2)+2</f>
        <v>98</v>
      </c>
      <c r="I2" s="5">
        <f>F2*G2*H2</f>
        <v>1863176</v>
      </c>
      <c r="J2" s="5">
        <f>((F2*G2) + (G2*(H2-2)) + ((F2-2)*(H2-2)))*2</f>
        <v>93704</v>
      </c>
      <c r="K2" s="5">
        <f t="shared" ref="K2:K16" si="5">J2*E2</f>
        <v>2248896</v>
      </c>
      <c r="L2" s="5">
        <f t="shared" ref="L2:L16" si="6">K2/$C$26*100</f>
        <v>5.2955910011574074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6</v>
      </c>
      <c r="B3" s="4">
        <v>4</v>
      </c>
      <c r="C3" s="4">
        <v>2</v>
      </c>
      <c r="D3" s="5">
        <f t="shared" si="0"/>
        <v>2</v>
      </c>
      <c r="E3" s="5">
        <f t="shared" si="1"/>
        <v>48</v>
      </c>
      <c r="F3" s="5">
        <f t="shared" si="2"/>
        <v>194</v>
      </c>
      <c r="G3" s="5">
        <f t="shared" si="3"/>
        <v>50</v>
      </c>
      <c r="H3" s="5">
        <f t="shared" si="4"/>
        <v>98</v>
      </c>
      <c r="I3" s="5">
        <f t="shared" ref="I2:I16" si="7">F3*G3*H3</f>
        <v>950600</v>
      </c>
      <c r="J3" s="5">
        <f t="shared" ref="J3:J16" si="8">((F3*G3) + (G3*(H3-2)) + ((F3-2)*(H3-2)))*2</f>
        <v>65864</v>
      </c>
      <c r="K3" s="5">
        <f t="shared" si="5"/>
        <v>3161472</v>
      </c>
      <c r="L3" s="5">
        <f t="shared" si="6"/>
        <v>7.4444806134259256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4</v>
      </c>
      <c r="C4" s="4">
        <v>4</v>
      </c>
      <c r="D4" s="5">
        <f t="shared" si="0"/>
        <v>4</v>
      </c>
      <c r="E4" s="5">
        <f t="shared" si="1"/>
        <v>96</v>
      </c>
      <c r="F4" s="5">
        <f t="shared" si="2"/>
        <v>194</v>
      </c>
      <c r="G4" s="5">
        <f t="shared" si="3"/>
        <v>50</v>
      </c>
      <c r="H4" s="5">
        <f t="shared" si="4"/>
        <v>50</v>
      </c>
      <c r="I4" s="5">
        <f t="shared" si="7"/>
        <v>485000</v>
      </c>
      <c r="J4" s="5">
        <f t="shared" si="8"/>
        <v>42632</v>
      </c>
      <c r="K4" s="5">
        <f t="shared" si="5"/>
        <v>4092672</v>
      </c>
      <c r="L4" s="5">
        <f t="shared" si="6"/>
        <v>9.6372251157407405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12</v>
      </c>
      <c r="B5" s="4">
        <v>4</v>
      </c>
      <c r="C5" s="4">
        <v>4</v>
      </c>
      <c r="D5" s="5">
        <f t="shared" si="0"/>
        <v>8</v>
      </c>
      <c r="E5" s="5">
        <f t="shared" si="1"/>
        <v>192</v>
      </c>
      <c r="F5" s="5">
        <f t="shared" si="2"/>
        <v>98</v>
      </c>
      <c r="G5" s="5">
        <f t="shared" si="3"/>
        <v>50</v>
      </c>
      <c r="H5" s="5">
        <f t="shared" si="4"/>
        <v>50</v>
      </c>
      <c r="I5" s="5">
        <f t="shared" si="7"/>
        <v>245000</v>
      </c>
      <c r="J5" s="5">
        <f t="shared" si="8"/>
        <v>23816</v>
      </c>
      <c r="K5" s="5">
        <f t="shared" si="5"/>
        <v>4572672</v>
      </c>
      <c r="L5" s="5">
        <f t="shared" si="6"/>
        <v>10.767505787037036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8</v>
      </c>
      <c r="C6" s="4">
        <v>4</v>
      </c>
      <c r="D6" s="5">
        <f t="shared" si="0"/>
        <v>16</v>
      </c>
      <c r="E6" s="5">
        <f t="shared" si="1"/>
        <v>384</v>
      </c>
      <c r="F6" s="5">
        <f t="shared" si="2"/>
        <v>98</v>
      </c>
      <c r="G6" s="5">
        <f t="shared" si="3"/>
        <v>26</v>
      </c>
      <c r="H6" s="5">
        <f t="shared" si="4"/>
        <v>50</v>
      </c>
      <c r="I6" s="5">
        <f t="shared" si="7"/>
        <v>127400</v>
      </c>
      <c r="J6" s="5">
        <f t="shared" si="8"/>
        <v>16808</v>
      </c>
      <c r="K6" s="5">
        <f t="shared" si="5"/>
        <v>6454272</v>
      </c>
      <c r="L6" s="5">
        <f t="shared" si="6"/>
        <v>15.198206018518517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8</v>
      </c>
      <c r="C7" s="4">
        <v>8</v>
      </c>
      <c r="D7" s="5">
        <f t="shared" si="0"/>
        <v>32</v>
      </c>
      <c r="E7" s="5">
        <f t="shared" si="1"/>
        <v>768</v>
      </c>
      <c r="F7" s="5">
        <f t="shared" si="2"/>
        <v>98</v>
      </c>
      <c r="G7" s="5">
        <f t="shared" si="3"/>
        <v>26</v>
      </c>
      <c r="H7" s="5">
        <f t="shared" si="4"/>
        <v>26</v>
      </c>
      <c r="I7" s="5">
        <f t="shared" si="7"/>
        <v>66248</v>
      </c>
      <c r="J7" s="5">
        <f t="shared" si="8"/>
        <v>10952</v>
      </c>
      <c r="K7" s="5">
        <f t="shared" si="5"/>
        <v>8411136</v>
      </c>
      <c r="L7" s="5">
        <f t="shared" si="6"/>
        <v>19.80613425925926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24</v>
      </c>
      <c r="B8" s="4">
        <v>8</v>
      </c>
      <c r="C8" s="4">
        <v>8</v>
      </c>
      <c r="D8" s="5">
        <f t="shared" si="0"/>
        <v>64</v>
      </c>
      <c r="E8" s="5">
        <f t="shared" si="1"/>
        <v>1536</v>
      </c>
      <c r="F8" s="5">
        <f t="shared" si="2"/>
        <v>50</v>
      </c>
      <c r="G8" s="5">
        <f t="shared" si="3"/>
        <v>26</v>
      </c>
      <c r="H8" s="5">
        <f t="shared" si="4"/>
        <v>26</v>
      </c>
      <c r="I8" s="5">
        <f t="shared" si="7"/>
        <v>33800</v>
      </c>
      <c r="J8" s="5">
        <f t="shared" si="8"/>
        <v>6152</v>
      </c>
      <c r="K8" s="5">
        <f t="shared" si="5"/>
        <v>9449472</v>
      </c>
      <c r="L8" s="5">
        <f t="shared" si="6"/>
        <v>22.251157407407408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24</v>
      </c>
      <c r="B9" s="4">
        <v>16</v>
      </c>
      <c r="C9" s="4">
        <v>8</v>
      </c>
      <c r="D9" s="5">
        <f t="shared" si="0"/>
        <v>128</v>
      </c>
      <c r="E9" s="5">
        <f t="shared" si="1"/>
        <v>3072</v>
      </c>
      <c r="F9" s="5">
        <f t="shared" si="2"/>
        <v>50</v>
      </c>
      <c r="G9" s="5">
        <f t="shared" si="3"/>
        <v>14</v>
      </c>
      <c r="H9" s="5">
        <f t="shared" si="4"/>
        <v>26</v>
      </c>
      <c r="I9" s="5">
        <f t="shared" si="7"/>
        <v>18200</v>
      </c>
      <c r="J9" s="5">
        <f t="shared" si="8"/>
        <v>4376</v>
      </c>
      <c r="K9" s="5">
        <f t="shared" si="5"/>
        <v>13443072</v>
      </c>
      <c r="L9" s="5">
        <f t="shared" si="6"/>
        <v>31.655092592592592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16</v>
      </c>
      <c r="C10" s="4">
        <v>16</v>
      </c>
      <c r="D10" s="5">
        <f t="shared" si="0"/>
        <v>256</v>
      </c>
      <c r="E10" s="5">
        <f t="shared" si="1"/>
        <v>6144</v>
      </c>
      <c r="F10" s="5">
        <f t="shared" si="2"/>
        <v>50</v>
      </c>
      <c r="G10" s="5">
        <f t="shared" si="3"/>
        <v>14</v>
      </c>
      <c r="H10" s="5">
        <f t="shared" si="4"/>
        <v>14</v>
      </c>
      <c r="I10" s="5">
        <f t="shared" si="7"/>
        <v>9800</v>
      </c>
      <c r="J10" s="5">
        <f t="shared" si="8"/>
        <v>2888</v>
      </c>
      <c r="K10" s="5">
        <f>J10*E10</f>
        <v>17743872</v>
      </c>
      <c r="L10" s="5">
        <f t="shared" si="6"/>
        <v>41.782407407407405</v>
      </c>
      <c r="M10" s="6" t="b">
        <f t="shared" si="11"/>
        <v>1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74</v>
      </c>
      <c r="G11" s="5">
        <f t="shared" si="3"/>
        <v>40.4</v>
      </c>
      <c r="H11" s="5">
        <f t="shared" si="4"/>
        <v>98</v>
      </c>
      <c r="I11" s="5">
        <f t="shared" si="7"/>
        <v>292980.8</v>
      </c>
      <c r="J11" s="5">
        <f t="shared" si="8"/>
        <v>27560</v>
      </c>
      <c r="K11" s="5">
        <f t="shared" si="5"/>
        <v>4409600</v>
      </c>
      <c r="L11" s="5">
        <f t="shared" si="6"/>
        <v>10.383511766975309</v>
      </c>
      <c r="M11" s="6" t="b">
        <f t="shared" si="11"/>
        <v>0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6</v>
      </c>
      <c r="D12" s="5">
        <f t="shared" si="0"/>
        <v>16</v>
      </c>
      <c r="E12" s="5">
        <f t="shared" si="1"/>
        <v>384</v>
      </c>
      <c r="F12" s="5">
        <f t="shared" si="2"/>
        <v>146</v>
      </c>
      <c r="G12" s="5">
        <f t="shared" si="3"/>
        <v>26</v>
      </c>
      <c r="H12" s="5">
        <f t="shared" si="4"/>
        <v>34</v>
      </c>
      <c r="I12" s="5">
        <f t="shared" si="7"/>
        <v>129064</v>
      </c>
      <c r="J12" s="5">
        <f t="shared" si="8"/>
        <v>18472</v>
      </c>
      <c r="K12" s="5">
        <f t="shared" si="5"/>
        <v>7093248</v>
      </c>
      <c r="L12" s="5">
        <f t="shared" si="6"/>
        <v>16.702835648148149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74</v>
      </c>
      <c r="G13" s="5">
        <f t="shared" si="3"/>
        <v>50</v>
      </c>
      <c r="H13" s="5">
        <f t="shared" si="4"/>
        <v>50</v>
      </c>
      <c r="I13" s="5">
        <f t="shared" si="7"/>
        <v>185000</v>
      </c>
      <c r="J13" s="5">
        <f t="shared" si="8"/>
        <v>19112</v>
      </c>
      <c r="K13" s="5">
        <f t="shared" si="5"/>
        <v>4892672</v>
      </c>
      <c r="L13" s="5">
        <f t="shared" si="6"/>
        <v>11.5210262345679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146</v>
      </c>
      <c r="G14" s="5">
        <f t="shared" si="3"/>
        <v>26</v>
      </c>
      <c r="H14" s="5">
        <f t="shared" si="4"/>
        <v>50</v>
      </c>
      <c r="I14" s="5">
        <f t="shared" si="7"/>
        <v>189800</v>
      </c>
      <c r="J14" s="5">
        <f t="shared" si="8"/>
        <v>23912</v>
      </c>
      <c r="K14" s="5">
        <f t="shared" si="5"/>
        <v>6121472</v>
      </c>
      <c r="L14" s="5">
        <f t="shared" si="6"/>
        <v>14.414544753086419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74</v>
      </c>
      <c r="G15" s="5">
        <f t="shared" si="3"/>
        <v>21.2</v>
      </c>
      <c r="H15" s="5">
        <f t="shared" si="4"/>
        <v>98</v>
      </c>
      <c r="I15" s="5">
        <f t="shared" si="7"/>
        <v>153742.39999999999</v>
      </c>
      <c r="J15" s="5">
        <f t="shared" si="8"/>
        <v>21032</v>
      </c>
      <c r="K15" s="5">
        <f t="shared" si="5"/>
        <v>6730240</v>
      </c>
      <c r="L15" s="5">
        <f t="shared" si="6"/>
        <v>15.848042052469136</v>
      </c>
      <c r="M15" s="6" t="b">
        <f t="shared" si="11"/>
        <v>0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117.2</v>
      </c>
      <c r="G16" s="5">
        <f t="shared" si="3"/>
        <v>26</v>
      </c>
      <c r="H16" s="5">
        <f t="shared" si="4"/>
        <v>50</v>
      </c>
      <c r="I16" s="5">
        <f t="shared" si="7"/>
        <v>152360</v>
      </c>
      <c r="J16" s="5">
        <f t="shared" si="8"/>
        <v>19649.600000000002</v>
      </c>
      <c r="K16" s="5">
        <f t="shared" si="5"/>
        <v>6287872.0000000009</v>
      </c>
      <c r="L16" s="5">
        <f t="shared" si="6"/>
        <v>14.806375385802472</v>
      </c>
      <c r="M16" s="6" t="b">
        <f t="shared" si="11"/>
        <v>0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68</v>
      </c>
      <c r="B20" s="14">
        <v>192</v>
      </c>
      <c r="D20" s="10" t="s">
        <v>18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F21" s="17"/>
      <c r="G21" s="18"/>
      <c r="H21" s="17"/>
      <c r="I21" s="18"/>
      <c r="J21" s="17"/>
      <c r="K21" s="18"/>
      <c r="L21" s="17"/>
      <c r="M21" s="17"/>
      <c r="N21" s="19"/>
    </row>
    <row r="22" spans="1:14" x14ac:dyDescent="0.25">
      <c r="A22" s="1"/>
      <c r="B22" s="1" t="s">
        <v>11</v>
      </c>
      <c r="C22" s="1" t="s">
        <v>12</v>
      </c>
      <c r="F22" s="17"/>
      <c r="G22" s="18"/>
      <c r="H22" s="17"/>
      <c r="I22" s="18"/>
      <c r="J22" s="17"/>
      <c r="K22" s="18"/>
      <c r="L22" s="17"/>
      <c r="M22" s="17"/>
      <c r="N22" s="19"/>
    </row>
    <row r="23" spans="1:14" x14ac:dyDescent="0.25">
      <c r="A23" s="1" t="s">
        <v>4</v>
      </c>
      <c r="B23" s="15">
        <v>6</v>
      </c>
      <c r="C23" s="3">
        <f>CEILING($B$20*B23,1)</f>
        <v>1152</v>
      </c>
      <c r="E23" s="12"/>
      <c r="F23" s="17"/>
      <c r="G23" s="18"/>
      <c r="H23" s="19"/>
      <c r="I23" s="18"/>
      <c r="J23" s="19"/>
      <c r="K23" s="18"/>
      <c r="L23" s="17"/>
      <c r="M23" s="19"/>
      <c r="N23" s="19"/>
    </row>
    <row r="24" spans="1:14" x14ac:dyDescent="0.25">
      <c r="A24" s="1" t="s">
        <v>5</v>
      </c>
      <c r="B24" s="15">
        <v>1</v>
      </c>
      <c r="C24" s="3">
        <f t="shared" ref="C24:C25" si="12">CEILING($B$20*B24,1)</f>
        <v>192</v>
      </c>
      <c r="E24" s="12"/>
      <c r="F24" s="17"/>
      <c r="G24" s="19"/>
      <c r="H24" s="19"/>
      <c r="I24" s="18"/>
      <c r="J24" s="19"/>
      <c r="K24" s="18"/>
      <c r="L24" s="17"/>
      <c r="M24" s="19"/>
      <c r="N24" s="19"/>
    </row>
    <row r="25" spans="1:14" x14ac:dyDescent="0.25">
      <c r="A25" s="1" t="s">
        <v>6</v>
      </c>
      <c r="B25" s="15">
        <v>1</v>
      </c>
      <c r="C25" s="3">
        <f t="shared" si="12"/>
        <v>192</v>
      </c>
      <c r="F25" s="17"/>
      <c r="G25" s="17"/>
      <c r="H25" s="19"/>
      <c r="I25" s="17"/>
      <c r="J25" s="19"/>
      <c r="K25" s="17"/>
      <c r="L25" s="17"/>
      <c r="M25" s="19"/>
      <c r="N25" s="19"/>
    </row>
    <row r="26" spans="1:14" x14ac:dyDescent="0.25">
      <c r="B26" s="1" t="s">
        <v>13</v>
      </c>
      <c r="C26" s="3">
        <f>C23*C24*C25</f>
        <v>42467328</v>
      </c>
      <c r="F26" s="17"/>
      <c r="G26" s="17"/>
      <c r="H26" s="19"/>
      <c r="I26" s="17"/>
      <c r="J26" s="19"/>
      <c r="K26" s="17"/>
      <c r="L26" s="17"/>
      <c r="M26" s="19"/>
      <c r="N26" s="19"/>
    </row>
    <row r="27" spans="1:14" x14ac:dyDescent="0.25">
      <c r="F27" s="17"/>
      <c r="G27" s="17"/>
      <c r="H27" s="17"/>
      <c r="I27" s="18"/>
      <c r="J27" s="17"/>
      <c r="K27" s="18"/>
      <c r="L27" s="17"/>
      <c r="M27" s="17"/>
      <c r="N27" s="19"/>
    </row>
    <row r="28" spans="1:14" x14ac:dyDescent="0.25">
      <c r="F28" s="17"/>
      <c r="G28" s="17"/>
      <c r="H28" s="19"/>
      <c r="I28" s="18"/>
      <c r="J28" s="19"/>
      <c r="K28" s="17"/>
      <c r="L28" s="17"/>
      <c r="M28" s="19"/>
      <c r="N28" s="19"/>
    </row>
    <row r="29" spans="1:14" x14ac:dyDescent="0.25">
      <c r="F29" s="17"/>
      <c r="G29" s="17"/>
      <c r="H29" s="17"/>
      <c r="I29" s="18"/>
      <c r="J29" s="17"/>
      <c r="K29" s="18"/>
      <c r="L29" s="17"/>
      <c r="M29" s="17"/>
      <c r="N29" s="19"/>
    </row>
    <row r="30" spans="1:14" x14ac:dyDescent="0.25">
      <c r="F30" s="17"/>
      <c r="G30" s="17"/>
      <c r="H30" s="19"/>
      <c r="I30" s="18"/>
      <c r="J30" s="17"/>
      <c r="K30" s="18"/>
      <c r="L30" s="17"/>
      <c r="M30" s="17"/>
      <c r="N30" s="19"/>
    </row>
    <row r="31" spans="1:14" x14ac:dyDescent="0.25">
      <c r="F31" s="17"/>
      <c r="G31" s="17"/>
      <c r="H31" s="17"/>
      <c r="I31" s="18"/>
      <c r="J31" s="19"/>
      <c r="K31" s="18"/>
      <c r="L31" s="17"/>
      <c r="M31" s="19"/>
      <c r="N31" s="19"/>
    </row>
    <row r="32" spans="1:14" x14ac:dyDescent="0.25">
      <c r="F32" s="17"/>
      <c r="G32" s="17"/>
      <c r="H32" s="19"/>
      <c r="I32" s="18"/>
      <c r="J32" s="19"/>
      <c r="K32" s="18"/>
      <c r="L32" s="17"/>
      <c r="M32" s="19"/>
      <c r="N32" s="19"/>
    </row>
    <row r="33" spans="6:14" x14ac:dyDescent="0.25">
      <c r="F33" s="17"/>
      <c r="G33" s="17"/>
      <c r="H33" s="19"/>
      <c r="I33" s="17"/>
      <c r="J33" s="19"/>
      <c r="K33" s="17"/>
      <c r="L33" s="17"/>
      <c r="M33" s="19"/>
      <c r="N33" s="19"/>
    </row>
    <row r="34" spans="6:14" x14ac:dyDescent="0.25">
      <c r="F34" s="17"/>
      <c r="G34" s="17"/>
      <c r="H34" s="17"/>
      <c r="I34" s="17"/>
      <c r="J34" s="19"/>
      <c r="K34" s="17"/>
      <c r="L34" s="17"/>
      <c r="M34" s="19"/>
      <c r="N34" s="19"/>
    </row>
    <row r="35" spans="6:14" x14ac:dyDescent="0.25">
      <c r="F35" s="17"/>
      <c r="G35" s="17"/>
      <c r="H35" s="17"/>
      <c r="I35" s="17"/>
      <c r="J35" s="17"/>
      <c r="K35" s="18"/>
      <c r="L35" s="17"/>
      <c r="M35" s="17"/>
      <c r="N35" s="19"/>
    </row>
    <row r="36" spans="6:14" x14ac:dyDescent="0.25">
      <c r="F36" s="17"/>
      <c r="G36" s="17"/>
      <c r="H36" s="17"/>
      <c r="I36" s="17"/>
      <c r="J36" s="17"/>
      <c r="K36" s="18"/>
      <c r="L36" s="17"/>
      <c r="M36" s="17"/>
      <c r="N36" s="19"/>
    </row>
    <row r="37" spans="6:14" x14ac:dyDescent="0.25">
      <c r="F37" s="17"/>
      <c r="G37" s="17"/>
      <c r="H37" s="17"/>
      <c r="I37" s="17"/>
      <c r="J37" s="19"/>
      <c r="K37" s="18"/>
      <c r="L37" s="17"/>
      <c r="M37" s="19"/>
      <c r="N37" s="19"/>
    </row>
    <row r="38" spans="6:14" x14ac:dyDescent="0.25">
      <c r="F38" s="17"/>
      <c r="G38" s="17"/>
      <c r="H38" s="17"/>
      <c r="I38" s="17"/>
      <c r="J38" s="17"/>
      <c r="K38" s="18"/>
      <c r="L38" s="17"/>
      <c r="M38" s="17"/>
      <c r="N38" s="19"/>
    </row>
    <row r="39" spans="6:14" x14ac:dyDescent="0.25">
      <c r="F39" s="17"/>
      <c r="G39" s="17"/>
      <c r="H39" s="17"/>
      <c r="I39" s="17"/>
      <c r="J39" s="19"/>
      <c r="K39" s="18"/>
      <c r="L39" s="17"/>
      <c r="M39" s="17"/>
      <c r="N39" s="19"/>
    </row>
    <row r="40" spans="6:14" x14ac:dyDescent="0.25">
      <c r="F40" s="17"/>
      <c r="G40" s="17"/>
      <c r="H40" s="17"/>
      <c r="I40" s="17"/>
      <c r="J40" s="17"/>
      <c r="K40" s="18"/>
      <c r="L40" s="17"/>
      <c r="M40" s="19"/>
      <c r="N40" s="19"/>
    </row>
    <row r="41" spans="6:14" x14ac:dyDescent="0.25">
      <c r="F41" s="17"/>
      <c r="G41" s="17"/>
      <c r="H41" s="17"/>
      <c r="I41" s="17"/>
      <c r="J41" s="19"/>
      <c r="K41" s="18"/>
      <c r="L41" s="17"/>
      <c r="M41" s="19"/>
      <c r="N41" s="19"/>
    </row>
    <row r="42" spans="6:14" x14ac:dyDescent="0.25">
      <c r="F42" s="17"/>
      <c r="G42" s="17"/>
      <c r="H42" s="17"/>
      <c r="I42" s="17"/>
      <c r="J42" s="17"/>
      <c r="K42" s="17"/>
      <c r="L42" s="17"/>
      <c r="M42" s="19"/>
      <c r="N42" s="19"/>
    </row>
    <row r="43" spans="6:14" x14ac:dyDescent="0.25">
      <c r="F43" s="17"/>
      <c r="G43" s="17"/>
      <c r="H43" s="17"/>
      <c r="I43" s="17"/>
      <c r="J43" s="17"/>
      <c r="K43" s="17"/>
      <c r="L43" s="17"/>
      <c r="M43" s="19"/>
      <c r="N43" s="19"/>
    </row>
    <row r="44" spans="6:14" x14ac:dyDescent="0.25">
      <c r="F44" s="17"/>
      <c r="G44" s="17"/>
      <c r="H44" s="17"/>
      <c r="I44" s="17"/>
      <c r="J44" s="17"/>
      <c r="K44" s="17"/>
      <c r="L44" s="17"/>
      <c r="M44" s="17"/>
      <c r="N44" s="19"/>
    </row>
    <row r="45" spans="6:14" x14ac:dyDescent="0.25">
      <c r="F45" s="17"/>
      <c r="G45" s="17"/>
      <c r="H45" s="17"/>
      <c r="I45" s="17"/>
      <c r="J45" s="17"/>
      <c r="K45" s="17"/>
      <c r="L45" s="17"/>
      <c r="M45" s="17"/>
      <c r="N45" s="19"/>
    </row>
    <row r="46" spans="6:14" x14ac:dyDescent="0.25">
      <c r="F46" s="17"/>
      <c r="G46" s="17"/>
      <c r="H46" s="17"/>
      <c r="I46" s="17"/>
      <c r="J46" s="17"/>
      <c r="K46" s="17"/>
      <c r="L46" s="17"/>
      <c r="M46" s="19"/>
      <c r="N46" s="19"/>
    </row>
    <row r="47" spans="6:14" x14ac:dyDescent="0.25">
      <c r="F47" s="17"/>
      <c r="G47" s="17"/>
      <c r="H47" s="17"/>
      <c r="I47" s="17"/>
      <c r="J47" s="17"/>
      <c r="K47" s="17"/>
      <c r="L47" s="17"/>
      <c r="M47" s="17"/>
      <c r="N47" s="19"/>
    </row>
    <row r="48" spans="6:14" x14ac:dyDescent="0.25">
      <c r="F48" s="17"/>
      <c r="G48" s="17"/>
      <c r="H48" s="17"/>
      <c r="I48" s="17"/>
      <c r="J48" s="17"/>
      <c r="K48" s="17"/>
      <c r="L48" s="17"/>
      <c r="M48" s="17"/>
      <c r="N48" s="19"/>
    </row>
    <row r="49" spans="6:14" x14ac:dyDescent="0.25">
      <c r="F49" s="17"/>
      <c r="G49" s="17"/>
      <c r="H49" s="17"/>
      <c r="I49" s="17"/>
      <c r="J49" s="17"/>
      <c r="K49" s="17"/>
      <c r="L49" s="17"/>
      <c r="M49" s="19"/>
      <c r="N49" s="19"/>
    </row>
    <row r="50" spans="6:14" x14ac:dyDescent="0.25">
      <c r="F50" s="17"/>
      <c r="G50" s="17"/>
      <c r="H50" s="17"/>
      <c r="I50" s="17"/>
      <c r="J50" s="17"/>
      <c r="K50" s="17"/>
      <c r="L50" s="17"/>
      <c r="M50" s="19"/>
      <c r="N50" s="19"/>
    </row>
    <row r="51" spans="6:14" x14ac:dyDescent="0.25">
      <c r="F51" s="17"/>
      <c r="G51" s="17"/>
      <c r="H51" s="17"/>
      <c r="I51" s="17"/>
      <c r="J51" s="17"/>
      <c r="K51" s="17"/>
      <c r="L51" s="17"/>
      <c r="M51" s="19"/>
      <c r="N51" s="19"/>
    </row>
    <row r="52" spans="6:14" x14ac:dyDescent="0.25">
      <c r="F52" s="17"/>
      <c r="G52" s="17"/>
      <c r="H52" s="17"/>
      <c r="I52" s="17"/>
      <c r="J52" s="17"/>
      <c r="K52" s="17"/>
      <c r="L52" s="17"/>
      <c r="M52" s="19"/>
      <c r="N52" s="19"/>
    </row>
    <row r="53" spans="6:14" x14ac:dyDescent="0.25">
      <c r="F53" s="17"/>
      <c r="G53" s="17"/>
      <c r="H53" s="17"/>
      <c r="I53" s="17"/>
      <c r="J53" s="17"/>
      <c r="K53" s="17"/>
      <c r="L53" s="17"/>
      <c r="M53" s="17"/>
      <c r="N53" s="19"/>
    </row>
    <row r="54" spans="6:14" x14ac:dyDescent="0.25">
      <c r="F54" s="17"/>
      <c r="G54" s="17"/>
      <c r="H54" s="17"/>
      <c r="I54" s="17"/>
      <c r="J54" s="17"/>
      <c r="K54" s="17"/>
      <c r="L54" s="17"/>
      <c r="M54" s="17"/>
      <c r="N54" s="19"/>
    </row>
    <row r="55" spans="6:14" x14ac:dyDescent="0.25">
      <c r="F55" s="17"/>
      <c r="G55" s="17"/>
      <c r="H55" s="17"/>
      <c r="I55" s="17"/>
      <c r="J55" s="17"/>
      <c r="K55" s="17"/>
      <c r="L55" s="17"/>
      <c r="M55" s="19"/>
      <c r="N55" s="19"/>
    </row>
    <row r="56" spans="6:14" x14ac:dyDescent="0.25">
      <c r="F56" s="17"/>
      <c r="G56" s="17"/>
      <c r="H56" s="17"/>
      <c r="I56" s="17"/>
      <c r="J56" s="17"/>
      <c r="K56" s="17"/>
      <c r="L56" s="17"/>
      <c r="M56" s="17"/>
      <c r="N56" s="19"/>
    </row>
    <row r="57" spans="6:14" x14ac:dyDescent="0.25">
      <c r="F57" s="17"/>
      <c r="G57" s="17"/>
      <c r="H57" s="17"/>
      <c r="I57" s="17"/>
      <c r="J57" s="17"/>
      <c r="K57" s="17"/>
      <c r="L57" s="17"/>
      <c r="M57" s="19"/>
      <c r="N57" s="19"/>
    </row>
    <row r="58" spans="6:14" x14ac:dyDescent="0.25">
      <c r="F58" s="17"/>
      <c r="G58" s="17"/>
      <c r="H58" s="17"/>
      <c r="I58" s="17"/>
      <c r="J58" s="17"/>
      <c r="K58" s="17"/>
      <c r="L58" s="17"/>
      <c r="M58" s="17"/>
      <c r="N58" s="19"/>
    </row>
    <row r="59" spans="6:14" x14ac:dyDescent="0.25">
      <c r="F59" s="17"/>
      <c r="G59" s="17"/>
      <c r="H59" s="17"/>
      <c r="I59" s="17"/>
      <c r="J59" s="17"/>
      <c r="K59" s="17"/>
      <c r="L59" s="17"/>
      <c r="M59" s="19"/>
      <c r="N59" s="19"/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12</v>
      </c>
      <c r="G2" s="5">
        <f t="shared" ref="G2:G16" si="3">($C$25/B2)+2</f>
        <v>12</v>
      </c>
      <c r="H2" s="5">
        <f t="shared" ref="H2:H16" si="4">($C$26/C2)+2</f>
        <v>32</v>
      </c>
      <c r="I2" s="5">
        <f t="shared" ref="I2:I16" si="5">F2*G2*H2</f>
        <v>4608</v>
      </c>
      <c r="J2" s="5">
        <f>((F2*G2) + (G2*(H2-2)) + ((F2-2)*(H2-2)))*2</f>
        <v>1608</v>
      </c>
      <c r="K2" s="5">
        <f t="shared" ref="K2:K16" si="6">J2*E2</f>
        <v>102912</v>
      </c>
      <c r="L2" s="5">
        <f t="shared" ref="L2:L16" si="7">K2/$C$27*100</f>
        <v>53.6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12</v>
      </c>
      <c r="G3" s="5">
        <f t="shared" si="3"/>
        <v>12</v>
      </c>
      <c r="H3" s="5">
        <f t="shared" si="4"/>
        <v>17</v>
      </c>
      <c r="I3" s="5">
        <f t="shared" si="5"/>
        <v>2448</v>
      </c>
      <c r="J3" s="5">
        <f t="shared" ref="J3:J16" si="8">((F3*G3) + (G3*(H3-2)) + ((F3-2)*(H3-2)))*2</f>
        <v>948</v>
      </c>
      <c r="K3" s="5">
        <f t="shared" si="6"/>
        <v>121344</v>
      </c>
      <c r="L3" s="5">
        <f t="shared" si="7"/>
        <v>63.2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8.6666666666666679</v>
      </c>
      <c r="G4" s="5">
        <f t="shared" si="3"/>
        <v>12</v>
      </c>
      <c r="H4" s="5">
        <f t="shared" si="4"/>
        <v>17</v>
      </c>
      <c r="I4" s="5">
        <f t="shared" si="5"/>
        <v>1768.0000000000002</v>
      </c>
      <c r="J4" s="5">
        <f t="shared" si="8"/>
        <v>768</v>
      </c>
      <c r="K4" s="5">
        <f t="shared" si="6"/>
        <v>147456</v>
      </c>
      <c r="L4" s="5">
        <f t="shared" si="7"/>
        <v>76.8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12</v>
      </c>
      <c r="G5" s="5">
        <f t="shared" si="3"/>
        <v>12</v>
      </c>
      <c r="H5" s="5">
        <f t="shared" si="4"/>
        <v>12</v>
      </c>
      <c r="I5" s="5">
        <f t="shared" si="5"/>
        <v>1728</v>
      </c>
      <c r="J5" s="5">
        <f t="shared" si="8"/>
        <v>728</v>
      </c>
      <c r="K5" s="5">
        <f t="shared" si="6"/>
        <v>139776</v>
      </c>
      <c r="L5" s="5">
        <f t="shared" si="7"/>
        <v>72.8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6</v>
      </c>
      <c r="G6" s="5">
        <f t="shared" si="3"/>
        <v>12</v>
      </c>
      <c r="H6" s="5">
        <f t="shared" si="4"/>
        <v>17</v>
      </c>
      <c r="I6" s="5">
        <f t="shared" si="5"/>
        <v>1224</v>
      </c>
      <c r="J6" s="5">
        <f t="shared" si="8"/>
        <v>624</v>
      </c>
      <c r="K6" s="5">
        <f t="shared" si="6"/>
        <v>199680</v>
      </c>
      <c r="L6" s="5">
        <f t="shared" si="7"/>
        <v>104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22</v>
      </c>
      <c r="G7" s="5">
        <f t="shared" si="3"/>
        <v>6.4444444444444446</v>
      </c>
      <c r="H7" s="5">
        <f t="shared" si="4"/>
        <v>17</v>
      </c>
      <c r="I7" s="5">
        <f t="shared" si="5"/>
        <v>2410.2222222222222</v>
      </c>
      <c r="J7" s="5">
        <f t="shared" si="8"/>
        <v>1076.8888888888889</v>
      </c>
      <c r="K7" s="5">
        <f t="shared" si="6"/>
        <v>155072</v>
      </c>
      <c r="L7" s="5">
        <f t="shared" si="7"/>
        <v>80.766666666666666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12</v>
      </c>
      <c r="G8" s="5">
        <f t="shared" si="3"/>
        <v>7</v>
      </c>
      <c r="H8" s="5">
        <f t="shared" si="4"/>
        <v>62</v>
      </c>
      <c r="I8" s="5">
        <f t="shared" si="5"/>
        <v>5208</v>
      </c>
      <c r="J8" s="5">
        <f t="shared" si="8"/>
        <v>2208</v>
      </c>
      <c r="K8" s="5">
        <f t="shared" si="6"/>
        <v>141312</v>
      </c>
      <c r="L8" s="5">
        <f t="shared" si="7"/>
        <v>73.599999999999994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7</v>
      </c>
      <c r="G9" s="5">
        <f t="shared" si="3"/>
        <v>7</v>
      </c>
      <c r="H9" s="5">
        <f t="shared" si="4"/>
        <v>62</v>
      </c>
      <c r="I9" s="5">
        <f t="shared" si="5"/>
        <v>3038</v>
      </c>
      <c r="J9" s="5">
        <f t="shared" si="8"/>
        <v>1538</v>
      </c>
      <c r="K9" s="5">
        <f t="shared" si="6"/>
        <v>196864</v>
      </c>
      <c r="L9" s="5">
        <f t="shared" si="7"/>
        <v>102.53333333333335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5.3333333333333339</v>
      </c>
      <c r="G10" s="5">
        <f t="shared" si="3"/>
        <v>7</v>
      </c>
      <c r="H10" s="5">
        <f t="shared" si="4"/>
        <v>62</v>
      </c>
      <c r="I10" s="5">
        <f t="shared" si="5"/>
        <v>2314.666666666667</v>
      </c>
      <c r="J10" s="5">
        <f t="shared" si="8"/>
        <v>1314.6666666666667</v>
      </c>
      <c r="K10" s="5">
        <f t="shared" si="6"/>
        <v>252416</v>
      </c>
      <c r="L10" s="5">
        <f t="shared" si="7"/>
        <v>131.46666666666667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4.5</v>
      </c>
      <c r="G11" s="5">
        <f t="shared" si="3"/>
        <v>7</v>
      </c>
      <c r="H11" s="5">
        <f t="shared" si="4"/>
        <v>62</v>
      </c>
      <c r="I11" s="5">
        <f t="shared" si="5"/>
        <v>1953</v>
      </c>
      <c r="J11" s="5">
        <f t="shared" si="8"/>
        <v>1203</v>
      </c>
      <c r="K11" s="5">
        <f t="shared" si="6"/>
        <v>307968</v>
      </c>
      <c r="L11" s="5">
        <f t="shared" si="7"/>
        <v>160.4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4</v>
      </c>
      <c r="G12" s="5">
        <f t="shared" si="3"/>
        <v>7</v>
      </c>
      <c r="H12" s="5">
        <f t="shared" si="4"/>
        <v>62</v>
      </c>
      <c r="I12" s="5">
        <f t="shared" si="5"/>
        <v>1736</v>
      </c>
      <c r="J12" s="5">
        <f t="shared" si="8"/>
        <v>1136</v>
      </c>
      <c r="K12" s="5">
        <f t="shared" si="6"/>
        <v>363520</v>
      </c>
      <c r="L12" s="5">
        <f t="shared" si="7"/>
        <v>189.33333333333334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7</v>
      </c>
      <c r="G13" s="5">
        <f t="shared" si="3"/>
        <v>6.4444444444444446</v>
      </c>
      <c r="H13" s="5">
        <f t="shared" si="4"/>
        <v>17</v>
      </c>
      <c r="I13" s="5">
        <f t="shared" si="5"/>
        <v>766.88888888888891</v>
      </c>
      <c r="J13" s="5">
        <f t="shared" si="8"/>
        <v>433.55555555555554</v>
      </c>
      <c r="K13" s="5">
        <f t="shared" si="6"/>
        <v>249728</v>
      </c>
      <c r="L13" s="5">
        <f t="shared" si="7"/>
        <v>130.06666666666666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22</v>
      </c>
      <c r="G14" s="5">
        <f t="shared" si="3"/>
        <v>22</v>
      </c>
      <c r="H14" s="5">
        <f t="shared" si="4"/>
        <v>32</v>
      </c>
      <c r="I14" s="5">
        <f t="shared" si="5"/>
        <v>15488</v>
      </c>
      <c r="J14" s="5">
        <f t="shared" si="8"/>
        <v>3488</v>
      </c>
      <c r="K14" s="5">
        <f t="shared" si="6"/>
        <v>55808</v>
      </c>
      <c r="L14" s="5">
        <f t="shared" si="7"/>
        <v>29.06666666666667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42</v>
      </c>
      <c r="G15" s="5">
        <f t="shared" si="3"/>
        <v>22</v>
      </c>
      <c r="H15" s="5">
        <f t="shared" si="4"/>
        <v>32</v>
      </c>
      <c r="I15" s="5">
        <f t="shared" si="5"/>
        <v>29568</v>
      </c>
      <c r="J15" s="5">
        <f t="shared" si="8"/>
        <v>5568</v>
      </c>
      <c r="K15" s="5">
        <f t="shared" si="6"/>
        <v>44544</v>
      </c>
      <c r="L15" s="5">
        <f t="shared" si="7"/>
        <v>23.200000000000003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10</v>
      </c>
      <c r="G16" s="5">
        <f t="shared" si="3"/>
        <v>7</v>
      </c>
      <c r="H16" s="5">
        <f t="shared" si="4"/>
        <v>9.5</v>
      </c>
      <c r="I16" s="5">
        <f t="shared" si="5"/>
        <v>665</v>
      </c>
      <c r="J16" s="5">
        <f t="shared" si="8"/>
        <v>365</v>
      </c>
      <c r="K16" s="5">
        <f t="shared" si="6"/>
        <v>233600</v>
      </c>
      <c r="L16" s="5">
        <f t="shared" si="7"/>
        <v>121.66666666666666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68</v>
      </c>
      <c r="B20">
        <v>10</v>
      </c>
      <c r="D20" s="10" t="s">
        <v>18</v>
      </c>
      <c r="M20" t="s">
        <v>47</v>
      </c>
    </row>
    <row r="21" spans="1:14" x14ac:dyDescent="0.25">
      <c r="M21" t="s">
        <v>66</v>
      </c>
    </row>
    <row r="22" spans="1:14" x14ac:dyDescent="0.25">
      <c r="M22" t="s">
        <v>30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M23" t="s">
        <v>33</v>
      </c>
      <c r="N23" s="16">
        <f>N22+(4*B20)</f>
        <v>50</v>
      </c>
    </row>
    <row r="24" spans="1:14" x14ac:dyDescent="0.25">
      <c r="A24" s="1" t="s">
        <v>4</v>
      </c>
      <c r="B24" s="1">
        <v>8</v>
      </c>
      <c r="C24" s="3">
        <f>$B$20*B24</f>
        <v>80</v>
      </c>
      <c r="E24" s="12"/>
      <c r="H24" s="12"/>
      <c r="J24" s="12"/>
      <c r="M24" s="12" t="s">
        <v>32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40</v>
      </c>
      <c r="E25" s="12"/>
      <c r="H25" s="12"/>
      <c r="J25" s="12"/>
      <c r="M25" s="12" t="s">
        <v>34</v>
      </c>
      <c r="N25" s="16">
        <f>1.5*B20</f>
        <v>15</v>
      </c>
    </row>
    <row r="26" spans="1:14" x14ac:dyDescent="0.25">
      <c r="A26" s="1" t="s">
        <v>6</v>
      </c>
      <c r="B26" s="1">
        <v>6</v>
      </c>
      <c r="C26" s="3">
        <f t="shared" si="12"/>
        <v>60</v>
      </c>
      <c r="J26" s="12"/>
      <c r="M26" s="12" t="s">
        <v>41</v>
      </c>
      <c r="N26" s="16">
        <f>((B26/2-1.5)*B20) - 1</f>
        <v>14</v>
      </c>
    </row>
    <row r="27" spans="1:14" x14ac:dyDescent="0.25">
      <c r="B27" s="1" t="s">
        <v>13</v>
      </c>
      <c r="C27" s="3">
        <f>C24*C25*C26</f>
        <v>192000</v>
      </c>
      <c r="H27" s="12"/>
      <c r="J27" s="12"/>
      <c r="M27" s="12" t="s">
        <v>42</v>
      </c>
      <c r="N27" s="16">
        <f>N26+(3*B20)</f>
        <v>44</v>
      </c>
    </row>
    <row r="28" spans="1:14" x14ac:dyDescent="0.25">
      <c r="H28" s="12"/>
      <c r="J28" s="12"/>
      <c r="M28" t="s">
        <v>28</v>
      </c>
      <c r="N28" s="12">
        <f>(N23-N22+1)*2</f>
        <v>82</v>
      </c>
    </row>
    <row r="29" spans="1:14" x14ac:dyDescent="0.25">
      <c r="B29" t="s">
        <v>67</v>
      </c>
      <c r="C29" s="13">
        <f>(C24*C25*C26)+ (N28*N29*N30) + (N37*N38*N39) + (N46*N47*N48) + (N55*N56*N57)</f>
        <v>12063952</v>
      </c>
      <c r="J29" s="12"/>
      <c r="M29" t="s">
        <v>29</v>
      </c>
      <c r="N29" s="12">
        <f>(N25-N24+1)*2</f>
        <v>32</v>
      </c>
    </row>
    <row r="30" spans="1:14" x14ac:dyDescent="0.25">
      <c r="H30" s="12"/>
      <c r="J30" s="12"/>
      <c r="M30" s="12" t="s">
        <v>40</v>
      </c>
      <c r="N30" s="12">
        <f>(N27-N26+1)*2</f>
        <v>62</v>
      </c>
    </row>
    <row r="31" spans="1:14" x14ac:dyDescent="0.25">
      <c r="H31" s="12"/>
      <c r="J31" s="12"/>
      <c r="M31" t="s">
        <v>35</v>
      </c>
      <c r="N31" s="16">
        <f>(B20/4)*2</f>
        <v>5</v>
      </c>
    </row>
    <row r="32" spans="1:14" x14ac:dyDescent="0.25">
      <c r="J32" s="12"/>
      <c r="M32" t="s">
        <v>31</v>
      </c>
      <c r="N32" s="16">
        <f>N31+(3.25*B20*2)</f>
        <v>70</v>
      </c>
    </row>
    <row r="33" spans="8:14" x14ac:dyDescent="0.25">
      <c r="H33" s="12"/>
      <c r="J33" s="12"/>
      <c r="M33" s="12" t="s">
        <v>36</v>
      </c>
      <c r="N33" s="16">
        <v>0</v>
      </c>
    </row>
    <row r="34" spans="8:14" x14ac:dyDescent="0.25">
      <c r="H34" s="12"/>
      <c r="M34" s="12" t="s">
        <v>37</v>
      </c>
      <c r="N34" s="16">
        <f>N33+(1.25*B20*2)</f>
        <v>25</v>
      </c>
    </row>
    <row r="35" spans="8:14" x14ac:dyDescent="0.25">
      <c r="M35" s="12" t="s">
        <v>43</v>
      </c>
      <c r="N35" s="16">
        <f>(B20/4)*2</f>
        <v>5</v>
      </c>
    </row>
    <row r="36" spans="8:14" x14ac:dyDescent="0.25">
      <c r="M36" s="12" t="s">
        <v>44</v>
      </c>
      <c r="N36" s="16">
        <f>N35+(2.5*B20*2)</f>
        <v>55</v>
      </c>
    </row>
    <row r="37" spans="8:14" x14ac:dyDescent="0.25">
      <c r="M37" t="s">
        <v>38</v>
      </c>
      <c r="N37" s="12">
        <f>(N32-N31+1)*2</f>
        <v>132</v>
      </c>
    </row>
    <row r="38" spans="8:14" x14ac:dyDescent="0.25">
      <c r="M38" t="s">
        <v>39</v>
      </c>
      <c r="N38" s="12">
        <f>(N34-N33+1)*2</f>
        <v>52</v>
      </c>
    </row>
    <row r="39" spans="8:14" x14ac:dyDescent="0.25">
      <c r="M39" s="12" t="s">
        <v>45</v>
      </c>
      <c r="N39" s="12">
        <f>(N36-N35+1)*2</f>
        <v>102</v>
      </c>
    </row>
    <row r="40" spans="8:14" x14ac:dyDescent="0.25">
      <c r="M40" t="s">
        <v>48</v>
      </c>
      <c r="N40" s="16">
        <f>(B20/4)*4</f>
        <v>10</v>
      </c>
    </row>
    <row r="41" spans="8:14" x14ac:dyDescent="0.25">
      <c r="M41" t="s">
        <v>49</v>
      </c>
      <c r="N41" s="16">
        <f>N40+(2.5*B20*4)</f>
        <v>110</v>
      </c>
    </row>
    <row r="42" spans="8:14" x14ac:dyDescent="0.25">
      <c r="M42" s="12" t="s">
        <v>50</v>
      </c>
      <c r="N42" s="16">
        <v>0</v>
      </c>
    </row>
    <row r="43" spans="8:14" x14ac:dyDescent="0.25">
      <c r="M43" s="12" t="s">
        <v>51</v>
      </c>
      <c r="N43" s="16">
        <f>B20*4</f>
        <v>40</v>
      </c>
    </row>
    <row r="44" spans="8:14" x14ac:dyDescent="0.25">
      <c r="M44" s="12" t="s">
        <v>52</v>
      </c>
      <c r="N44" s="16">
        <f>(B20/4)*4</f>
        <v>10</v>
      </c>
    </row>
    <row r="45" spans="8:14" x14ac:dyDescent="0.25">
      <c r="M45" s="12" t="s">
        <v>53</v>
      </c>
      <c r="N45" s="16">
        <f>N44+(2*B20*4)</f>
        <v>90</v>
      </c>
    </row>
    <row r="46" spans="8:14" x14ac:dyDescent="0.25">
      <c r="M46" t="s">
        <v>54</v>
      </c>
      <c r="N46" s="12">
        <f>(N41-N40+1)*2</f>
        <v>202</v>
      </c>
    </row>
    <row r="47" spans="8:14" x14ac:dyDescent="0.25">
      <c r="M47" t="s">
        <v>55</v>
      </c>
      <c r="N47" s="12">
        <f>(N43-N42+1)*2</f>
        <v>82</v>
      </c>
    </row>
    <row r="48" spans="8:14" x14ac:dyDescent="0.25">
      <c r="M48" s="12" t="s">
        <v>56</v>
      </c>
      <c r="N48" s="12">
        <f>(N45-N44+1)*2</f>
        <v>162</v>
      </c>
    </row>
    <row r="49" spans="13:14" x14ac:dyDescent="0.25">
      <c r="M49" t="s">
        <v>57</v>
      </c>
      <c r="N49" s="16">
        <f>(B20/4)*8</f>
        <v>20</v>
      </c>
    </row>
    <row r="50" spans="13:14" x14ac:dyDescent="0.25">
      <c r="M50" t="s">
        <v>58</v>
      </c>
      <c r="N50" s="16">
        <f>N49+(1.75*B20*8)</f>
        <v>160</v>
      </c>
    </row>
    <row r="51" spans="13:14" x14ac:dyDescent="0.25">
      <c r="M51" s="12" t="s">
        <v>59</v>
      </c>
      <c r="N51" s="16">
        <v>0</v>
      </c>
    </row>
    <row r="52" spans="13:14" x14ac:dyDescent="0.25">
      <c r="M52" s="12" t="s">
        <v>60</v>
      </c>
      <c r="N52" s="16">
        <f>0.75*B20*8</f>
        <v>60</v>
      </c>
    </row>
    <row r="53" spans="13:14" x14ac:dyDescent="0.25">
      <c r="M53" s="12" t="s">
        <v>61</v>
      </c>
      <c r="N53" s="16">
        <f>(B20/4)*8</f>
        <v>20</v>
      </c>
    </row>
    <row r="54" spans="13:14" x14ac:dyDescent="0.25">
      <c r="M54" s="12" t="s">
        <v>62</v>
      </c>
      <c r="N54" s="16">
        <f>N53+(1.5*B20*8)</f>
        <v>140</v>
      </c>
    </row>
    <row r="55" spans="13:14" x14ac:dyDescent="0.25">
      <c r="M55" t="s">
        <v>63</v>
      </c>
      <c r="N55" s="12">
        <f>(N50-N49+1)*2</f>
        <v>282</v>
      </c>
    </row>
    <row r="56" spans="13:14" x14ac:dyDescent="0.25">
      <c r="M56" t="s">
        <v>65</v>
      </c>
      <c r="N56" s="12">
        <f>(N52-N51+1)*2</f>
        <v>122</v>
      </c>
    </row>
    <row r="57" spans="13:14" x14ac:dyDescent="0.25">
      <c r="M57" s="12" t="s">
        <v>64</v>
      </c>
      <c r="N57" s="12">
        <f>(N54-N53+1)*2</f>
        <v>242</v>
      </c>
    </row>
    <row r="58" spans="13:14" x14ac:dyDescent="0.25">
      <c r="M58" t="s">
        <v>25</v>
      </c>
      <c r="N58" s="16">
        <f>(B20/4)*16</f>
        <v>40</v>
      </c>
    </row>
    <row r="59" spans="13:14" x14ac:dyDescent="0.25">
      <c r="M59" s="12" t="s">
        <v>26</v>
      </c>
      <c r="N59" s="16">
        <v>16</v>
      </c>
    </row>
    <row r="60" spans="13:14" x14ac:dyDescent="0.25">
      <c r="M60" t="s">
        <v>46</v>
      </c>
      <c r="N60" s="16">
        <f>N57/2</f>
        <v>121</v>
      </c>
    </row>
    <row r="61" spans="13:14" x14ac:dyDescent="0.25">
      <c r="M61" s="12" t="s">
        <v>27</v>
      </c>
      <c r="N61" s="16">
        <f>B20*16</f>
        <v>160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>((F2*G2) + (G2*(H2-2)) + ((F2-2)*(H2-2)))*2</f>
        <v>128840</v>
      </c>
      <c r="K2" s="5">
        <f t="shared" ref="K2:K16" si="6">J2*E2</f>
        <v>1546080</v>
      </c>
      <c r="L2" s="5">
        <f t="shared" ref="L2:L16" si="7">K2/$C$27*100</f>
        <v>4.91485595703125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ref="J3:J16" si="8">((F3*G3) + (G3*(H3-2)) + ((F3-2)*(H3-2)))*2</f>
        <v>75080</v>
      </c>
      <c r="K3" s="5">
        <f t="shared" si="6"/>
        <v>1801920</v>
      </c>
      <c r="L3" s="5">
        <f t="shared" si="7"/>
        <v>5.7281494140625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8"/>
        <v>61320</v>
      </c>
      <c r="K4" s="5">
        <f t="shared" si="6"/>
        <v>2207520</v>
      </c>
      <c r="L4" s="5">
        <f t="shared" si="7"/>
        <v>7.01751708984375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8"/>
        <v>34191.111111111109</v>
      </c>
      <c r="K5" s="5">
        <f t="shared" si="6"/>
        <v>3692640</v>
      </c>
      <c r="L5" s="5">
        <f t="shared" si="7"/>
        <v>11.73858642578125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8"/>
        <v>76200</v>
      </c>
      <c r="K6" s="5">
        <f t="shared" si="6"/>
        <v>2438400</v>
      </c>
      <c r="L6" s="5">
        <f t="shared" si="7"/>
        <v>7.75146484375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8"/>
        <v>40744</v>
      </c>
      <c r="K7" s="5">
        <f t="shared" si="6"/>
        <v>3911424</v>
      </c>
      <c r="L7" s="5">
        <f t="shared" si="7"/>
        <v>12.43408203125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8"/>
        <v>29144</v>
      </c>
      <c r="K8" s="5">
        <f t="shared" si="6"/>
        <v>5595648</v>
      </c>
      <c r="L8" s="5">
        <f t="shared" si="7"/>
        <v>17.7880859375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8"/>
        <v>15320</v>
      </c>
      <c r="K9" s="5">
        <f t="shared" si="6"/>
        <v>5882880</v>
      </c>
      <c r="L9" s="5">
        <f t="shared" si="7"/>
        <v>18.701171875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8"/>
        <v>21825.599999999999</v>
      </c>
      <c r="K10" s="5">
        <f t="shared" si="6"/>
        <v>3492096</v>
      </c>
      <c r="L10" s="5">
        <f t="shared" si="7"/>
        <v>11.10107421875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8"/>
        <v>24392</v>
      </c>
      <c r="K11" s="5">
        <f t="shared" si="6"/>
        <v>3902720</v>
      </c>
      <c r="L11" s="5">
        <f t="shared" si="7"/>
        <v>12.406412760416668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8"/>
        <v>24450.666666666664</v>
      </c>
      <c r="K12" s="5">
        <f t="shared" si="6"/>
        <v>4694528</v>
      </c>
      <c r="L12" s="5">
        <f t="shared" si="7"/>
        <v>14.923502604166666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8"/>
        <v>15720</v>
      </c>
      <c r="K13" s="5">
        <f t="shared" si="6"/>
        <v>4024320</v>
      </c>
      <c r="L13" s="5">
        <f t="shared" si="7"/>
        <v>12.79296875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8"/>
        <v>19416</v>
      </c>
      <c r="K14" s="5">
        <f t="shared" si="6"/>
        <v>4970496</v>
      </c>
      <c r="L14" s="5">
        <f t="shared" si="7"/>
        <v>15.800781250000002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8"/>
        <v>18696</v>
      </c>
      <c r="K15" s="5">
        <f t="shared" si="6"/>
        <v>5982720</v>
      </c>
      <c r="L15" s="5">
        <f t="shared" si="7"/>
        <v>19.0185546875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8"/>
        <v>15320</v>
      </c>
      <c r="K16" s="5">
        <f t="shared" si="6"/>
        <v>5882880</v>
      </c>
      <c r="L16" s="5">
        <f t="shared" si="7"/>
        <v>18.701171875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>((F2*G2) + (G2*(H2-2)) + ((F2-2)*(H2-2)))*2</f>
        <v>101960</v>
      </c>
      <c r="K2" s="5">
        <f t="shared" ref="K2:K16" si="6">J2*E2</f>
        <v>1631360</v>
      </c>
      <c r="L2" s="5">
        <f t="shared" ref="L2:L16" si="7">K2/$C$27*100</f>
        <v>5.1859537760416661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ref="J3:J16" si="8">((F3*G3) + (G3*(H3-2)) + ((F3-2)*(H3-2)))*2</f>
        <v>133256</v>
      </c>
      <c r="K3" s="5">
        <f t="shared" si="6"/>
        <v>2665120</v>
      </c>
      <c r="L3" s="5">
        <f t="shared" si="7"/>
        <v>8.4721883138020821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8"/>
        <v>85832</v>
      </c>
      <c r="K4" s="5">
        <f t="shared" si="6"/>
        <v>1716640</v>
      </c>
      <c r="L4" s="5">
        <f t="shared" si="7"/>
        <v>5.4570515950520839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8"/>
        <v>182600</v>
      </c>
      <c r="K5" s="5">
        <f t="shared" si="6"/>
        <v>1460800</v>
      </c>
      <c r="L5" s="5">
        <f t="shared" si="7"/>
        <v>4.6437581380208339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8"/>
        <v>76200</v>
      </c>
      <c r="K6" s="5">
        <f t="shared" si="6"/>
        <v>2438400</v>
      </c>
      <c r="L6" s="5">
        <f t="shared" si="7"/>
        <v>7.75146484375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8"/>
        <v>46248</v>
      </c>
      <c r="K7" s="5">
        <f t="shared" si="6"/>
        <v>2959872</v>
      </c>
      <c r="L7" s="5">
        <f t="shared" si="7"/>
        <v>9.4091796875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8"/>
        <v>25896</v>
      </c>
      <c r="K8" s="5">
        <f t="shared" si="6"/>
        <v>3314688</v>
      </c>
      <c r="L8" s="5">
        <f t="shared" si="7"/>
        <v>10.537109375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8"/>
        <v>23304</v>
      </c>
      <c r="K9" s="5">
        <f t="shared" si="6"/>
        <v>3728640</v>
      </c>
      <c r="L9" s="5">
        <f t="shared" si="7"/>
        <v>11.85302734375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8"/>
        <v>21825.599999999999</v>
      </c>
      <c r="K10" s="5">
        <f t="shared" si="6"/>
        <v>3492096</v>
      </c>
      <c r="L10" s="5">
        <f t="shared" si="7"/>
        <v>11.10107421875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8"/>
        <v>24392</v>
      </c>
      <c r="K11" s="5">
        <f t="shared" si="6"/>
        <v>3902720</v>
      </c>
      <c r="L11" s="5">
        <f t="shared" si="7"/>
        <v>12.406412760416668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8"/>
        <v>24450.666666666664</v>
      </c>
      <c r="K12" s="5">
        <f t="shared" si="6"/>
        <v>4694528</v>
      </c>
      <c r="L12" s="5">
        <f t="shared" si="7"/>
        <v>14.923502604166666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8"/>
        <v>15720</v>
      </c>
      <c r="K13" s="5">
        <f t="shared" si="6"/>
        <v>4024320</v>
      </c>
      <c r="L13" s="5">
        <f t="shared" si="7"/>
        <v>12.79296875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8"/>
        <v>19112</v>
      </c>
      <c r="K14" s="5">
        <f t="shared" si="6"/>
        <v>3669504</v>
      </c>
      <c r="L14" s="5">
        <f t="shared" si="7"/>
        <v>11.6650390625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8"/>
        <v>14984</v>
      </c>
      <c r="K15" s="5">
        <f t="shared" si="6"/>
        <v>4794880</v>
      </c>
      <c r="L15" s="5">
        <f t="shared" si="7"/>
        <v>15.242513020833334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8"/>
        <v>9790.4</v>
      </c>
      <c r="K16" s="5">
        <f t="shared" si="6"/>
        <v>6265856</v>
      </c>
      <c r="L16" s="5">
        <f t="shared" si="7"/>
        <v>19.918619791666668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J3" sqref="J2:J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>((F2*G2) + (G2*(H2-2)) + ((F2-2)*(H2-2)))*2</f>
        <v>633908</v>
      </c>
      <c r="K2" s="5">
        <f t="shared" ref="K2:K4" si="2">J2*E2</f>
        <v>10142528</v>
      </c>
      <c r="L2" s="5">
        <f>K2/$C$15*100</f>
        <v>1.8782459259259259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ref="J3:J4" si="3">((F3*G3) + (G3*(H3-2)) + ((F3-2)*(H3-2)))*2</f>
        <v>769808</v>
      </c>
      <c r="K3" s="5">
        <f t="shared" si="2"/>
        <v>12316928</v>
      </c>
      <c r="L3" s="5">
        <f>K3/$C$15*100</f>
        <v>2.2809125925925926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3"/>
        <v>769808</v>
      </c>
      <c r="K4" s="5">
        <f t="shared" si="2"/>
        <v>12316928</v>
      </c>
      <c r="L4" s="5">
        <f>K4/$C$15*100</f>
        <v>2.2809125925925926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zoomScale="115" zoomScaleNormal="115" workbookViewId="0">
      <selection activeCell="J6" sqref="J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>((F2*G2) + (G2*(H2-2)) + ((F2-2)*(H2-2)))*2</f>
        <v>5568</v>
      </c>
      <c r="K2" s="5">
        <f t="shared" ref="K2" si="2">J2*E2</f>
        <v>44544</v>
      </c>
      <c r="L2" s="5">
        <f>K2/$C$14*100</f>
        <v>23.200000000000003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3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4">F3*G3*H3</f>
        <v>15488</v>
      </c>
      <c r="J3" s="5">
        <f>((F3*G3) + (G3*(H3-2)) + ((F3-2)*(H3-2)))*2</f>
        <v>3488</v>
      </c>
      <c r="K3" s="5">
        <f t="shared" ref="K3" si="5">J3*E3</f>
        <v>55808</v>
      </c>
      <c r="L3" s="5">
        <f>K3/$C$14*100</f>
        <v>29.06666666666667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47</v>
      </c>
    </row>
    <row r="8" spans="1:14" x14ac:dyDescent="0.25">
      <c r="M8" t="s">
        <v>66</v>
      </c>
    </row>
    <row r="9" spans="1:14" x14ac:dyDescent="0.25">
      <c r="M9" t="s">
        <v>30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33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32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6">$B$7*B12</f>
        <v>40</v>
      </c>
      <c r="E12" s="12"/>
      <c r="H12" s="12"/>
      <c r="J12" s="12"/>
      <c r="M12" s="12" t="s">
        <v>34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6"/>
        <v>60</v>
      </c>
      <c r="J13" s="12"/>
      <c r="M13" s="12" t="s">
        <v>41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42</v>
      </c>
      <c r="N14" s="16">
        <f>N13+(3*B7)</f>
        <v>45</v>
      </c>
    </row>
    <row r="15" spans="1:14" x14ac:dyDescent="0.25">
      <c r="H15" s="12"/>
      <c r="J15" s="12"/>
      <c r="M15" t="s">
        <v>28</v>
      </c>
      <c r="N15" s="12">
        <f>(N10-N9+1)*2</f>
        <v>82</v>
      </c>
    </row>
    <row r="16" spans="1:14" x14ac:dyDescent="0.25">
      <c r="B16" t="s">
        <v>67</v>
      </c>
      <c r="C16" s="13">
        <f>(C11*C12*C13)+ (N15*N16*N17) + (N24*N25*N26) + (N33*N34*N35) + (N42*N43*N44)</f>
        <v>12063952</v>
      </c>
      <c r="J16" s="12"/>
      <c r="M16" t="s">
        <v>29</v>
      </c>
      <c r="N16" s="12">
        <f>(N12-N11+1)*2</f>
        <v>32</v>
      </c>
    </row>
    <row r="17" spans="8:14" x14ac:dyDescent="0.25">
      <c r="H17" s="12"/>
      <c r="J17" s="12"/>
      <c r="M17" s="12" t="s">
        <v>40</v>
      </c>
      <c r="N17" s="12">
        <f>(N14-N13+1)*2</f>
        <v>62</v>
      </c>
    </row>
    <row r="18" spans="8:14" x14ac:dyDescent="0.25">
      <c r="H18" s="12"/>
      <c r="J18" s="12"/>
      <c r="M18" t="s">
        <v>35</v>
      </c>
      <c r="N18" s="16">
        <f>(B7/4)*2</f>
        <v>5</v>
      </c>
    </row>
    <row r="19" spans="8:14" x14ac:dyDescent="0.25">
      <c r="J19" s="12"/>
      <c r="M19" t="s">
        <v>31</v>
      </c>
      <c r="N19" s="16">
        <f>N18+(3.25*B7*2)</f>
        <v>70</v>
      </c>
    </row>
    <row r="20" spans="8:14" x14ac:dyDescent="0.25">
      <c r="H20" s="12"/>
      <c r="J20" s="12"/>
      <c r="M20" s="12" t="s">
        <v>36</v>
      </c>
      <c r="N20" s="16">
        <v>0</v>
      </c>
    </row>
    <row r="21" spans="8:14" x14ac:dyDescent="0.25">
      <c r="H21" s="12"/>
      <c r="M21" s="12" t="s">
        <v>37</v>
      </c>
      <c r="N21" s="16">
        <f>N20+(1.25*B7*2)</f>
        <v>25</v>
      </c>
    </row>
    <row r="22" spans="8:14" x14ac:dyDescent="0.25">
      <c r="M22" s="12" t="s">
        <v>43</v>
      </c>
      <c r="N22" s="16">
        <f>(B7/4)*2</f>
        <v>5</v>
      </c>
    </row>
    <row r="23" spans="8:14" x14ac:dyDescent="0.25">
      <c r="M23" s="12" t="s">
        <v>44</v>
      </c>
      <c r="N23" s="16">
        <f>N22+(2.5*B7*2)</f>
        <v>55</v>
      </c>
    </row>
    <row r="24" spans="8:14" x14ac:dyDescent="0.25">
      <c r="M24" t="s">
        <v>38</v>
      </c>
      <c r="N24" s="12">
        <f>(N19-N18+1)*2</f>
        <v>132</v>
      </c>
    </row>
    <row r="25" spans="8:14" x14ac:dyDescent="0.25">
      <c r="M25" t="s">
        <v>39</v>
      </c>
      <c r="N25" s="12">
        <f>(N21-N20+1)*2</f>
        <v>52</v>
      </c>
    </row>
    <row r="26" spans="8:14" x14ac:dyDescent="0.25">
      <c r="M26" s="12" t="s">
        <v>45</v>
      </c>
      <c r="N26" s="12">
        <f>(N23-N22+1)*2</f>
        <v>102</v>
      </c>
    </row>
    <row r="27" spans="8:14" x14ac:dyDescent="0.25">
      <c r="M27" t="s">
        <v>48</v>
      </c>
      <c r="N27" s="16">
        <f>(B7/4)*4</f>
        <v>10</v>
      </c>
    </row>
    <row r="28" spans="8:14" x14ac:dyDescent="0.25">
      <c r="M28" t="s">
        <v>49</v>
      </c>
      <c r="N28" s="16">
        <f>N27+(2.5*B7*4)</f>
        <v>110</v>
      </c>
    </row>
    <row r="29" spans="8:14" x14ac:dyDescent="0.25">
      <c r="M29" s="12" t="s">
        <v>50</v>
      </c>
      <c r="N29" s="16">
        <v>0</v>
      </c>
    </row>
    <row r="30" spans="8:14" x14ac:dyDescent="0.25">
      <c r="M30" s="12" t="s">
        <v>51</v>
      </c>
      <c r="N30" s="16">
        <f>B7*4</f>
        <v>40</v>
      </c>
    </row>
    <row r="31" spans="8:14" x14ac:dyDescent="0.25">
      <c r="M31" s="12" t="s">
        <v>52</v>
      </c>
      <c r="N31" s="16">
        <f>(B7/4)*4</f>
        <v>10</v>
      </c>
    </row>
    <row r="32" spans="8:14" x14ac:dyDescent="0.25">
      <c r="M32" s="12" t="s">
        <v>53</v>
      </c>
      <c r="N32" s="16">
        <f>N31+(2*B7*4)</f>
        <v>90</v>
      </c>
    </row>
    <row r="33" spans="13:14" x14ac:dyDescent="0.25">
      <c r="M33" t="s">
        <v>54</v>
      </c>
      <c r="N33" s="12">
        <f>(N28-N27+1)*2</f>
        <v>202</v>
      </c>
    </row>
    <row r="34" spans="13:14" x14ac:dyDescent="0.25">
      <c r="M34" t="s">
        <v>55</v>
      </c>
      <c r="N34" s="12">
        <f>(N30-N29+1)*2</f>
        <v>82</v>
      </c>
    </row>
    <row r="35" spans="13:14" x14ac:dyDescent="0.25">
      <c r="M35" s="12" t="s">
        <v>56</v>
      </c>
      <c r="N35" s="12">
        <f>(N32-N31+1)*2</f>
        <v>162</v>
      </c>
    </row>
    <row r="36" spans="13:14" x14ac:dyDescent="0.25">
      <c r="M36" t="s">
        <v>57</v>
      </c>
      <c r="N36" s="16">
        <f>(B7/4)*8</f>
        <v>20</v>
      </c>
    </row>
    <row r="37" spans="13:14" x14ac:dyDescent="0.25">
      <c r="M37" t="s">
        <v>58</v>
      </c>
      <c r="N37" s="16">
        <f>N36+(1.75*B7*8)</f>
        <v>160</v>
      </c>
    </row>
    <row r="38" spans="13:14" x14ac:dyDescent="0.25">
      <c r="M38" s="12" t="s">
        <v>59</v>
      </c>
      <c r="N38" s="16">
        <v>0</v>
      </c>
    </row>
    <row r="39" spans="13:14" x14ac:dyDescent="0.25">
      <c r="M39" s="12" t="s">
        <v>60</v>
      </c>
      <c r="N39" s="16">
        <f>0.75*B7*8</f>
        <v>60</v>
      </c>
    </row>
    <row r="40" spans="13:14" x14ac:dyDescent="0.25">
      <c r="M40" s="12" t="s">
        <v>61</v>
      </c>
      <c r="N40" s="16">
        <f>(B7/4)*8</f>
        <v>20</v>
      </c>
    </row>
    <row r="41" spans="13:14" x14ac:dyDescent="0.25">
      <c r="M41" s="12" t="s">
        <v>62</v>
      </c>
      <c r="N41" s="16">
        <f>N40+(1.5*B7*8)</f>
        <v>140</v>
      </c>
    </row>
    <row r="42" spans="13:14" x14ac:dyDescent="0.25">
      <c r="M42" t="s">
        <v>63</v>
      </c>
      <c r="N42" s="12">
        <f>(N37-N36+1)*2</f>
        <v>282</v>
      </c>
    </row>
    <row r="43" spans="13:14" x14ac:dyDescent="0.25">
      <c r="M43" t="s">
        <v>65</v>
      </c>
      <c r="N43" s="12">
        <f>(N39-N38+1)*2</f>
        <v>122</v>
      </c>
    </row>
    <row r="44" spans="13:14" x14ac:dyDescent="0.25">
      <c r="M44" s="12" t="s">
        <v>64</v>
      </c>
      <c r="N44" s="12">
        <f>(N41-N40+1)*2</f>
        <v>242</v>
      </c>
    </row>
    <row r="45" spans="13:14" x14ac:dyDescent="0.25">
      <c r="M45" t="s">
        <v>25</v>
      </c>
      <c r="N45" s="16">
        <f>(B7/4)*16</f>
        <v>40</v>
      </c>
    </row>
    <row r="46" spans="13:14" x14ac:dyDescent="0.25">
      <c r="M46" s="12" t="s">
        <v>26</v>
      </c>
      <c r="N46" s="16">
        <v>16</v>
      </c>
    </row>
    <row r="47" spans="13:14" x14ac:dyDescent="0.25">
      <c r="M47" t="s">
        <v>46</v>
      </c>
      <c r="N47" s="16">
        <f>N44/2</f>
        <v>121</v>
      </c>
    </row>
    <row r="48" spans="13:14" x14ac:dyDescent="0.25">
      <c r="M48" s="12" t="s">
        <v>27</v>
      </c>
      <c r="N48" s="16">
        <f>B7*16</f>
        <v>160</v>
      </c>
    </row>
  </sheetData>
  <conditionalFormatting sqref="A2:N2 J3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I3 K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2016-12-08T09:15:56Z</dcterms:modified>
  <dc:language>en-GB</dc:language>
</cp:coreProperties>
</file>