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drian\OneDrive\Documents\SourceTree Repos\2d-3d-lbm-c-new\LatBo\tools\"/>
    </mc:Choice>
  </mc:AlternateContent>
  <bookViews>
    <workbookView xWindow="0" yWindow="0" windowWidth="23040" windowHeight="9372" tabRatio="573"/>
  </bookViews>
  <sheets>
    <sheet name="Archer" sheetId="11" r:id="rId1"/>
    <sheet name="Bulldozer CSF" sheetId="12" r:id="rId2"/>
    <sheet name="Intel CSF" sheetId="10" r:id="rId3"/>
    <sheet name="MC CSF" sheetId="13" r:id="rId4"/>
    <sheet name="Desktop" sheetId="7" r:id="rId5"/>
    <sheet name="Laptop" sheetId="4" r:id="rId6"/>
  </sheets>
  <calcPr calcId="162913"/>
</workbook>
</file>

<file path=xl/calcChain.xml><?xml version="1.0" encoding="utf-8"?>
<calcChain xmlns="http://schemas.openxmlformats.org/spreadsheetml/2006/main">
  <c r="K42" i="11" l="1"/>
  <c r="I33" i="11"/>
  <c r="G24" i="11"/>
  <c r="K39" i="11"/>
  <c r="K36" i="11"/>
  <c r="K35" i="11"/>
  <c r="K30" i="11"/>
  <c r="I30" i="11"/>
  <c r="K27" i="11"/>
  <c r="I27" i="11"/>
  <c r="K26" i="11"/>
  <c r="I26" i="11"/>
  <c r="K43" i="11" l="1"/>
  <c r="I34" i="11" l="1"/>
  <c r="G25" i="11"/>
  <c r="C26" i="11"/>
  <c r="C13" i="4" l="1"/>
  <c r="E3" i="4" l="1"/>
  <c r="D3" i="4" s="1"/>
  <c r="N3" i="4" s="1"/>
  <c r="C26" i="13" l="1"/>
  <c r="H15" i="13" s="1"/>
  <c r="C25" i="13"/>
  <c r="C24" i="13"/>
  <c r="F13" i="13" s="1"/>
  <c r="G16" i="13"/>
  <c r="F16" i="13"/>
  <c r="M16" i="13" s="1"/>
  <c r="E16" i="13"/>
  <c r="D16" i="13" s="1"/>
  <c r="N16" i="13" s="1"/>
  <c r="G15" i="13"/>
  <c r="E15" i="13"/>
  <c r="D15" i="13"/>
  <c r="N15" i="13" s="1"/>
  <c r="G14" i="13"/>
  <c r="E14" i="13"/>
  <c r="D14" i="13"/>
  <c r="N14" i="13" s="1"/>
  <c r="H13" i="13"/>
  <c r="G13" i="13"/>
  <c r="E13" i="13"/>
  <c r="D13" i="13" s="1"/>
  <c r="N13" i="13" s="1"/>
  <c r="G12" i="13"/>
  <c r="E12" i="13"/>
  <c r="D12" i="13" s="1"/>
  <c r="N12" i="13" s="1"/>
  <c r="G11" i="13"/>
  <c r="F11" i="13"/>
  <c r="E11" i="13"/>
  <c r="D11" i="13" s="1"/>
  <c r="N11" i="13" s="1"/>
  <c r="G10" i="13"/>
  <c r="E10" i="13"/>
  <c r="D10" i="13" s="1"/>
  <c r="N10" i="13" s="1"/>
  <c r="G9" i="13"/>
  <c r="E9" i="13"/>
  <c r="D9" i="13"/>
  <c r="N9" i="13" s="1"/>
  <c r="G8" i="13"/>
  <c r="F8" i="13"/>
  <c r="E8" i="13"/>
  <c r="D8" i="13" s="1"/>
  <c r="N8" i="13" s="1"/>
  <c r="G7" i="13"/>
  <c r="E7" i="13"/>
  <c r="D7" i="13" s="1"/>
  <c r="N7" i="13" s="1"/>
  <c r="G6" i="13"/>
  <c r="E6" i="13"/>
  <c r="D6" i="13"/>
  <c r="N6" i="13" s="1"/>
  <c r="G5" i="13"/>
  <c r="F5" i="13"/>
  <c r="E5" i="13"/>
  <c r="D5" i="13" s="1"/>
  <c r="N5" i="13" s="1"/>
  <c r="G4" i="13"/>
  <c r="E4" i="13"/>
  <c r="D4" i="13"/>
  <c r="N4" i="13" s="1"/>
  <c r="G3" i="13"/>
  <c r="F3" i="13"/>
  <c r="E3" i="13"/>
  <c r="D3" i="13" s="1"/>
  <c r="N3" i="13" s="1"/>
  <c r="G2" i="13"/>
  <c r="E2" i="13"/>
  <c r="D2" i="13" s="1"/>
  <c r="N2" i="13" s="1"/>
  <c r="C26" i="12"/>
  <c r="H16" i="12" s="1"/>
  <c r="C25" i="12"/>
  <c r="G13" i="12" s="1"/>
  <c r="C24" i="12"/>
  <c r="F16" i="12" s="1"/>
  <c r="E16" i="12"/>
  <c r="D16" i="12" s="1"/>
  <c r="N16" i="12" s="1"/>
  <c r="E15" i="12"/>
  <c r="D15" i="12" s="1"/>
  <c r="N15" i="12" s="1"/>
  <c r="E14" i="12"/>
  <c r="D14" i="12" s="1"/>
  <c r="N14" i="12" s="1"/>
  <c r="E13" i="12"/>
  <c r="D13" i="12" s="1"/>
  <c r="N13" i="12" s="1"/>
  <c r="E12" i="12"/>
  <c r="D12" i="12" s="1"/>
  <c r="N12" i="12" s="1"/>
  <c r="E11" i="12"/>
  <c r="D11" i="12" s="1"/>
  <c r="N11" i="12" s="1"/>
  <c r="E10" i="12"/>
  <c r="D10" i="12" s="1"/>
  <c r="N10" i="12" s="1"/>
  <c r="E9" i="12"/>
  <c r="D9" i="12" s="1"/>
  <c r="N9" i="12" s="1"/>
  <c r="E8" i="12"/>
  <c r="D8" i="12" s="1"/>
  <c r="N8" i="12" s="1"/>
  <c r="E7" i="12"/>
  <c r="D7" i="12" s="1"/>
  <c r="N7" i="12" s="1"/>
  <c r="E6" i="12"/>
  <c r="D6" i="12" s="1"/>
  <c r="N6" i="12" s="1"/>
  <c r="E5" i="12"/>
  <c r="D5" i="12"/>
  <c r="N5" i="12" s="1"/>
  <c r="E4" i="12"/>
  <c r="D4" i="12" s="1"/>
  <c r="N4" i="12" s="1"/>
  <c r="E3" i="12"/>
  <c r="D3" i="12" s="1"/>
  <c r="N3" i="12" s="1"/>
  <c r="E2" i="12"/>
  <c r="D2" i="12" s="1"/>
  <c r="N2" i="12" s="1"/>
  <c r="H13" i="11"/>
  <c r="C25" i="11"/>
  <c r="C24" i="11"/>
  <c r="E16" i="11"/>
  <c r="D16" i="11"/>
  <c r="N16" i="11" s="1"/>
  <c r="E15" i="11"/>
  <c r="D15" i="11" s="1"/>
  <c r="N15" i="11" s="1"/>
  <c r="E14" i="11"/>
  <c r="D14" i="11" s="1"/>
  <c r="N14" i="11" s="1"/>
  <c r="E13" i="11"/>
  <c r="D13" i="11" s="1"/>
  <c r="N13" i="11" s="1"/>
  <c r="E12" i="11"/>
  <c r="D12" i="11" s="1"/>
  <c r="N12" i="11" s="1"/>
  <c r="E11" i="11"/>
  <c r="D11" i="11"/>
  <c r="N11" i="11" s="1"/>
  <c r="E10" i="11"/>
  <c r="D10" i="11" s="1"/>
  <c r="N10" i="11" s="1"/>
  <c r="E9" i="11"/>
  <c r="D9" i="11"/>
  <c r="N9" i="11" s="1"/>
  <c r="E8" i="11"/>
  <c r="D8" i="11" s="1"/>
  <c r="N8" i="11" s="1"/>
  <c r="E7" i="11"/>
  <c r="D7" i="11" s="1"/>
  <c r="N7" i="11" s="1"/>
  <c r="E6" i="11"/>
  <c r="D6" i="11" s="1"/>
  <c r="N6" i="11" s="1"/>
  <c r="E5" i="11"/>
  <c r="D5" i="11" s="1"/>
  <c r="N5" i="11" s="1"/>
  <c r="E4" i="11"/>
  <c r="D4" i="11" s="1"/>
  <c r="N4" i="11" s="1"/>
  <c r="E3" i="11"/>
  <c r="D3" i="11" s="1"/>
  <c r="N3" i="11" s="1"/>
  <c r="E2" i="11"/>
  <c r="D2" i="11" s="1"/>
  <c r="N2" i="11" s="1"/>
  <c r="C26" i="10"/>
  <c r="H16" i="10" s="1"/>
  <c r="C25" i="10"/>
  <c r="G13" i="10" s="1"/>
  <c r="C24" i="10"/>
  <c r="F16" i="10" s="1"/>
  <c r="G16" i="10"/>
  <c r="E16" i="10"/>
  <c r="D16" i="10"/>
  <c r="N16" i="10" s="1"/>
  <c r="G15" i="10"/>
  <c r="E15" i="10"/>
  <c r="D15" i="10"/>
  <c r="N15" i="10" s="1"/>
  <c r="G14" i="10"/>
  <c r="F14" i="10"/>
  <c r="E14" i="10"/>
  <c r="D14" i="10" s="1"/>
  <c r="N14" i="10" s="1"/>
  <c r="E13" i="10"/>
  <c r="D13" i="10" s="1"/>
  <c r="N13" i="10" s="1"/>
  <c r="F12" i="10"/>
  <c r="E12" i="10"/>
  <c r="D12" i="10" s="1"/>
  <c r="N12" i="10" s="1"/>
  <c r="G11" i="10"/>
  <c r="F11" i="10"/>
  <c r="E11" i="10"/>
  <c r="D11" i="10" s="1"/>
  <c r="N11" i="10" s="1"/>
  <c r="E10" i="10"/>
  <c r="D10" i="10"/>
  <c r="N10" i="10" s="1"/>
  <c r="G9" i="10"/>
  <c r="F9" i="10"/>
  <c r="E9" i="10"/>
  <c r="D9" i="10" s="1"/>
  <c r="N9" i="10" s="1"/>
  <c r="G8" i="10"/>
  <c r="E8" i="10"/>
  <c r="D8" i="10"/>
  <c r="N8" i="10" s="1"/>
  <c r="G7" i="10"/>
  <c r="E7" i="10"/>
  <c r="D7" i="10"/>
  <c r="N7" i="10" s="1"/>
  <c r="G6" i="10"/>
  <c r="F6" i="10"/>
  <c r="E6" i="10"/>
  <c r="D6" i="10" s="1"/>
  <c r="N6" i="10" s="1"/>
  <c r="E5" i="10"/>
  <c r="D5" i="10" s="1"/>
  <c r="N5" i="10" s="1"/>
  <c r="F4" i="10"/>
  <c r="E4" i="10"/>
  <c r="D4" i="10" s="1"/>
  <c r="N4" i="10" s="1"/>
  <c r="G3" i="10"/>
  <c r="F3" i="10"/>
  <c r="E3" i="10"/>
  <c r="D3" i="10" s="1"/>
  <c r="N3" i="10" s="1"/>
  <c r="F2" i="10"/>
  <c r="E2" i="10"/>
  <c r="D2" i="10" s="1"/>
  <c r="N2" i="10" s="1"/>
  <c r="G14" i="11" l="1"/>
  <c r="K24" i="11"/>
  <c r="I24" i="11"/>
  <c r="I29" i="11" s="1"/>
  <c r="K25" i="11"/>
  <c r="I25" i="11"/>
  <c r="I22" i="11"/>
  <c r="K23" i="11"/>
  <c r="K22" i="11"/>
  <c r="I23" i="11"/>
  <c r="G23" i="11"/>
  <c r="G22" i="11"/>
  <c r="H2" i="13"/>
  <c r="M5" i="13"/>
  <c r="H7" i="13"/>
  <c r="H5" i="13"/>
  <c r="J5" i="13" s="1"/>
  <c r="K5" i="13" s="1"/>
  <c r="L5" i="13" s="1"/>
  <c r="H10" i="13"/>
  <c r="G7" i="11"/>
  <c r="G11" i="11"/>
  <c r="G10" i="11"/>
  <c r="H14" i="11"/>
  <c r="G9" i="11"/>
  <c r="G2" i="11"/>
  <c r="G5" i="11"/>
  <c r="H9" i="11"/>
  <c r="H3" i="11"/>
  <c r="H15" i="11"/>
  <c r="H2" i="11"/>
  <c r="H10" i="11"/>
  <c r="H16" i="11"/>
  <c r="H7" i="11"/>
  <c r="H12" i="11"/>
  <c r="H8" i="11"/>
  <c r="C27" i="11"/>
  <c r="H5" i="11"/>
  <c r="H6" i="11"/>
  <c r="H11" i="11"/>
  <c r="H4" i="11"/>
  <c r="F3" i="11"/>
  <c r="F5" i="11"/>
  <c r="F13" i="11"/>
  <c r="F2" i="11"/>
  <c r="F8" i="11"/>
  <c r="F10" i="11"/>
  <c r="F4" i="11"/>
  <c r="F6" i="11"/>
  <c r="F12" i="11"/>
  <c r="F14" i="11"/>
  <c r="F15" i="11"/>
  <c r="F7" i="11"/>
  <c r="F9" i="11"/>
  <c r="F16" i="11"/>
  <c r="G16" i="11"/>
  <c r="G15" i="11"/>
  <c r="G4" i="11"/>
  <c r="G13" i="11"/>
  <c r="G6" i="11"/>
  <c r="G8" i="11"/>
  <c r="G3" i="11"/>
  <c r="G12" i="11"/>
  <c r="G4" i="12"/>
  <c r="H6" i="12"/>
  <c r="H14" i="12"/>
  <c r="H5" i="12"/>
  <c r="G11" i="12"/>
  <c r="H3" i="12"/>
  <c r="H11" i="12"/>
  <c r="G3" i="12"/>
  <c r="G6" i="12"/>
  <c r="G14" i="12"/>
  <c r="G8" i="12"/>
  <c r="G16" i="12"/>
  <c r="I16" i="12" s="1"/>
  <c r="G12" i="12"/>
  <c r="G9" i="12"/>
  <c r="H13" i="12"/>
  <c r="M8" i="13"/>
  <c r="J11" i="13"/>
  <c r="K11" i="13" s="1"/>
  <c r="M13" i="13"/>
  <c r="J13" i="13"/>
  <c r="K13" i="13" s="1"/>
  <c r="I13" i="13"/>
  <c r="H8" i="13"/>
  <c r="F14" i="13"/>
  <c r="I8" i="13"/>
  <c r="H11" i="13"/>
  <c r="M11" i="13" s="1"/>
  <c r="F4" i="13"/>
  <c r="H6" i="13"/>
  <c r="J8" i="13"/>
  <c r="K8" i="13" s="1"/>
  <c r="F12" i="13"/>
  <c r="H14" i="13"/>
  <c r="F6" i="13"/>
  <c r="F7" i="13"/>
  <c r="H9" i="13"/>
  <c r="F15" i="13"/>
  <c r="I5" i="13"/>
  <c r="H16" i="13"/>
  <c r="J16" i="13" s="1"/>
  <c r="K16" i="13" s="1"/>
  <c r="C27" i="13"/>
  <c r="H3" i="13"/>
  <c r="M3" i="13" s="1"/>
  <c r="F9" i="13"/>
  <c r="F2" i="13"/>
  <c r="H4" i="13"/>
  <c r="F10" i="13"/>
  <c r="H12" i="13"/>
  <c r="F11" i="12"/>
  <c r="F4" i="12"/>
  <c r="F9" i="12"/>
  <c r="F12" i="12"/>
  <c r="F14" i="12"/>
  <c r="F3" i="12"/>
  <c r="F7" i="12"/>
  <c r="C27" i="12"/>
  <c r="F6" i="12"/>
  <c r="H9" i="12"/>
  <c r="F2" i="12"/>
  <c r="H4" i="12"/>
  <c r="G7" i="12"/>
  <c r="F10" i="12"/>
  <c r="H12" i="12"/>
  <c r="G15" i="12"/>
  <c r="F15" i="12"/>
  <c r="G2" i="12"/>
  <c r="F5" i="12"/>
  <c r="H7" i="12"/>
  <c r="G10" i="12"/>
  <c r="F13" i="12"/>
  <c r="H15" i="12"/>
  <c r="H2" i="12"/>
  <c r="G5" i="12"/>
  <c r="F8" i="12"/>
  <c r="H10" i="12"/>
  <c r="H8" i="12"/>
  <c r="F11" i="11"/>
  <c r="M11" i="11" s="1"/>
  <c r="H11" i="10"/>
  <c r="M11" i="10" s="1"/>
  <c r="H3" i="10"/>
  <c r="I3" i="10" s="1"/>
  <c r="H13" i="10"/>
  <c r="H5" i="10"/>
  <c r="F10" i="10"/>
  <c r="J14" i="10"/>
  <c r="K14" i="10" s="1"/>
  <c r="M16" i="10"/>
  <c r="I16" i="10"/>
  <c r="J16" i="10"/>
  <c r="K16" i="10" s="1"/>
  <c r="H14" i="10"/>
  <c r="M14" i="10" s="1"/>
  <c r="C27" i="10"/>
  <c r="G4" i="10"/>
  <c r="M4" i="10" s="1"/>
  <c r="F7" i="10"/>
  <c r="H9" i="10"/>
  <c r="I9" i="10" s="1"/>
  <c r="G12" i="10"/>
  <c r="I12" i="10" s="1"/>
  <c r="I14" i="10"/>
  <c r="F15" i="10"/>
  <c r="H4" i="10"/>
  <c r="I4" i="10" s="1"/>
  <c r="H12" i="10"/>
  <c r="G2" i="10"/>
  <c r="F5" i="10"/>
  <c r="H7" i="10"/>
  <c r="G10" i="10"/>
  <c r="F13" i="10"/>
  <c r="H15" i="10"/>
  <c r="H6" i="10"/>
  <c r="M6" i="10" s="1"/>
  <c r="H2" i="10"/>
  <c r="G5" i="10"/>
  <c r="F8" i="10"/>
  <c r="H10" i="10"/>
  <c r="H8" i="10"/>
  <c r="K29" i="11" l="1"/>
  <c r="K28" i="11"/>
  <c r="I28" i="11"/>
  <c r="M5" i="11"/>
  <c r="J16" i="11"/>
  <c r="K16" i="11" s="1"/>
  <c r="L16" i="11" s="1"/>
  <c r="J9" i="10"/>
  <c r="K9" i="10" s="1"/>
  <c r="L9" i="10" s="1"/>
  <c r="M9" i="10"/>
  <c r="M2" i="10"/>
  <c r="L16" i="13"/>
  <c r="I11" i="13"/>
  <c r="M10" i="11"/>
  <c r="M7" i="11"/>
  <c r="M3" i="11"/>
  <c r="I14" i="11"/>
  <c r="M16" i="11"/>
  <c r="M13" i="11"/>
  <c r="I7" i="11"/>
  <c r="J13" i="11"/>
  <c r="K13" i="11" s="1"/>
  <c r="L13" i="11" s="1"/>
  <c r="I5" i="11"/>
  <c r="I15" i="11"/>
  <c r="M2" i="11"/>
  <c r="J10" i="11"/>
  <c r="K10" i="11" s="1"/>
  <c r="L10" i="11" s="1"/>
  <c r="I2" i="11"/>
  <c r="J15" i="11"/>
  <c r="K15" i="11" s="1"/>
  <c r="L15" i="11" s="1"/>
  <c r="J9" i="11"/>
  <c r="K9" i="11" s="1"/>
  <c r="L9" i="11" s="1"/>
  <c r="I8" i="11"/>
  <c r="J2" i="11"/>
  <c r="K2" i="11" s="1"/>
  <c r="L2" i="11" s="1"/>
  <c r="M6" i="11"/>
  <c r="M14" i="11"/>
  <c r="J12" i="11"/>
  <c r="K12" i="11" s="1"/>
  <c r="L12" i="11" s="1"/>
  <c r="J7" i="11"/>
  <c r="K7" i="11" s="1"/>
  <c r="L7" i="11" s="1"/>
  <c r="J14" i="11"/>
  <c r="K14" i="11" s="1"/>
  <c r="L14" i="11" s="1"/>
  <c r="I4" i="11"/>
  <c r="J8" i="11"/>
  <c r="K8" i="11" s="1"/>
  <c r="L8" i="11" s="1"/>
  <c r="I9" i="11"/>
  <c r="M8" i="11"/>
  <c r="I6" i="11"/>
  <c r="J5" i="11"/>
  <c r="K5" i="11" s="1"/>
  <c r="L5" i="11" s="1"/>
  <c r="J6" i="11"/>
  <c r="K6" i="11" s="1"/>
  <c r="L6" i="11" s="1"/>
  <c r="I12" i="11"/>
  <c r="I16" i="11"/>
  <c r="I10" i="11"/>
  <c r="M4" i="11"/>
  <c r="J3" i="11"/>
  <c r="K3" i="11" s="1"/>
  <c r="L3" i="11" s="1"/>
  <c r="I3" i="11"/>
  <c r="M9" i="11"/>
  <c r="J4" i="11"/>
  <c r="K4" i="11" s="1"/>
  <c r="L4" i="11" s="1"/>
  <c r="I13" i="11"/>
  <c r="M12" i="11"/>
  <c r="M15" i="11"/>
  <c r="M11" i="12"/>
  <c r="M3" i="12"/>
  <c r="I6" i="12"/>
  <c r="I14" i="12"/>
  <c r="M9" i="12"/>
  <c r="M16" i="12"/>
  <c r="J16" i="12"/>
  <c r="K16" i="12" s="1"/>
  <c r="L16" i="12" s="1"/>
  <c r="I4" i="12"/>
  <c r="J9" i="12"/>
  <c r="K9" i="12" s="1"/>
  <c r="L9" i="12" s="1"/>
  <c r="I7" i="12"/>
  <c r="I9" i="12"/>
  <c r="J3" i="12"/>
  <c r="K3" i="12" s="1"/>
  <c r="L3" i="12" s="1"/>
  <c r="I12" i="12"/>
  <c r="M12" i="12"/>
  <c r="J10" i="13"/>
  <c r="K10" i="13" s="1"/>
  <c r="L10" i="13" s="1"/>
  <c r="I10" i="13"/>
  <c r="M10" i="13"/>
  <c r="J14" i="13"/>
  <c r="K14" i="13" s="1"/>
  <c r="L14" i="13" s="1"/>
  <c r="M14" i="13"/>
  <c r="I14" i="13"/>
  <c r="I15" i="13"/>
  <c r="M15" i="13"/>
  <c r="J15" i="13"/>
  <c r="K15" i="13" s="1"/>
  <c r="L15" i="13" s="1"/>
  <c r="L8" i="13"/>
  <c r="J2" i="13"/>
  <c r="K2" i="13" s="1"/>
  <c r="L2" i="13" s="1"/>
  <c r="I2" i="13"/>
  <c r="M2" i="13"/>
  <c r="J3" i="13"/>
  <c r="K3" i="13" s="1"/>
  <c r="L3" i="13" s="1"/>
  <c r="I12" i="13"/>
  <c r="M12" i="13"/>
  <c r="J12" i="13"/>
  <c r="K12" i="13" s="1"/>
  <c r="L12" i="13" s="1"/>
  <c r="I16" i="13"/>
  <c r="J7" i="13"/>
  <c r="K7" i="13" s="1"/>
  <c r="L7" i="13" s="1"/>
  <c r="I7" i="13"/>
  <c r="M7" i="13"/>
  <c r="I4" i="13"/>
  <c r="J4" i="13"/>
  <c r="K4" i="13" s="1"/>
  <c r="L4" i="13" s="1"/>
  <c r="M4" i="13"/>
  <c r="J9" i="13"/>
  <c r="K9" i="13" s="1"/>
  <c r="L9" i="13" s="1"/>
  <c r="I9" i="13"/>
  <c r="M9" i="13"/>
  <c r="J6" i="13"/>
  <c r="K6" i="13" s="1"/>
  <c r="L6" i="13" s="1"/>
  <c r="I6" i="13"/>
  <c r="M6" i="13"/>
  <c r="I3" i="13"/>
  <c r="L13" i="13"/>
  <c r="L11" i="13"/>
  <c r="J6" i="12"/>
  <c r="K6" i="12" s="1"/>
  <c r="L6" i="12" s="1"/>
  <c r="M6" i="12"/>
  <c r="I11" i="12"/>
  <c r="I3" i="12"/>
  <c r="J4" i="12"/>
  <c r="K4" i="12" s="1"/>
  <c r="L4" i="12" s="1"/>
  <c r="M4" i="12"/>
  <c r="J14" i="12"/>
  <c r="K14" i="12" s="1"/>
  <c r="L14" i="12" s="1"/>
  <c r="M14" i="12"/>
  <c r="J11" i="12"/>
  <c r="K11" i="12" s="1"/>
  <c r="L11" i="12" s="1"/>
  <c r="J13" i="12"/>
  <c r="K13" i="12" s="1"/>
  <c r="L13" i="12" s="1"/>
  <c r="I13" i="12"/>
  <c r="M13" i="12"/>
  <c r="J10" i="12"/>
  <c r="K10" i="12" s="1"/>
  <c r="L10" i="12" s="1"/>
  <c r="I10" i="12"/>
  <c r="M10" i="12"/>
  <c r="J15" i="12"/>
  <c r="K15" i="12" s="1"/>
  <c r="L15" i="12" s="1"/>
  <c r="I15" i="12"/>
  <c r="M15" i="12"/>
  <c r="M8" i="12"/>
  <c r="J8" i="12"/>
  <c r="K8" i="12" s="1"/>
  <c r="L8" i="12" s="1"/>
  <c r="I8" i="12"/>
  <c r="I5" i="12"/>
  <c r="M5" i="12"/>
  <c r="J5" i="12"/>
  <c r="K5" i="12" s="1"/>
  <c r="L5" i="12" s="1"/>
  <c r="M7" i="12"/>
  <c r="J7" i="12"/>
  <c r="K7" i="12" s="1"/>
  <c r="L7" i="12" s="1"/>
  <c r="J2" i="12"/>
  <c r="K2" i="12" s="1"/>
  <c r="L2" i="12" s="1"/>
  <c r="I2" i="12"/>
  <c r="M2" i="12"/>
  <c r="J12" i="12"/>
  <c r="K12" i="12" s="1"/>
  <c r="L12" i="12" s="1"/>
  <c r="I11" i="11"/>
  <c r="J11" i="11"/>
  <c r="K11" i="11" s="1"/>
  <c r="L11" i="11" s="1"/>
  <c r="I6" i="10"/>
  <c r="M3" i="10"/>
  <c r="J3" i="10"/>
  <c r="K3" i="10" s="1"/>
  <c r="L3" i="10" s="1"/>
  <c r="M12" i="10"/>
  <c r="J11" i="10"/>
  <c r="K11" i="10" s="1"/>
  <c r="L11" i="10" s="1"/>
  <c r="I11" i="10"/>
  <c r="M10" i="10"/>
  <c r="L14" i="10"/>
  <c r="M8" i="10"/>
  <c r="J8" i="10"/>
  <c r="K8" i="10" s="1"/>
  <c r="L8" i="10" s="1"/>
  <c r="I8" i="10"/>
  <c r="J15" i="10"/>
  <c r="K15" i="10" s="1"/>
  <c r="L15" i="10" s="1"/>
  <c r="I15" i="10"/>
  <c r="M15" i="10"/>
  <c r="J6" i="10"/>
  <c r="K6" i="10" s="1"/>
  <c r="L6" i="10" s="1"/>
  <c r="I5" i="10"/>
  <c r="J5" i="10"/>
  <c r="K5" i="10" s="1"/>
  <c r="L5" i="10" s="1"/>
  <c r="M5" i="10"/>
  <c r="J2" i="10"/>
  <c r="K2" i="10" s="1"/>
  <c r="L2" i="10" s="1"/>
  <c r="I2" i="10"/>
  <c r="J12" i="10"/>
  <c r="K12" i="10" s="1"/>
  <c r="L12" i="10" s="1"/>
  <c r="I7" i="10"/>
  <c r="J7" i="10"/>
  <c r="K7" i="10" s="1"/>
  <c r="L7" i="10" s="1"/>
  <c r="M7" i="10"/>
  <c r="J10" i="10"/>
  <c r="K10" i="10" s="1"/>
  <c r="L10" i="10" s="1"/>
  <c r="I10" i="10"/>
  <c r="J13" i="10"/>
  <c r="K13" i="10" s="1"/>
  <c r="L13" i="10" s="1"/>
  <c r="I13" i="10"/>
  <c r="M13" i="10"/>
  <c r="L16" i="10"/>
  <c r="J4" i="10"/>
  <c r="K4" i="10" s="1"/>
  <c r="L4" i="10" s="1"/>
  <c r="C14" i="7"/>
  <c r="C13" i="7"/>
  <c r="C12" i="7"/>
  <c r="F3" i="7" s="1"/>
  <c r="E4" i="7"/>
  <c r="D4" i="7" s="1"/>
  <c r="N4" i="7" s="1"/>
  <c r="E3" i="7"/>
  <c r="D3" i="7" s="1"/>
  <c r="N3" i="7" s="1"/>
  <c r="E2" i="7"/>
  <c r="D2" i="7" s="1"/>
  <c r="N2" i="7" s="1"/>
  <c r="K33" i="11" l="1"/>
  <c r="K34" i="11"/>
  <c r="K38" i="11" s="1"/>
  <c r="K41" i="11" s="1"/>
  <c r="I32" i="11"/>
  <c r="I31" i="11"/>
  <c r="K31" i="11"/>
  <c r="K32" i="11"/>
  <c r="K37" i="11" s="1"/>
  <c r="K40" i="11" s="1"/>
  <c r="H2" i="7"/>
  <c r="H4" i="7"/>
  <c r="G3" i="7"/>
  <c r="G4" i="7"/>
  <c r="G2" i="7"/>
  <c r="C15" i="7"/>
  <c r="H3" i="7"/>
  <c r="F2" i="7"/>
  <c r="F4" i="7"/>
  <c r="J3" i="7" l="1"/>
  <c r="K3" i="7" s="1"/>
  <c r="L3" i="7" s="1"/>
  <c r="M3" i="7"/>
  <c r="I3" i="7"/>
  <c r="I4" i="7"/>
  <c r="J4" i="7"/>
  <c r="K4" i="7" s="1"/>
  <c r="L4" i="7" s="1"/>
  <c r="M4" i="7"/>
  <c r="I2" i="7"/>
  <c r="M2" i="7"/>
  <c r="J2" i="7"/>
  <c r="K2" i="7" s="1"/>
  <c r="L2" i="7" s="1"/>
  <c r="C12" i="4"/>
  <c r="G3" i="4" s="1"/>
  <c r="C11" i="4"/>
  <c r="F3" i="4" s="1"/>
  <c r="E2" i="4"/>
  <c r="D2" i="4" s="1"/>
  <c r="N2" i="4" s="1"/>
  <c r="H2" i="4" l="1"/>
  <c r="H3" i="4"/>
  <c r="I3" i="4" s="1"/>
  <c r="G2" i="4"/>
  <c r="C14" i="4"/>
  <c r="F2" i="4"/>
  <c r="J3" i="4" l="1"/>
  <c r="K3" i="4" s="1"/>
  <c r="L3" i="4" s="1"/>
  <c r="M3" i="4"/>
  <c r="J2" i="4"/>
  <c r="K2" i="4" s="1"/>
  <c r="L2" i="4" s="1"/>
  <c r="I2" i="4"/>
  <c r="M2" i="4"/>
</calcChain>
</file>

<file path=xl/sharedStrings.xml><?xml version="1.0" encoding="utf-8"?>
<sst xmlns="http://schemas.openxmlformats.org/spreadsheetml/2006/main" count="188" uniqueCount="58">
  <si>
    <t>No of Nodes</t>
  </si>
  <si>
    <t>No of Cores</t>
  </si>
  <si>
    <t>No of Points/Core</t>
  </si>
  <si>
    <t>Surface Points/Core</t>
  </si>
  <si>
    <t>x</t>
  </si>
  <si>
    <t>y</t>
  </si>
  <si>
    <t>z</t>
  </si>
  <si>
    <t>yCores</t>
  </si>
  <si>
    <t>zCores</t>
  </si>
  <si>
    <t>Cores
per Node</t>
  </si>
  <si>
    <t>Points 
per Face</t>
  </si>
  <si>
    <t>Dims (L)</t>
  </si>
  <si>
    <t>Dims (lu)</t>
  </si>
  <si>
    <t>Total</t>
  </si>
  <si>
    <t>xCores</t>
  </si>
  <si>
    <t>% Transferable
/ Total Points</t>
  </si>
  <si>
    <t>Total
Transferable Points</t>
  </si>
  <si>
    <t>Valid Config</t>
  </si>
  <si>
    <t>Valid
Partial nodes</t>
  </si>
  <si>
    <t>Full Node
Usage</t>
  </si>
  <si>
    <t>Grid Dim x</t>
  </si>
  <si>
    <t>Grid Dim y</t>
  </si>
  <si>
    <t>Grid Dim z</t>
  </si>
  <si>
    <t>Valid
Full nodes</t>
  </si>
  <si>
    <t>Surface Points
/Core</t>
  </si>
  <si>
    <t>Grids = 0</t>
  </si>
  <si>
    <t>startx</t>
  </si>
  <si>
    <t>starty</t>
  </si>
  <si>
    <t>length</t>
  </si>
  <si>
    <t>refXstart</t>
  </si>
  <si>
    <t>refXend</t>
  </si>
  <si>
    <t>refYstart</t>
  </si>
  <si>
    <t>refYend</t>
  </si>
  <si>
    <t>Grids = 1</t>
  </si>
  <si>
    <t>Alpha</t>
  </si>
  <si>
    <t>N1</t>
  </si>
  <si>
    <t>M1</t>
  </si>
  <si>
    <t>Grids = 2</t>
  </si>
  <si>
    <t>refXstart1</t>
  </si>
  <si>
    <t>refXend2</t>
  </si>
  <si>
    <t>refYstart1</t>
  </si>
  <si>
    <t>refXend1</t>
  </si>
  <si>
    <t>refYend1</t>
  </si>
  <si>
    <t>refXstart2</t>
  </si>
  <si>
    <t>refYstart2</t>
  </si>
  <si>
    <t>refYend2</t>
  </si>
  <si>
    <t>N2</t>
  </si>
  <si>
    <t>M2</t>
  </si>
  <si>
    <t>K1</t>
  </si>
  <si>
    <t>refZstart</t>
  </si>
  <si>
    <t>refZend</t>
  </si>
  <si>
    <t>refZstart1</t>
  </si>
  <si>
    <t>refZend1</t>
  </si>
  <si>
    <t>refZstart2</t>
  </si>
  <si>
    <t>refZend2</t>
  </si>
  <si>
    <t>K2</t>
  </si>
  <si>
    <t>centrez</t>
  </si>
  <si>
    <t>3D Aerofoil Cases AR 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</si>
</sst>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0"/>
      <name val="Arial"/>
      <family val="2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wrapText="1"/>
    </xf>
    <xf numFmtId="164" fontId="1" fillId="0" borderId="0" xfId="1" applyNumberFormat="1"/>
    <xf numFmtId="164" fontId="1" fillId="0" borderId="1" xfId="1" applyNumberFormat="1" applyBorder="1"/>
    <xf numFmtId="43" fontId="1" fillId="0" borderId="1" xfId="1" applyBorder="1"/>
    <xf numFmtId="0" fontId="0" fillId="0" borderId="1" xfId="0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1" fontId="0" fillId="0" borderId="0" xfId="0" applyNumberFormat="1"/>
    <xf numFmtId="164" fontId="0" fillId="0" borderId="0" xfId="0" applyNumberFormat="1"/>
    <xf numFmtId="0" fontId="0" fillId="4" borderId="0" xfId="0" applyFill="1"/>
    <xf numFmtId="0" fontId="2" fillId="4" borderId="0" xfId="0" applyFont="1" applyFill="1"/>
  </cellXfs>
  <cellStyles count="2">
    <cellStyle name="Comma" xfId="1" builtinId="3"/>
    <cellStyle name="Normal" xfId="0" builtinId="0"/>
  </cellStyles>
  <dxfs count="14"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43"/>
  <sheetViews>
    <sheetView tabSelected="1" zoomScale="115" zoomScaleNormal="115" workbookViewId="0">
      <selection activeCell="L33" sqref="L33"/>
    </sheetView>
  </sheetViews>
  <sheetFormatPr defaultRowHeight="13.2" x14ac:dyDescent="0.25"/>
  <cols>
    <col min="1" max="1" width="8.6640625" bestFit="1" customWidth="1"/>
    <col min="2" max="2" width="8.33203125" bestFit="1" customWidth="1"/>
    <col min="3" max="3" width="14.21875" bestFit="1" customWidth="1"/>
    <col min="4" max="4" width="11.77734375" bestFit="1" customWidth="1"/>
    <col min="5" max="5" width="11.44140625" bestFit="1" customWidth="1"/>
    <col min="6" max="8" width="10.21875" bestFit="1" customWidth="1"/>
    <col min="9" max="9" width="16.6640625" bestFit="1" customWidth="1"/>
    <col min="10" max="10" width="13.109375" bestFit="1" customWidth="1"/>
    <col min="11" max="11" width="18.21875" bestFit="1" customWidth="1"/>
    <col min="12" max="12" width="14.33203125" bestFit="1" customWidth="1"/>
    <col min="13" max="13" width="11.6640625" bestFit="1" customWidth="1"/>
    <col min="14" max="14" width="9.33203125" bestFit="1" customWidth="1"/>
    <col min="15" max="15" width="3.6640625" bestFit="1" customWidth="1"/>
  </cols>
  <sheetData>
    <row r="1" spans="1:14" ht="39.6" x14ac:dyDescent="0.25">
      <c r="A1" s="8" t="s">
        <v>14</v>
      </c>
      <c r="B1" s="8" t="s">
        <v>7</v>
      </c>
      <c r="C1" s="8" t="s">
        <v>8</v>
      </c>
      <c r="D1" s="8" t="s">
        <v>0</v>
      </c>
      <c r="E1" s="8" t="s">
        <v>1</v>
      </c>
      <c r="F1" s="8" t="s">
        <v>20</v>
      </c>
      <c r="G1" s="8" t="s">
        <v>21</v>
      </c>
      <c r="H1" s="8" t="s">
        <v>22</v>
      </c>
      <c r="I1" s="8" t="s">
        <v>2</v>
      </c>
      <c r="J1" s="7" t="s">
        <v>24</v>
      </c>
      <c r="K1" s="7" t="s">
        <v>16</v>
      </c>
      <c r="L1" s="7" t="s">
        <v>15</v>
      </c>
      <c r="M1" s="8" t="s">
        <v>17</v>
      </c>
      <c r="N1" s="7" t="s">
        <v>19</v>
      </c>
    </row>
    <row r="2" spans="1:14" x14ac:dyDescent="0.25">
      <c r="A2" s="4">
        <v>8</v>
      </c>
      <c r="B2" s="4">
        <v>3</v>
      </c>
      <c r="C2" s="4">
        <v>1</v>
      </c>
      <c r="D2" s="5">
        <f t="shared" ref="D2:D16" si="0">E2/$B$19</f>
        <v>1</v>
      </c>
      <c r="E2" s="5">
        <f t="shared" ref="E2:E16" si="1">A2*B2*C2</f>
        <v>24</v>
      </c>
      <c r="F2" s="5">
        <f t="shared" ref="F2:F16" si="2">($C$24/A2)+2</f>
        <v>152</v>
      </c>
      <c r="G2" s="5">
        <f t="shared" ref="G2:G16" si="3">($C$25/B2)+2</f>
        <v>152</v>
      </c>
      <c r="H2" s="5">
        <f t="shared" ref="H2:H16" si="4">($C$26/C2)+2</f>
        <v>802</v>
      </c>
      <c r="I2" s="5">
        <f t="shared" ref="I2:I16" si="5">F2*G2*H2</f>
        <v>18529408</v>
      </c>
      <c r="J2" s="5">
        <f t="shared" ref="J2:J16" si="6">4*F2*G2+4*G2*H2+4*F2*H2</f>
        <v>1067648</v>
      </c>
      <c r="K2" s="5">
        <f t="shared" ref="K2:K16" si="7">J2*E2</f>
        <v>25623552</v>
      </c>
      <c r="L2" s="5">
        <f t="shared" ref="L2:L16" si="8">K2/$C$27*100</f>
        <v>5.9313777777777776</v>
      </c>
      <c r="M2" s="6" t="b">
        <f>IF((F2-FLOOR(F2,1))=0,IF((G2-FLOOR(G2,1))=0,IF((H2-FLOOR(H2,1))=0,TRUE,FALSE),FALSE),FALSE)</f>
        <v>1</v>
      </c>
      <c r="N2" s="6" t="b">
        <f>IF(($D2-FLOOR($D2,1))=0,TRUE,FALSE)</f>
        <v>1</v>
      </c>
    </row>
    <row r="3" spans="1:14" x14ac:dyDescent="0.25">
      <c r="A3" s="4">
        <v>20</v>
      </c>
      <c r="B3" s="4">
        <v>15</v>
      </c>
      <c r="C3" s="4">
        <v>20</v>
      </c>
      <c r="D3" s="5">
        <f t="shared" si="0"/>
        <v>250</v>
      </c>
      <c r="E3" s="5">
        <f t="shared" si="1"/>
        <v>6000</v>
      </c>
      <c r="F3" s="5">
        <f t="shared" si="2"/>
        <v>62</v>
      </c>
      <c r="G3" s="5">
        <f t="shared" si="3"/>
        <v>32</v>
      </c>
      <c r="H3" s="5">
        <f t="shared" si="4"/>
        <v>42</v>
      </c>
      <c r="I3" s="5">
        <f t="shared" si="5"/>
        <v>83328</v>
      </c>
      <c r="J3" s="5">
        <f t="shared" si="6"/>
        <v>23728</v>
      </c>
      <c r="K3" s="5">
        <f t="shared" si="7"/>
        <v>142368000</v>
      </c>
      <c r="L3" s="5">
        <f t="shared" si="8"/>
        <v>32.955555555555556</v>
      </c>
      <c r="M3" s="6" t="b">
        <f>IF((F3-FLOOR(F3,1))=0,IF((G3-FLOOR(G3,1))=0,IF((H3-FLOOR(H3,1))=0,TRUE,FALSE),FALSE),FALSE)</f>
        <v>1</v>
      </c>
      <c r="N3" s="6" t="b">
        <f t="shared" ref="N3:N16" si="9">IF(($D3-FLOOR($D3,1))=0,TRUE,FALSE)</f>
        <v>1</v>
      </c>
    </row>
    <row r="4" spans="1:14" x14ac:dyDescent="0.25">
      <c r="A4" s="4">
        <v>16</v>
      </c>
      <c r="B4" s="4">
        <v>15</v>
      </c>
      <c r="C4" s="4">
        <v>16</v>
      </c>
      <c r="D4" s="5">
        <f t="shared" si="0"/>
        <v>160</v>
      </c>
      <c r="E4" s="5">
        <f t="shared" si="1"/>
        <v>3840</v>
      </c>
      <c r="F4" s="5">
        <f t="shared" si="2"/>
        <v>77</v>
      </c>
      <c r="G4" s="5">
        <f t="shared" si="3"/>
        <v>32</v>
      </c>
      <c r="H4" s="5">
        <f t="shared" si="4"/>
        <v>52</v>
      </c>
      <c r="I4" s="5">
        <f t="shared" si="5"/>
        <v>128128</v>
      </c>
      <c r="J4" s="5">
        <f t="shared" si="6"/>
        <v>32528</v>
      </c>
      <c r="K4" s="5">
        <f t="shared" si="7"/>
        <v>124907520</v>
      </c>
      <c r="L4" s="5">
        <f t="shared" si="8"/>
        <v>28.913777777777778</v>
      </c>
      <c r="M4" s="6" t="b">
        <f t="shared" ref="M4:M6" si="10">IF((F4-FLOOR(F4,1))=0,IF((G4-FLOOR(G4,1))=0,IF((H4-FLOOR(H4,1))=0,TRUE,FALSE),FALSE),FALSE)</f>
        <v>1</v>
      </c>
      <c r="N4" s="6" t="b">
        <f t="shared" si="9"/>
        <v>1</v>
      </c>
    </row>
    <row r="5" spans="1:14" x14ac:dyDescent="0.25">
      <c r="A5" s="4">
        <v>12</v>
      </c>
      <c r="B5" s="4">
        <v>10</v>
      </c>
      <c r="C5" s="4">
        <v>1</v>
      </c>
      <c r="D5" s="5">
        <f t="shared" si="0"/>
        <v>5</v>
      </c>
      <c r="E5" s="5">
        <f t="shared" si="1"/>
        <v>120</v>
      </c>
      <c r="F5" s="5">
        <f t="shared" si="2"/>
        <v>102</v>
      </c>
      <c r="G5" s="5">
        <f t="shared" si="3"/>
        <v>47</v>
      </c>
      <c r="H5" s="5">
        <f t="shared" si="4"/>
        <v>802</v>
      </c>
      <c r="I5" s="5">
        <f t="shared" si="5"/>
        <v>3844788</v>
      </c>
      <c r="J5" s="5">
        <f t="shared" si="6"/>
        <v>497168</v>
      </c>
      <c r="K5" s="5">
        <f t="shared" si="7"/>
        <v>59660160</v>
      </c>
      <c r="L5" s="5">
        <f t="shared" si="8"/>
        <v>13.810222222222221</v>
      </c>
      <c r="M5" s="6" t="b">
        <f t="shared" si="10"/>
        <v>1</v>
      </c>
      <c r="N5" s="6" t="b">
        <f t="shared" si="9"/>
        <v>1</v>
      </c>
    </row>
    <row r="6" spans="1:14" x14ac:dyDescent="0.25">
      <c r="A6" s="4">
        <v>12</v>
      </c>
      <c r="B6" s="4">
        <v>5</v>
      </c>
      <c r="C6" s="4">
        <v>8</v>
      </c>
      <c r="D6" s="5">
        <f t="shared" si="0"/>
        <v>20</v>
      </c>
      <c r="E6" s="5">
        <f t="shared" si="1"/>
        <v>480</v>
      </c>
      <c r="F6" s="5">
        <f t="shared" si="2"/>
        <v>102</v>
      </c>
      <c r="G6" s="5">
        <f t="shared" si="3"/>
        <v>92</v>
      </c>
      <c r="H6" s="5">
        <f t="shared" si="4"/>
        <v>102</v>
      </c>
      <c r="I6" s="5">
        <f t="shared" si="5"/>
        <v>957168</v>
      </c>
      <c r="J6" s="5">
        <f t="shared" si="6"/>
        <v>116688</v>
      </c>
      <c r="K6" s="5">
        <f t="shared" si="7"/>
        <v>56010240</v>
      </c>
      <c r="L6" s="5">
        <f t="shared" si="8"/>
        <v>12.965333333333334</v>
      </c>
      <c r="M6" s="6" t="b">
        <f t="shared" si="10"/>
        <v>1</v>
      </c>
      <c r="N6" s="6" t="b">
        <f t="shared" si="9"/>
        <v>1</v>
      </c>
    </row>
    <row r="7" spans="1:14" x14ac:dyDescent="0.25">
      <c r="A7" s="4">
        <v>12</v>
      </c>
      <c r="B7" s="4">
        <v>12</v>
      </c>
      <c r="C7" s="4">
        <v>10</v>
      </c>
      <c r="D7" s="5">
        <f t="shared" si="0"/>
        <v>60</v>
      </c>
      <c r="E7" s="5">
        <f t="shared" si="1"/>
        <v>1440</v>
      </c>
      <c r="F7" s="5">
        <f t="shared" si="2"/>
        <v>102</v>
      </c>
      <c r="G7" s="5">
        <f t="shared" si="3"/>
        <v>39.5</v>
      </c>
      <c r="H7" s="5">
        <f t="shared" si="4"/>
        <v>82</v>
      </c>
      <c r="I7" s="5">
        <f t="shared" si="5"/>
        <v>330378</v>
      </c>
      <c r="J7" s="5">
        <f t="shared" si="6"/>
        <v>62528</v>
      </c>
      <c r="K7" s="5">
        <f t="shared" si="7"/>
        <v>90040320</v>
      </c>
      <c r="L7" s="5">
        <f t="shared" si="8"/>
        <v>20.842666666666666</v>
      </c>
      <c r="M7" s="6" t="b">
        <f>IF((F7-FLOOR(F7,1))=0,IF((G7-FLOOR(G7,1))=0,IF((H7-FLOOR(H7,1))=0,TRUE,FALSE),FALSE),FALSE)</f>
        <v>0</v>
      </c>
      <c r="N7" s="6" t="b">
        <f t="shared" si="9"/>
        <v>1</v>
      </c>
    </row>
    <row r="8" spans="1:14" x14ac:dyDescent="0.25">
      <c r="A8" s="4">
        <v>12</v>
      </c>
      <c r="B8" s="4">
        <v>10</v>
      </c>
      <c r="C8" s="4">
        <v>2</v>
      </c>
      <c r="D8" s="5">
        <f t="shared" si="0"/>
        <v>10</v>
      </c>
      <c r="E8" s="5">
        <f t="shared" si="1"/>
        <v>240</v>
      </c>
      <c r="F8" s="5">
        <f t="shared" si="2"/>
        <v>102</v>
      </c>
      <c r="G8" s="5">
        <f t="shared" si="3"/>
        <v>47</v>
      </c>
      <c r="H8" s="5">
        <f t="shared" si="4"/>
        <v>402</v>
      </c>
      <c r="I8" s="5">
        <f t="shared" si="5"/>
        <v>1927188</v>
      </c>
      <c r="J8" s="5">
        <f t="shared" si="6"/>
        <v>258768</v>
      </c>
      <c r="K8" s="5">
        <f t="shared" si="7"/>
        <v>62104320</v>
      </c>
      <c r="L8" s="5">
        <f t="shared" si="8"/>
        <v>14.375999999999999</v>
      </c>
      <c r="M8" s="6" t="b">
        <f t="shared" ref="M8:M16" si="11">IF((F8-FLOOR(F8,1))=0,IF((G8-FLOOR(G8,1))=0,IF((H8-FLOOR(H8,1))=0,TRUE,FALSE),FALSE),FALSE)</f>
        <v>1</v>
      </c>
      <c r="N8" s="6" t="b">
        <f t="shared" si="9"/>
        <v>1</v>
      </c>
    </row>
    <row r="9" spans="1:14" x14ac:dyDescent="0.25">
      <c r="A9" s="4">
        <v>8</v>
      </c>
      <c r="B9" s="4">
        <v>5</v>
      </c>
      <c r="C9" s="4">
        <v>4</v>
      </c>
      <c r="D9" s="5">
        <f t="shared" si="0"/>
        <v>6.666666666666667</v>
      </c>
      <c r="E9" s="5">
        <f t="shared" si="1"/>
        <v>160</v>
      </c>
      <c r="F9" s="5">
        <f t="shared" si="2"/>
        <v>152</v>
      </c>
      <c r="G9" s="5">
        <f t="shared" si="3"/>
        <v>92</v>
      </c>
      <c r="H9" s="5">
        <f t="shared" si="4"/>
        <v>202</v>
      </c>
      <c r="I9" s="5">
        <f t="shared" si="5"/>
        <v>2824768</v>
      </c>
      <c r="J9" s="5">
        <f t="shared" si="6"/>
        <v>253088</v>
      </c>
      <c r="K9" s="5">
        <f t="shared" si="7"/>
        <v>40494080</v>
      </c>
      <c r="L9" s="5">
        <f t="shared" si="8"/>
        <v>9.3736296296296295</v>
      </c>
      <c r="M9" s="6" t="b">
        <f t="shared" si="11"/>
        <v>1</v>
      </c>
      <c r="N9" s="6" t="b">
        <f t="shared" si="9"/>
        <v>0</v>
      </c>
    </row>
    <row r="10" spans="1:14" x14ac:dyDescent="0.25">
      <c r="A10" s="4">
        <v>10</v>
      </c>
      <c r="B10" s="4">
        <v>4</v>
      </c>
      <c r="C10" s="4">
        <v>4</v>
      </c>
      <c r="D10" s="5">
        <f t="shared" si="0"/>
        <v>6.666666666666667</v>
      </c>
      <c r="E10" s="5">
        <f t="shared" si="1"/>
        <v>160</v>
      </c>
      <c r="F10" s="5">
        <f t="shared" si="2"/>
        <v>122</v>
      </c>
      <c r="G10" s="5">
        <f t="shared" si="3"/>
        <v>114.5</v>
      </c>
      <c r="H10" s="5">
        <f t="shared" si="4"/>
        <v>202</v>
      </c>
      <c r="I10" s="5">
        <f t="shared" si="5"/>
        <v>2821738</v>
      </c>
      <c r="J10" s="5">
        <f t="shared" si="6"/>
        <v>246968</v>
      </c>
      <c r="K10" s="5">
        <f t="shared" si="7"/>
        <v>39514880</v>
      </c>
      <c r="L10" s="5">
        <f t="shared" si="8"/>
        <v>9.146962962962963</v>
      </c>
      <c r="M10" s="6" t="b">
        <f t="shared" si="11"/>
        <v>0</v>
      </c>
      <c r="N10" s="6" t="b">
        <f t="shared" si="9"/>
        <v>0</v>
      </c>
    </row>
    <row r="11" spans="1:14" x14ac:dyDescent="0.25">
      <c r="A11" s="4">
        <v>16</v>
      </c>
      <c r="B11" s="4">
        <v>5</v>
      </c>
      <c r="C11" s="4">
        <v>2</v>
      </c>
      <c r="D11" s="5">
        <f t="shared" si="0"/>
        <v>6.666666666666667</v>
      </c>
      <c r="E11" s="5">
        <f t="shared" si="1"/>
        <v>160</v>
      </c>
      <c r="F11" s="5">
        <f t="shared" si="2"/>
        <v>77</v>
      </c>
      <c r="G11" s="5">
        <f t="shared" si="3"/>
        <v>92</v>
      </c>
      <c r="H11" s="5">
        <f t="shared" si="4"/>
        <v>402</v>
      </c>
      <c r="I11" s="5">
        <f t="shared" si="5"/>
        <v>2847768</v>
      </c>
      <c r="J11" s="5">
        <f t="shared" si="6"/>
        <v>300088</v>
      </c>
      <c r="K11" s="5">
        <f t="shared" si="7"/>
        <v>48014080</v>
      </c>
      <c r="L11" s="5">
        <f t="shared" si="8"/>
        <v>11.11437037037037</v>
      </c>
      <c r="M11" s="6" t="b">
        <f t="shared" si="11"/>
        <v>1</v>
      </c>
      <c r="N11" s="6" t="b">
        <f t="shared" si="9"/>
        <v>0</v>
      </c>
    </row>
    <row r="12" spans="1:14" x14ac:dyDescent="0.25">
      <c r="A12" s="4">
        <v>8</v>
      </c>
      <c r="B12" s="4">
        <v>8</v>
      </c>
      <c r="C12" s="4">
        <v>6</v>
      </c>
      <c r="D12" s="5">
        <f t="shared" si="0"/>
        <v>16</v>
      </c>
      <c r="E12" s="5">
        <f t="shared" si="1"/>
        <v>384</v>
      </c>
      <c r="F12" s="5">
        <f t="shared" si="2"/>
        <v>152</v>
      </c>
      <c r="G12" s="5">
        <f t="shared" si="3"/>
        <v>58.25</v>
      </c>
      <c r="H12" s="5">
        <f t="shared" si="4"/>
        <v>135.33333333333334</v>
      </c>
      <c r="I12" s="5">
        <f t="shared" si="5"/>
        <v>1198241.3333333335</v>
      </c>
      <c r="J12" s="5">
        <f t="shared" si="6"/>
        <v>149231.33333333334</v>
      </c>
      <c r="K12" s="5">
        <f t="shared" si="7"/>
        <v>57304832</v>
      </c>
      <c r="L12" s="5">
        <f t="shared" si="8"/>
        <v>13.265007407407408</v>
      </c>
      <c r="M12" s="6" t="b">
        <f t="shared" si="11"/>
        <v>0</v>
      </c>
      <c r="N12" s="6" t="b">
        <f t="shared" si="9"/>
        <v>1</v>
      </c>
    </row>
    <row r="13" spans="1:14" x14ac:dyDescent="0.25">
      <c r="A13" s="4">
        <v>16</v>
      </c>
      <c r="B13" s="4">
        <v>4</v>
      </c>
      <c r="C13" s="4">
        <v>4</v>
      </c>
      <c r="D13" s="5">
        <f t="shared" si="0"/>
        <v>10.666666666666666</v>
      </c>
      <c r="E13" s="5">
        <f t="shared" si="1"/>
        <v>256</v>
      </c>
      <c r="F13" s="5">
        <f t="shared" si="2"/>
        <v>77</v>
      </c>
      <c r="G13" s="5">
        <f t="shared" si="3"/>
        <v>114.5</v>
      </c>
      <c r="H13" s="5">
        <f t="shared" si="4"/>
        <v>202</v>
      </c>
      <c r="I13" s="5">
        <f t="shared" si="5"/>
        <v>1780933</v>
      </c>
      <c r="J13" s="5">
        <f t="shared" si="6"/>
        <v>189998</v>
      </c>
      <c r="K13" s="5">
        <f t="shared" si="7"/>
        <v>48639488</v>
      </c>
      <c r="L13" s="5">
        <f t="shared" si="8"/>
        <v>11.25914074074074</v>
      </c>
      <c r="M13" s="6" t="b">
        <f t="shared" si="11"/>
        <v>0</v>
      </c>
      <c r="N13" s="6" t="b">
        <f t="shared" si="9"/>
        <v>0</v>
      </c>
    </row>
    <row r="14" spans="1:14" x14ac:dyDescent="0.25">
      <c r="A14" s="4">
        <v>8</v>
      </c>
      <c r="B14" s="4">
        <v>8</v>
      </c>
      <c r="C14" s="4">
        <v>4</v>
      </c>
      <c r="D14" s="5">
        <f t="shared" si="0"/>
        <v>10.666666666666666</v>
      </c>
      <c r="E14" s="5">
        <f t="shared" si="1"/>
        <v>256</v>
      </c>
      <c r="F14" s="5">
        <f t="shared" si="2"/>
        <v>152</v>
      </c>
      <c r="G14" s="5">
        <f t="shared" si="3"/>
        <v>58.25</v>
      </c>
      <c r="H14" s="5">
        <f t="shared" si="4"/>
        <v>202</v>
      </c>
      <c r="I14" s="5">
        <f t="shared" si="5"/>
        <v>1788508</v>
      </c>
      <c r="J14" s="5">
        <f t="shared" si="6"/>
        <v>205298</v>
      </c>
      <c r="K14" s="5">
        <f t="shared" si="7"/>
        <v>52556288</v>
      </c>
      <c r="L14" s="5">
        <f t="shared" si="8"/>
        <v>12.165807407407407</v>
      </c>
      <c r="M14" s="6" t="b">
        <f t="shared" si="11"/>
        <v>0</v>
      </c>
      <c r="N14" s="6" t="b">
        <f t="shared" si="9"/>
        <v>0</v>
      </c>
    </row>
    <row r="15" spans="1:14" x14ac:dyDescent="0.25">
      <c r="A15" s="4">
        <v>16</v>
      </c>
      <c r="B15" s="4">
        <v>10</v>
      </c>
      <c r="C15" s="4">
        <v>2</v>
      </c>
      <c r="D15" s="5">
        <f t="shared" si="0"/>
        <v>13.333333333333334</v>
      </c>
      <c r="E15" s="5">
        <f t="shared" si="1"/>
        <v>320</v>
      </c>
      <c r="F15" s="5">
        <f t="shared" si="2"/>
        <v>77</v>
      </c>
      <c r="G15" s="5">
        <f t="shared" si="3"/>
        <v>47</v>
      </c>
      <c r="H15" s="5">
        <f t="shared" si="4"/>
        <v>402</v>
      </c>
      <c r="I15" s="5">
        <f t="shared" si="5"/>
        <v>1454838</v>
      </c>
      <c r="J15" s="5">
        <f t="shared" si="6"/>
        <v>213868</v>
      </c>
      <c r="K15" s="5">
        <f t="shared" si="7"/>
        <v>68437760</v>
      </c>
      <c r="L15" s="5">
        <f t="shared" si="8"/>
        <v>15.842074074074075</v>
      </c>
      <c r="M15" s="6" t="b">
        <f t="shared" si="11"/>
        <v>1</v>
      </c>
      <c r="N15" s="6" t="b">
        <f t="shared" si="9"/>
        <v>0</v>
      </c>
    </row>
    <row r="16" spans="1:14" x14ac:dyDescent="0.25">
      <c r="A16" s="4">
        <v>10</v>
      </c>
      <c r="B16" s="4">
        <v>8</v>
      </c>
      <c r="C16" s="4">
        <v>4</v>
      </c>
      <c r="D16" s="5">
        <f t="shared" si="0"/>
        <v>13.333333333333334</v>
      </c>
      <c r="E16" s="5">
        <f t="shared" si="1"/>
        <v>320</v>
      </c>
      <c r="F16" s="5">
        <f t="shared" si="2"/>
        <v>122</v>
      </c>
      <c r="G16" s="5">
        <f t="shared" si="3"/>
        <v>58.25</v>
      </c>
      <c r="H16" s="5">
        <f t="shared" si="4"/>
        <v>202</v>
      </c>
      <c r="I16" s="5">
        <f t="shared" si="5"/>
        <v>1435513</v>
      </c>
      <c r="J16" s="5">
        <f t="shared" si="6"/>
        <v>174068</v>
      </c>
      <c r="K16" s="5">
        <f t="shared" si="7"/>
        <v>55701760</v>
      </c>
      <c r="L16" s="5">
        <f t="shared" si="8"/>
        <v>12.893925925925926</v>
      </c>
      <c r="M16" s="6" t="b">
        <f t="shared" si="11"/>
        <v>0</v>
      </c>
      <c r="N16" s="6" t="b">
        <f t="shared" si="9"/>
        <v>0</v>
      </c>
    </row>
    <row r="19" spans="1:11" ht="26.4" x14ac:dyDescent="0.25">
      <c r="A19" s="11" t="s">
        <v>9</v>
      </c>
      <c r="B19" s="14">
        <v>24</v>
      </c>
      <c r="D19" s="9" t="s">
        <v>23</v>
      </c>
    </row>
    <row r="20" spans="1:11" ht="26.4" x14ac:dyDescent="0.25">
      <c r="A20" s="2" t="s">
        <v>10</v>
      </c>
      <c r="B20" s="14">
        <v>100</v>
      </c>
      <c r="D20" s="10" t="s">
        <v>18</v>
      </c>
      <c r="F20" t="s">
        <v>57</v>
      </c>
    </row>
    <row r="21" spans="1:11" x14ac:dyDescent="0.25">
      <c r="A21" t="s">
        <v>34</v>
      </c>
      <c r="B21" s="14">
        <v>30</v>
      </c>
      <c r="F21" t="s">
        <v>25</v>
      </c>
      <c r="H21" t="s">
        <v>33</v>
      </c>
      <c r="J21" t="s">
        <v>37</v>
      </c>
    </row>
    <row r="22" spans="1:11" x14ac:dyDescent="0.25">
      <c r="F22" t="s">
        <v>26</v>
      </c>
      <c r="G22" s="13">
        <f>0.5*($C$24-$B$20*COS($B$21*PI()/180))</f>
        <v>556.6987298107781</v>
      </c>
      <c r="H22" t="s">
        <v>29</v>
      </c>
      <c r="I22" s="13">
        <f>$C$24/4</f>
        <v>300</v>
      </c>
      <c r="J22" t="s">
        <v>38</v>
      </c>
      <c r="K22" s="13">
        <f>$C$24/4</f>
        <v>300</v>
      </c>
    </row>
    <row r="23" spans="1:11" x14ac:dyDescent="0.25">
      <c r="A23" s="1"/>
      <c r="B23" s="1" t="s">
        <v>11</v>
      </c>
      <c r="C23" s="1" t="s">
        <v>12</v>
      </c>
      <c r="F23" t="s">
        <v>27</v>
      </c>
      <c r="G23" s="13">
        <f>0.5*($C$24-$B$20*SIN($B$21*PI()/180))</f>
        <v>575</v>
      </c>
      <c r="H23" t="s">
        <v>30</v>
      </c>
      <c r="I23" s="13">
        <f>3*$C$24/4</f>
        <v>900</v>
      </c>
      <c r="J23" t="s">
        <v>41</v>
      </c>
      <c r="K23" s="13">
        <f>3*$C$24/4</f>
        <v>900</v>
      </c>
    </row>
    <row r="24" spans="1:11" x14ac:dyDescent="0.25">
      <c r="A24" s="1" t="s">
        <v>4</v>
      </c>
      <c r="B24" s="15">
        <v>12</v>
      </c>
      <c r="C24" s="3">
        <f>$B$20*B24</f>
        <v>1200</v>
      </c>
      <c r="E24" s="12"/>
      <c r="F24" t="s">
        <v>56</v>
      </c>
      <c r="G24" s="13">
        <f>C26/2</f>
        <v>400</v>
      </c>
      <c r="H24" s="12" t="s">
        <v>31</v>
      </c>
      <c r="I24" s="13">
        <f>$C$25/4</f>
        <v>112.5</v>
      </c>
      <c r="J24" s="12" t="s">
        <v>40</v>
      </c>
      <c r="K24" s="13">
        <f>$C$25/4</f>
        <v>112.5</v>
      </c>
    </row>
    <row r="25" spans="1:11" x14ac:dyDescent="0.25">
      <c r="A25" s="1" t="s">
        <v>5</v>
      </c>
      <c r="B25" s="15">
        <v>4.5</v>
      </c>
      <c r="C25" s="3">
        <f t="shared" ref="C25" si="12">$B$20*B25</f>
        <v>450</v>
      </c>
      <c r="E25" s="12"/>
      <c r="F25" t="s">
        <v>28</v>
      </c>
      <c r="G25" s="12">
        <f>B20*COS(B21*PI()/180)</f>
        <v>86.602540378443877</v>
      </c>
      <c r="H25" s="12" t="s">
        <v>32</v>
      </c>
      <c r="I25" s="13">
        <f>3*$C$25/4</f>
        <v>337.5</v>
      </c>
      <c r="J25" s="12" t="s">
        <v>42</v>
      </c>
      <c r="K25" s="13">
        <f>3*$C$25/4</f>
        <v>337.5</v>
      </c>
    </row>
    <row r="26" spans="1:11" x14ac:dyDescent="0.25">
      <c r="A26" s="1" t="s">
        <v>6</v>
      </c>
      <c r="B26" s="15">
        <v>8</v>
      </c>
      <c r="C26" s="3">
        <f>IF(B26=0,1,$B$20*B26)</f>
        <v>800</v>
      </c>
      <c r="H26" s="12" t="s">
        <v>49</v>
      </c>
      <c r="I26">
        <f>(($B$26-6)/2)*$B$20</f>
        <v>100</v>
      </c>
      <c r="J26" s="12" t="s">
        <v>51</v>
      </c>
      <c r="K26">
        <f>(($B$26-6)/2)*$B$20</f>
        <v>100</v>
      </c>
    </row>
    <row r="27" spans="1:11" x14ac:dyDescent="0.25">
      <c r="B27" s="1" t="s">
        <v>13</v>
      </c>
      <c r="C27" s="3">
        <f>C24*C25*C26</f>
        <v>432000000</v>
      </c>
      <c r="H27" s="12" t="s">
        <v>50</v>
      </c>
      <c r="I27">
        <f>$I$26+6*$B$20</f>
        <v>700</v>
      </c>
      <c r="J27" s="12" t="s">
        <v>52</v>
      </c>
      <c r="K27">
        <f>$I$26+6*$B$20</f>
        <v>700</v>
      </c>
    </row>
    <row r="28" spans="1:11" x14ac:dyDescent="0.25">
      <c r="H28" t="s">
        <v>35</v>
      </c>
      <c r="I28" s="13">
        <f>($I$23-$I$22+1)*2</f>
        <v>1202</v>
      </c>
      <c r="J28" t="s">
        <v>35</v>
      </c>
      <c r="K28" s="13">
        <f>($I$23-$I$22+1)*2</f>
        <v>1202</v>
      </c>
    </row>
    <row r="29" spans="1:11" x14ac:dyDescent="0.25">
      <c r="H29" t="s">
        <v>36</v>
      </c>
      <c r="I29" s="13">
        <f>($I$25-$I$24+1)*2</f>
        <v>452</v>
      </c>
      <c r="J29" t="s">
        <v>36</v>
      </c>
      <c r="K29" s="13">
        <f>($I$25-$I$24+1)*2</f>
        <v>452</v>
      </c>
    </row>
    <row r="30" spans="1:11" x14ac:dyDescent="0.25">
      <c r="H30" s="12" t="s">
        <v>48</v>
      </c>
      <c r="I30" s="13">
        <f>($I$27-$I$26+1)*2</f>
        <v>1202</v>
      </c>
      <c r="J30" s="12" t="s">
        <v>48</v>
      </c>
      <c r="K30">
        <f>($I$27-$I$26+1)*2</f>
        <v>1202</v>
      </c>
    </row>
    <row r="31" spans="1:11" x14ac:dyDescent="0.25">
      <c r="H31" t="s">
        <v>26</v>
      </c>
      <c r="I31" s="13">
        <f>0.5*($I$28-$B$20*2*COS($B$21*PI()/180))</f>
        <v>514.3974596215561</v>
      </c>
      <c r="J31" t="s">
        <v>43</v>
      </c>
      <c r="K31" s="13">
        <f>($K$28/4)</f>
        <v>300.5</v>
      </c>
    </row>
    <row r="32" spans="1:11" x14ac:dyDescent="0.25">
      <c r="H32" s="12" t="s">
        <v>27</v>
      </c>
      <c r="I32" s="13">
        <f>0.5*($I$28-$B$20*2*SIN($B$21*PI()/180))</f>
        <v>551</v>
      </c>
      <c r="J32" t="s">
        <v>39</v>
      </c>
      <c r="K32" s="13">
        <f>(3*$K$28/4)</f>
        <v>901.5</v>
      </c>
    </row>
    <row r="33" spans="8:11" x14ac:dyDescent="0.25">
      <c r="H33" t="s">
        <v>56</v>
      </c>
      <c r="I33" s="13">
        <f>I30/2</f>
        <v>601</v>
      </c>
      <c r="J33" s="12" t="s">
        <v>44</v>
      </c>
      <c r="K33" s="13">
        <f>($K$29/4)</f>
        <v>113</v>
      </c>
    </row>
    <row r="34" spans="8:11" x14ac:dyDescent="0.25">
      <c r="H34" s="12" t="s">
        <v>28</v>
      </c>
      <c r="I34" s="13">
        <f>$B$20*2*COS($B$21*PI()/180)</f>
        <v>173.20508075688775</v>
      </c>
      <c r="J34" s="12" t="s">
        <v>45</v>
      </c>
      <c r="K34" s="13">
        <f>(3*$K$29/4)</f>
        <v>339</v>
      </c>
    </row>
    <row r="35" spans="8:11" x14ac:dyDescent="0.25">
      <c r="H35" s="12"/>
      <c r="J35" s="12" t="s">
        <v>53</v>
      </c>
      <c r="K35">
        <f>$B$20*2</f>
        <v>200</v>
      </c>
    </row>
    <row r="36" spans="8:11" x14ac:dyDescent="0.25">
      <c r="J36" s="12" t="s">
        <v>54</v>
      </c>
      <c r="K36">
        <f>K35+(5*B20*2)</f>
        <v>1200</v>
      </c>
    </row>
    <row r="37" spans="8:11" x14ac:dyDescent="0.25">
      <c r="J37" t="s">
        <v>46</v>
      </c>
      <c r="K37" s="13">
        <f>($K$32-$K$31+1)*2</f>
        <v>1204</v>
      </c>
    </row>
    <row r="38" spans="8:11" x14ac:dyDescent="0.25">
      <c r="J38" t="s">
        <v>47</v>
      </c>
      <c r="K38" s="13">
        <f>($K$34-$K$33+1)*2</f>
        <v>454</v>
      </c>
    </row>
    <row r="39" spans="8:11" x14ac:dyDescent="0.25">
      <c r="J39" s="12" t="s">
        <v>55</v>
      </c>
      <c r="K39" s="13">
        <f>($K$36-$K$35+1)*2</f>
        <v>2002</v>
      </c>
    </row>
    <row r="40" spans="8:11" x14ac:dyDescent="0.25">
      <c r="J40" t="s">
        <v>26</v>
      </c>
      <c r="K40" s="13">
        <f>0.5*($K$37-$B$20*4*COS($B$21*PI()/180))</f>
        <v>428.79491924311225</v>
      </c>
    </row>
    <row r="41" spans="8:11" x14ac:dyDescent="0.25">
      <c r="J41" s="12" t="s">
        <v>27</v>
      </c>
      <c r="K41" s="13">
        <f>0.5*($K$38-$B$20*4*SIN($B$21*PI()/180))</f>
        <v>127.00000000000001</v>
      </c>
    </row>
    <row r="42" spans="8:11" x14ac:dyDescent="0.25">
      <c r="J42" t="s">
        <v>56</v>
      </c>
      <c r="K42" s="13">
        <f>K39/2</f>
        <v>1001</v>
      </c>
    </row>
    <row r="43" spans="8:11" x14ac:dyDescent="0.25">
      <c r="J43" s="12" t="s">
        <v>28</v>
      </c>
      <c r="K43" s="13">
        <f>$B$20*4*COS($B$21*PI()/180)</f>
        <v>346.41016151377551</v>
      </c>
    </row>
  </sheetData>
  <conditionalFormatting sqref="A2:N16">
    <cfRule type="expression" dxfId="13" priority="1">
      <formula>IF($M2,IF($N2,TRUE,FALSE),FALSE)</formula>
    </cfRule>
    <cfRule type="expression" dxfId="12" priority="2">
      <formula>IF($M2=TRUE,TRUE,FALSE)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0" verticalDpi="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34"/>
  <sheetViews>
    <sheetView topLeftCell="A16" zoomScale="115" zoomScaleNormal="115" workbookViewId="0">
      <selection activeCell="E32" sqref="E32"/>
    </sheetView>
  </sheetViews>
  <sheetFormatPr defaultRowHeight="13.2" x14ac:dyDescent="0.25"/>
  <cols>
    <col min="1" max="1" width="8.6640625" bestFit="1" customWidth="1"/>
    <col min="2" max="2" width="8.33203125" bestFit="1" customWidth="1"/>
    <col min="3" max="3" width="12.5546875" bestFit="1" customWidth="1"/>
    <col min="4" max="4" width="11.77734375" bestFit="1" customWidth="1"/>
    <col min="5" max="5" width="11.44140625" bestFit="1" customWidth="1"/>
    <col min="6" max="8" width="10.21875" bestFit="1" customWidth="1"/>
    <col min="9" max="9" width="16.6640625" bestFit="1" customWidth="1"/>
    <col min="10" max="10" width="19" bestFit="1" customWidth="1"/>
    <col min="11" max="11" width="18.77734375" bestFit="1" customWidth="1"/>
    <col min="12" max="12" width="14.5546875" bestFit="1" customWidth="1"/>
    <col min="13" max="13" width="11.6640625" bestFit="1" customWidth="1"/>
    <col min="14" max="14" width="9.33203125" bestFit="1" customWidth="1"/>
    <col min="15" max="15" width="3.6640625" bestFit="1" customWidth="1"/>
  </cols>
  <sheetData>
    <row r="1" spans="1:14" ht="26.4" x14ac:dyDescent="0.25">
      <c r="A1" s="8" t="s">
        <v>14</v>
      </c>
      <c r="B1" s="8" t="s">
        <v>7</v>
      </c>
      <c r="C1" s="8" t="s">
        <v>8</v>
      </c>
      <c r="D1" s="8" t="s">
        <v>0</v>
      </c>
      <c r="E1" s="8" t="s">
        <v>1</v>
      </c>
      <c r="F1" s="8" t="s">
        <v>20</v>
      </c>
      <c r="G1" s="8" t="s">
        <v>21</v>
      </c>
      <c r="H1" s="8" t="s">
        <v>22</v>
      </c>
      <c r="I1" s="8" t="s">
        <v>2</v>
      </c>
      <c r="J1" s="8" t="s">
        <v>3</v>
      </c>
      <c r="K1" s="7" t="s">
        <v>16</v>
      </c>
      <c r="L1" s="7" t="s">
        <v>15</v>
      </c>
      <c r="M1" s="8" t="s">
        <v>17</v>
      </c>
      <c r="N1" s="7" t="s">
        <v>19</v>
      </c>
    </row>
    <row r="2" spans="1:14" x14ac:dyDescent="0.25">
      <c r="A2" s="4">
        <v>8</v>
      </c>
      <c r="B2" s="4">
        <v>4</v>
      </c>
      <c r="C2" s="4">
        <v>2</v>
      </c>
      <c r="D2" s="5">
        <f t="shared" ref="D2:D16" si="0">E2/$B$19</f>
        <v>1</v>
      </c>
      <c r="E2" s="5">
        <f t="shared" ref="E2:E16" si="1">A2*B2*C2</f>
        <v>64</v>
      </c>
      <c r="F2" s="5">
        <f t="shared" ref="F2:F16" si="2">($C$24/A2)+2</f>
        <v>189.5</v>
      </c>
      <c r="G2" s="5">
        <f t="shared" ref="G2:G16" si="3">($C$25/B2)+2</f>
        <v>152</v>
      </c>
      <c r="H2" s="5">
        <f t="shared" ref="H2:H16" si="4">($C$26/C2)+2</f>
        <v>302</v>
      </c>
      <c r="I2" s="5">
        <f t="shared" ref="I2:I16" si="5">F2*G2*H2</f>
        <v>8698808</v>
      </c>
      <c r="J2" s="5">
        <f t="shared" ref="J2:J16" si="6">4*F2*G2+4*G2*H2+4*F2*H2</f>
        <v>527748</v>
      </c>
      <c r="K2" s="5">
        <f t="shared" ref="K2:K16" si="7">J2*E2</f>
        <v>33775872</v>
      </c>
      <c r="L2" s="5">
        <f t="shared" ref="L2:L16" si="8">K2/$C$27*100</f>
        <v>6.2547911111111114</v>
      </c>
      <c r="M2" s="6" t="b">
        <f>IF((F2-FLOOR(F2,1))=0,IF((G2-FLOOR(G2,1))=0,IF((H2-FLOOR(H2,1))=0,TRUE,FALSE),FALSE),FALSE)</f>
        <v>0</v>
      </c>
      <c r="N2" s="6" t="b">
        <f>IF(($D2-FLOOR($D2,1))=0,TRUE,FALSE)</f>
        <v>1</v>
      </c>
    </row>
    <row r="3" spans="1:14" x14ac:dyDescent="0.25">
      <c r="A3" s="4">
        <v>8</v>
      </c>
      <c r="B3" s="4">
        <v>4</v>
      </c>
      <c r="C3" s="4">
        <v>4</v>
      </c>
      <c r="D3" s="5">
        <f t="shared" si="0"/>
        <v>2</v>
      </c>
      <c r="E3" s="5">
        <f t="shared" si="1"/>
        <v>128</v>
      </c>
      <c r="F3" s="5">
        <f t="shared" si="2"/>
        <v>189.5</v>
      </c>
      <c r="G3" s="5">
        <f t="shared" si="3"/>
        <v>152</v>
      </c>
      <c r="H3" s="5">
        <f t="shared" si="4"/>
        <v>152</v>
      </c>
      <c r="I3" s="5">
        <f t="shared" si="5"/>
        <v>4378208</v>
      </c>
      <c r="J3" s="5">
        <f t="shared" si="6"/>
        <v>322848</v>
      </c>
      <c r="K3" s="5">
        <f t="shared" si="7"/>
        <v>41324544</v>
      </c>
      <c r="L3" s="5">
        <f t="shared" si="8"/>
        <v>7.6526933333333336</v>
      </c>
      <c r="M3" s="6" t="b">
        <f>IF((F3-FLOOR(F3,1))=0,IF((G3-FLOOR(G3,1))=0,IF((H3-FLOOR(H3,1))=0,TRUE,FALSE),FALSE),FALSE)</f>
        <v>0</v>
      </c>
      <c r="N3" s="6" t="b">
        <f t="shared" ref="N3:N16" si="9">IF(($D3-FLOOR($D3,1))=0,TRUE,FALSE)</f>
        <v>1</v>
      </c>
    </row>
    <row r="4" spans="1:14" x14ac:dyDescent="0.25">
      <c r="A4" s="4">
        <v>12</v>
      </c>
      <c r="B4" s="4">
        <v>4</v>
      </c>
      <c r="C4" s="4">
        <v>4</v>
      </c>
      <c r="D4" s="5">
        <f t="shared" si="0"/>
        <v>3</v>
      </c>
      <c r="E4" s="5">
        <f t="shared" si="1"/>
        <v>192</v>
      </c>
      <c r="F4" s="5">
        <f t="shared" si="2"/>
        <v>127</v>
      </c>
      <c r="G4" s="5">
        <f t="shared" si="3"/>
        <v>152</v>
      </c>
      <c r="H4" s="5">
        <f t="shared" si="4"/>
        <v>152</v>
      </c>
      <c r="I4" s="5">
        <f t="shared" si="5"/>
        <v>2934208</v>
      </c>
      <c r="J4" s="5">
        <f t="shared" si="6"/>
        <v>246848</v>
      </c>
      <c r="K4" s="5">
        <f t="shared" si="7"/>
        <v>47394816</v>
      </c>
      <c r="L4" s="5">
        <f t="shared" si="8"/>
        <v>8.7768177777777776</v>
      </c>
      <c r="M4" s="6" t="b">
        <f t="shared" ref="M4:M6" si="10">IF((F4-FLOOR(F4,1))=0,IF((G4-FLOOR(G4,1))=0,IF((H4-FLOOR(H4,1))=0,TRUE,FALSE),FALSE),FALSE)</f>
        <v>1</v>
      </c>
      <c r="N4" s="6" t="b">
        <f t="shared" si="9"/>
        <v>1</v>
      </c>
    </row>
    <row r="5" spans="1:14" x14ac:dyDescent="0.25">
      <c r="A5" s="4">
        <v>16</v>
      </c>
      <c r="B5" s="4">
        <v>4</v>
      </c>
      <c r="C5" s="4">
        <v>4</v>
      </c>
      <c r="D5" s="5">
        <f t="shared" si="0"/>
        <v>4</v>
      </c>
      <c r="E5" s="5">
        <f t="shared" si="1"/>
        <v>256</v>
      </c>
      <c r="F5" s="5">
        <f t="shared" si="2"/>
        <v>95.75</v>
      </c>
      <c r="G5" s="5">
        <f t="shared" si="3"/>
        <v>152</v>
      </c>
      <c r="H5" s="5">
        <f t="shared" si="4"/>
        <v>152</v>
      </c>
      <c r="I5" s="5">
        <f t="shared" si="5"/>
        <v>2212208</v>
      </c>
      <c r="J5" s="5">
        <f t="shared" si="6"/>
        <v>208848</v>
      </c>
      <c r="K5" s="5">
        <f t="shared" si="7"/>
        <v>53465088</v>
      </c>
      <c r="L5" s="5">
        <f t="shared" si="8"/>
        <v>9.9009422222222234</v>
      </c>
      <c r="M5" s="6" t="b">
        <f t="shared" si="10"/>
        <v>0</v>
      </c>
      <c r="N5" s="6" t="b">
        <f t="shared" si="9"/>
        <v>1</v>
      </c>
    </row>
    <row r="6" spans="1:14" x14ac:dyDescent="0.25">
      <c r="A6" s="4">
        <v>20</v>
      </c>
      <c r="B6" s="4">
        <v>4</v>
      </c>
      <c r="C6" s="4">
        <v>4</v>
      </c>
      <c r="D6" s="5">
        <f t="shared" si="0"/>
        <v>5</v>
      </c>
      <c r="E6" s="5">
        <f t="shared" si="1"/>
        <v>320</v>
      </c>
      <c r="F6" s="5">
        <f t="shared" si="2"/>
        <v>77</v>
      </c>
      <c r="G6" s="5">
        <f t="shared" si="3"/>
        <v>152</v>
      </c>
      <c r="H6" s="5">
        <f t="shared" si="4"/>
        <v>152</v>
      </c>
      <c r="I6" s="5">
        <f t="shared" si="5"/>
        <v>1779008</v>
      </c>
      <c r="J6" s="5">
        <f t="shared" si="6"/>
        <v>186048</v>
      </c>
      <c r="K6" s="5">
        <f t="shared" si="7"/>
        <v>59535360</v>
      </c>
      <c r="L6" s="5">
        <f t="shared" si="8"/>
        <v>11.025066666666666</v>
      </c>
      <c r="M6" s="6" t="b">
        <f t="shared" si="10"/>
        <v>1</v>
      </c>
      <c r="N6" s="6" t="b">
        <f t="shared" si="9"/>
        <v>1</v>
      </c>
    </row>
    <row r="7" spans="1:14" x14ac:dyDescent="0.25">
      <c r="A7" s="4">
        <v>4</v>
      </c>
      <c r="B7" s="4">
        <v>9</v>
      </c>
      <c r="C7" s="4">
        <v>4</v>
      </c>
      <c r="D7" s="5">
        <f t="shared" si="0"/>
        <v>2.25</v>
      </c>
      <c r="E7" s="5">
        <f t="shared" si="1"/>
        <v>144</v>
      </c>
      <c r="F7" s="5">
        <f t="shared" si="2"/>
        <v>377</v>
      </c>
      <c r="G7" s="5">
        <f t="shared" si="3"/>
        <v>68.666666666666671</v>
      </c>
      <c r="H7" s="5">
        <f t="shared" si="4"/>
        <v>152</v>
      </c>
      <c r="I7" s="5">
        <f t="shared" si="5"/>
        <v>3934874.666666667</v>
      </c>
      <c r="J7" s="5">
        <f t="shared" si="6"/>
        <v>374514.66666666669</v>
      </c>
      <c r="K7" s="5">
        <f t="shared" si="7"/>
        <v>53930112</v>
      </c>
      <c r="L7" s="5">
        <f t="shared" si="8"/>
        <v>9.9870577777777783</v>
      </c>
      <c r="M7" s="6" t="b">
        <f>IF((F7-FLOOR(F7,1))=0,IF((G7-FLOOR(G7,1))=0,IF((H7-FLOOR(H7,1))=0,TRUE,FALSE),FALSE),FALSE)</f>
        <v>0</v>
      </c>
      <c r="N7" s="6" t="b">
        <f t="shared" si="9"/>
        <v>0</v>
      </c>
    </row>
    <row r="8" spans="1:14" x14ac:dyDescent="0.25">
      <c r="A8" s="4">
        <v>8</v>
      </c>
      <c r="B8" s="4">
        <v>8</v>
      </c>
      <c r="C8" s="4">
        <v>1</v>
      </c>
      <c r="D8" s="5">
        <f t="shared" si="0"/>
        <v>1</v>
      </c>
      <c r="E8" s="5">
        <f t="shared" si="1"/>
        <v>64</v>
      </c>
      <c r="F8" s="5">
        <f t="shared" si="2"/>
        <v>189.5</v>
      </c>
      <c r="G8" s="5">
        <f t="shared" si="3"/>
        <v>77</v>
      </c>
      <c r="H8" s="5">
        <f t="shared" si="4"/>
        <v>602</v>
      </c>
      <c r="I8" s="5">
        <f t="shared" si="5"/>
        <v>8784083</v>
      </c>
      <c r="J8" s="5">
        <f t="shared" si="6"/>
        <v>700098</v>
      </c>
      <c r="K8" s="5">
        <f t="shared" si="7"/>
        <v>44806272</v>
      </c>
      <c r="L8" s="5">
        <f t="shared" si="8"/>
        <v>8.2974577777777778</v>
      </c>
      <c r="M8" s="6" t="b">
        <f t="shared" ref="M8:M16" si="11">IF((F8-FLOOR(F8,1))=0,IF((G8-FLOOR(G8,1))=0,IF((H8-FLOOR(H8,1))=0,TRUE,FALSE),FALSE),FALSE)</f>
        <v>0</v>
      </c>
      <c r="N8" s="6" t="b">
        <f t="shared" si="9"/>
        <v>1</v>
      </c>
    </row>
    <row r="9" spans="1:14" x14ac:dyDescent="0.25">
      <c r="A9" s="4">
        <v>16</v>
      </c>
      <c r="B9" s="4">
        <v>8</v>
      </c>
      <c r="C9" s="4">
        <v>1</v>
      </c>
      <c r="D9" s="5">
        <f t="shared" si="0"/>
        <v>2</v>
      </c>
      <c r="E9" s="5">
        <f t="shared" si="1"/>
        <v>128</v>
      </c>
      <c r="F9" s="5">
        <f t="shared" si="2"/>
        <v>95.75</v>
      </c>
      <c r="G9" s="5">
        <f t="shared" si="3"/>
        <v>77</v>
      </c>
      <c r="H9" s="5">
        <f t="shared" si="4"/>
        <v>602</v>
      </c>
      <c r="I9" s="5">
        <f t="shared" si="5"/>
        <v>4438395.5</v>
      </c>
      <c r="J9" s="5">
        <f t="shared" si="6"/>
        <v>445473</v>
      </c>
      <c r="K9" s="5">
        <f t="shared" si="7"/>
        <v>57020544</v>
      </c>
      <c r="L9" s="5">
        <f t="shared" si="8"/>
        <v>10.55936</v>
      </c>
      <c r="M9" s="6" t="b">
        <f t="shared" si="11"/>
        <v>0</v>
      </c>
      <c r="N9" s="6" t="b">
        <f t="shared" si="9"/>
        <v>1</v>
      </c>
    </row>
    <row r="10" spans="1:14" x14ac:dyDescent="0.25">
      <c r="A10" s="4">
        <v>24</v>
      </c>
      <c r="B10" s="4">
        <v>8</v>
      </c>
      <c r="C10" s="4">
        <v>1</v>
      </c>
      <c r="D10" s="5">
        <f t="shared" si="0"/>
        <v>3</v>
      </c>
      <c r="E10" s="5">
        <f t="shared" si="1"/>
        <v>192</v>
      </c>
      <c r="F10" s="5">
        <f t="shared" si="2"/>
        <v>64.5</v>
      </c>
      <c r="G10" s="5">
        <f t="shared" si="3"/>
        <v>77</v>
      </c>
      <c r="H10" s="5">
        <f t="shared" si="4"/>
        <v>602</v>
      </c>
      <c r="I10" s="5">
        <f t="shared" si="5"/>
        <v>2989833</v>
      </c>
      <c r="J10" s="5">
        <f t="shared" si="6"/>
        <v>360598</v>
      </c>
      <c r="K10" s="5">
        <f t="shared" si="7"/>
        <v>69234816</v>
      </c>
      <c r="L10" s="5">
        <f t="shared" si="8"/>
        <v>12.821262222222222</v>
      </c>
      <c r="M10" s="6" t="b">
        <f t="shared" si="11"/>
        <v>0</v>
      </c>
      <c r="N10" s="6" t="b">
        <f t="shared" si="9"/>
        <v>1</v>
      </c>
    </row>
    <row r="11" spans="1:14" x14ac:dyDescent="0.25">
      <c r="A11" s="4">
        <v>32</v>
      </c>
      <c r="B11" s="4">
        <v>8</v>
      </c>
      <c r="C11" s="4">
        <v>1</v>
      </c>
      <c r="D11" s="5">
        <f t="shared" si="0"/>
        <v>4</v>
      </c>
      <c r="E11" s="5">
        <f t="shared" si="1"/>
        <v>256</v>
      </c>
      <c r="F11" s="5">
        <f t="shared" si="2"/>
        <v>48.875</v>
      </c>
      <c r="G11" s="5">
        <f t="shared" si="3"/>
        <v>77</v>
      </c>
      <c r="H11" s="5">
        <f t="shared" si="4"/>
        <v>602</v>
      </c>
      <c r="I11" s="5">
        <f t="shared" si="5"/>
        <v>2265551.75</v>
      </c>
      <c r="J11" s="5">
        <f t="shared" si="6"/>
        <v>318160.5</v>
      </c>
      <c r="K11" s="5">
        <f t="shared" si="7"/>
        <v>81449088</v>
      </c>
      <c r="L11" s="5">
        <f t="shared" si="8"/>
        <v>15.083164444444444</v>
      </c>
      <c r="M11" s="6" t="b">
        <f t="shared" si="11"/>
        <v>0</v>
      </c>
      <c r="N11" s="6" t="b">
        <f t="shared" si="9"/>
        <v>1</v>
      </c>
    </row>
    <row r="12" spans="1:14" x14ac:dyDescent="0.25">
      <c r="A12" s="4">
        <v>40</v>
      </c>
      <c r="B12" s="4">
        <v>8</v>
      </c>
      <c r="C12" s="4">
        <v>1</v>
      </c>
      <c r="D12" s="5">
        <f t="shared" si="0"/>
        <v>5</v>
      </c>
      <c r="E12" s="5">
        <f t="shared" si="1"/>
        <v>320</v>
      </c>
      <c r="F12" s="5">
        <f t="shared" si="2"/>
        <v>39.5</v>
      </c>
      <c r="G12" s="5">
        <f t="shared" si="3"/>
        <v>77</v>
      </c>
      <c r="H12" s="5">
        <f t="shared" si="4"/>
        <v>602</v>
      </c>
      <c r="I12" s="5">
        <f t="shared" si="5"/>
        <v>1830983</v>
      </c>
      <c r="J12" s="5">
        <f t="shared" si="6"/>
        <v>292698</v>
      </c>
      <c r="K12" s="5">
        <f t="shared" si="7"/>
        <v>93663360</v>
      </c>
      <c r="L12" s="5">
        <f t="shared" si="8"/>
        <v>17.345066666666668</v>
      </c>
      <c r="M12" s="6" t="b">
        <f t="shared" si="11"/>
        <v>0</v>
      </c>
      <c r="N12" s="6" t="b">
        <f t="shared" si="9"/>
        <v>1</v>
      </c>
    </row>
    <row r="13" spans="1:14" x14ac:dyDescent="0.25">
      <c r="A13" s="4">
        <v>16</v>
      </c>
      <c r="B13" s="4">
        <v>9</v>
      </c>
      <c r="C13" s="4">
        <v>4</v>
      </c>
      <c r="D13" s="5">
        <f t="shared" si="0"/>
        <v>9</v>
      </c>
      <c r="E13" s="5">
        <f t="shared" si="1"/>
        <v>576</v>
      </c>
      <c r="F13" s="5">
        <f t="shared" si="2"/>
        <v>95.75</v>
      </c>
      <c r="G13" s="5">
        <f t="shared" si="3"/>
        <v>68.666666666666671</v>
      </c>
      <c r="H13" s="5">
        <f t="shared" si="4"/>
        <v>152</v>
      </c>
      <c r="I13" s="5">
        <f t="shared" si="5"/>
        <v>999374.66666666674</v>
      </c>
      <c r="J13" s="5">
        <f t="shared" si="6"/>
        <v>126264.66666666667</v>
      </c>
      <c r="K13" s="5">
        <f t="shared" si="7"/>
        <v>72728448</v>
      </c>
      <c r="L13" s="5">
        <f t="shared" si="8"/>
        <v>13.468231111111113</v>
      </c>
      <c r="M13" s="6" t="b">
        <f t="shared" si="11"/>
        <v>0</v>
      </c>
      <c r="N13" s="6" t="b">
        <f t="shared" si="9"/>
        <v>1</v>
      </c>
    </row>
    <row r="14" spans="1:14" x14ac:dyDescent="0.25">
      <c r="A14" s="4">
        <v>4</v>
      </c>
      <c r="B14" s="4">
        <v>2</v>
      </c>
      <c r="C14" s="4">
        <v>2</v>
      </c>
      <c r="D14" s="5">
        <f t="shared" si="0"/>
        <v>0.25</v>
      </c>
      <c r="E14" s="5">
        <f t="shared" si="1"/>
        <v>16</v>
      </c>
      <c r="F14" s="5">
        <f t="shared" si="2"/>
        <v>377</v>
      </c>
      <c r="G14" s="5">
        <f t="shared" si="3"/>
        <v>302</v>
      </c>
      <c r="H14" s="5">
        <f t="shared" si="4"/>
        <v>302</v>
      </c>
      <c r="I14" s="5">
        <f t="shared" si="5"/>
        <v>34383908</v>
      </c>
      <c r="J14" s="5">
        <f t="shared" si="6"/>
        <v>1275648</v>
      </c>
      <c r="K14" s="5">
        <f t="shared" si="7"/>
        <v>20410368</v>
      </c>
      <c r="L14" s="5">
        <f t="shared" si="8"/>
        <v>3.7796977777777774</v>
      </c>
      <c r="M14" s="6" t="b">
        <f t="shared" si="11"/>
        <v>1</v>
      </c>
      <c r="N14" s="6" t="b">
        <f t="shared" si="9"/>
        <v>0</v>
      </c>
    </row>
    <row r="15" spans="1:14" x14ac:dyDescent="0.25">
      <c r="A15" s="4">
        <v>2</v>
      </c>
      <c r="B15" s="4">
        <v>2</v>
      </c>
      <c r="C15" s="4">
        <v>2</v>
      </c>
      <c r="D15" s="5">
        <f t="shared" si="0"/>
        <v>0.125</v>
      </c>
      <c r="E15" s="5">
        <f t="shared" si="1"/>
        <v>8</v>
      </c>
      <c r="F15" s="5">
        <f t="shared" si="2"/>
        <v>752</v>
      </c>
      <c r="G15" s="5">
        <f t="shared" si="3"/>
        <v>302</v>
      </c>
      <c r="H15" s="5">
        <f t="shared" si="4"/>
        <v>302</v>
      </c>
      <c r="I15" s="5">
        <f t="shared" si="5"/>
        <v>68585408</v>
      </c>
      <c r="J15" s="5">
        <f t="shared" si="6"/>
        <v>2181648</v>
      </c>
      <c r="K15" s="5">
        <f t="shared" si="7"/>
        <v>17453184</v>
      </c>
      <c r="L15" s="5">
        <f t="shared" si="8"/>
        <v>3.2320711111111109</v>
      </c>
      <c r="M15" s="6" t="b">
        <f t="shared" si="11"/>
        <v>1</v>
      </c>
      <c r="N15" s="6" t="b">
        <f t="shared" si="9"/>
        <v>0</v>
      </c>
    </row>
    <row r="16" spans="1:14" x14ac:dyDescent="0.25">
      <c r="A16" s="4">
        <v>10</v>
      </c>
      <c r="B16" s="4">
        <v>8</v>
      </c>
      <c r="C16" s="4">
        <v>8</v>
      </c>
      <c r="D16" s="5">
        <f t="shared" si="0"/>
        <v>10</v>
      </c>
      <c r="E16" s="5">
        <f t="shared" si="1"/>
        <v>640</v>
      </c>
      <c r="F16" s="5">
        <f t="shared" si="2"/>
        <v>152</v>
      </c>
      <c r="G16" s="5">
        <f t="shared" si="3"/>
        <v>77</v>
      </c>
      <c r="H16" s="5">
        <f t="shared" si="4"/>
        <v>77</v>
      </c>
      <c r="I16" s="5">
        <f t="shared" si="5"/>
        <v>901208</v>
      </c>
      <c r="J16" s="5">
        <f t="shared" si="6"/>
        <v>117348</v>
      </c>
      <c r="K16" s="5">
        <f t="shared" si="7"/>
        <v>75102720</v>
      </c>
      <c r="L16" s="5">
        <f t="shared" si="8"/>
        <v>13.90791111111111</v>
      </c>
      <c r="M16" s="6" t="b">
        <f t="shared" si="11"/>
        <v>1</v>
      </c>
      <c r="N16" s="6" t="b">
        <f t="shared" si="9"/>
        <v>1</v>
      </c>
    </row>
    <row r="19" spans="1:13" ht="26.4" x14ac:dyDescent="0.25">
      <c r="A19" s="11" t="s">
        <v>9</v>
      </c>
      <c r="B19">
        <v>64</v>
      </c>
      <c r="D19" s="9" t="s">
        <v>23</v>
      </c>
    </row>
    <row r="20" spans="1:13" ht="26.4" x14ac:dyDescent="0.25">
      <c r="A20" s="2" t="s">
        <v>10</v>
      </c>
      <c r="B20">
        <v>150</v>
      </c>
      <c r="D20" s="10" t="s">
        <v>18</v>
      </c>
    </row>
    <row r="23" spans="1:13" x14ac:dyDescent="0.25">
      <c r="A23" s="1"/>
      <c r="B23" s="1" t="s">
        <v>11</v>
      </c>
      <c r="C23" s="1" t="s">
        <v>12</v>
      </c>
      <c r="M23" s="12"/>
    </row>
    <row r="24" spans="1:13" x14ac:dyDescent="0.25">
      <c r="A24" s="1" t="s">
        <v>4</v>
      </c>
      <c r="B24" s="1">
        <v>10</v>
      </c>
      <c r="C24" s="3">
        <f>$B$20*B24</f>
        <v>1500</v>
      </c>
      <c r="E24" s="12"/>
      <c r="H24" s="12"/>
      <c r="J24" s="12"/>
    </row>
    <row r="25" spans="1:13" x14ac:dyDescent="0.25">
      <c r="A25" s="1" t="s">
        <v>5</v>
      </c>
      <c r="B25" s="1">
        <v>4</v>
      </c>
      <c r="C25" s="3">
        <f t="shared" ref="C25:C26" si="12">$B$20*B25</f>
        <v>600</v>
      </c>
      <c r="E25" s="12"/>
      <c r="H25" s="12"/>
      <c r="J25" s="12"/>
    </row>
    <row r="26" spans="1:13" x14ac:dyDescent="0.25">
      <c r="A26" s="1" t="s">
        <v>6</v>
      </c>
      <c r="B26" s="1">
        <v>4</v>
      </c>
      <c r="C26" s="3">
        <f t="shared" si="12"/>
        <v>600</v>
      </c>
      <c r="J26" s="12"/>
    </row>
    <row r="27" spans="1:13" x14ac:dyDescent="0.25">
      <c r="B27" s="1" t="s">
        <v>13</v>
      </c>
      <c r="C27" s="3">
        <f>C24*C25*C26</f>
        <v>540000000</v>
      </c>
      <c r="H27" s="12"/>
      <c r="J27" s="12"/>
    </row>
    <row r="28" spans="1:13" x14ac:dyDescent="0.25">
      <c r="H28" s="12"/>
      <c r="J28" s="12"/>
    </row>
    <row r="29" spans="1:13" x14ac:dyDescent="0.25">
      <c r="J29" s="12"/>
    </row>
    <row r="30" spans="1:13" x14ac:dyDescent="0.25">
      <c r="H30" s="12"/>
      <c r="J30" s="12"/>
    </row>
    <row r="31" spans="1:13" x14ac:dyDescent="0.25">
      <c r="H31" s="12"/>
      <c r="J31" s="12"/>
    </row>
    <row r="32" spans="1:13" x14ac:dyDescent="0.25">
      <c r="J32" s="12"/>
    </row>
    <row r="33" spans="8:10" x14ac:dyDescent="0.25">
      <c r="H33" s="12"/>
      <c r="J33" s="12"/>
    </row>
    <row r="34" spans="8:10" x14ac:dyDescent="0.25">
      <c r="H34" s="12"/>
    </row>
  </sheetData>
  <conditionalFormatting sqref="A2:N16">
    <cfRule type="expression" dxfId="11" priority="1">
      <formula>IF($M2,IF($N2,TRUE,FALSE),FALSE)</formula>
    </cfRule>
    <cfRule type="expression" dxfId="10" priority="2">
      <formula>IF($M2=TRUE,TRUE,FALSE)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0" verticalDpi="0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34"/>
  <sheetViews>
    <sheetView topLeftCell="A19" zoomScale="115" zoomScaleNormal="115" workbookViewId="0">
      <selection activeCell="D33" sqref="D33"/>
    </sheetView>
  </sheetViews>
  <sheetFormatPr defaultRowHeight="13.2" x14ac:dyDescent="0.25"/>
  <cols>
    <col min="1" max="1" width="8.6640625" bestFit="1" customWidth="1"/>
    <col min="2" max="2" width="8.33203125" bestFit="1" customWidth="1"/>
    <col min="3" max="3" width="14.21875" bestFit="1" customWidth="1"/>
    <col min="4" max="4" width="11.77734375" bestFit="1" customWidth="1"/>
    <col min="5" max="5" width="11.44140625" bestFit="1" customWidth="1"/>
    <col min="6" max="8" width="10.21875" bestFit="1" customWidth="1"/>
    <col min="9" max="9" width="16.6640625" bestFit="1" customWidth="1"/>
    <col min="10" max="10" width="19" bestFit="1" customWidth="1"/>
    <col min="11" max="11" width="18.77734375" bestFit="1" customWidth="1"/>
    <col min="12" max="12" width="14.5546875" bestFit="1" customWidth="1"/>
    <col min="13" max="13" width="11.6640625" bestFit="1" customWidth="1"/>
    <col min="14" max="14" width="9.33203125" bestFit="1" customWidth="1"/>
    <col min="15" max="15" width="3.6640625" bestFit="1" customWidth="1"/>
  </cols>
  <sheetData>
    <row r="1" spans="1:14" ht="26.4" x14ac:dyDescent="0.25">
      <c r="A1" s="8" t="s">
        <v>14</v>
      </c>
      <c r="B1" s="8" t="s">
        <v>7</v>
      </c>
      <c r="C1" s="8" t="s">
        <v>8</v>
      </c>
      <c r="D1" s="8" t="s">
        <v>0</v>
      </c>
      <c r="E1" s="8" t="s">
        <v>1</v>
      </c>
      <c r="F1" s="8" t="s">
        <v>20</v>
      </c>
      <c r="G1" s="8" t="s">
        <v>21</v>
      </c>
      <c r="H1" s="8" t="s">
        <v>22</v>
      </c>
      <c r="I1" s="8" t="s">
        <v>2</v>
      </c>
      <c r="J1" s="8" t="s">
        <v>3</v>
      </c>
      <c r="K1" s="7" t="s">
        <v>16</v>
      </c>
      <c r="L1" s="7" t="s">
        <v>15</v>
      </c>
      <c r="M1" s="8" t="s">
        <v>17</v>
      </c>
      <c r="N1" s="7" t="s">
        <v>19</v>
      </c>
    </row>
    <row r="2" spans="1:14" x14ac:dyDescent="0.25">
      <c r="A2" s="4">
        <v>3</v>
      </c>
      <c r="B2" s="4">
        <v>2</v>
      </c>
      <c r="C2" s="4">
        <v>2</v>
      </c>
      <c r="D2" s="5">
        <f t="shared" ref="D2:D16" si="0">E2/$B$19</f>
        <v>0.5</v>
      </c>
      <c r="E2" s="5">
        <f t="shared" ref="E2:E16" si="1">A2*B2*C2</f>
        <v>12</v>
      </c>
      <c r="F2" s="5">
        <f t="shared" ref="F2:F16" si="2">($C$24/A2)+2</f>
        <v>258</v>
      </c>
      <c r="G2" s="5">
        <f t="shared" ref="G2:G16" si="3">($C$25/B2)+2</f>
        <v>82</v>
      </c>
      <c r="H2" s="5">
        <f t="shared" ref="H2:H16" si="4">($C$26/C2)+2</f>
        <v>130</v>
      </c>
      <c r="I2" s="5">
        <f t="shared" ref="I2:I16" si="5">F2*G2*H2</f>
        <v>2750280</v>
      </c>
      <c r="J2" s="5">
        <f t="shared" ref="J2:J16" si="6">4*F2*G2+4*G2*H2+4*F2*H2</f>
        <v>261424</v>
      </c>
      <c r="K2" s="5">
        <f t="shared" ref="K2:K16" si="7">J2*E2</f>
        <v>3137088</v>
      </c>
      <c r="L2" s="5">
        <f t="shared" ref="L2:L16" si="8">K2/$C$27*100</f>
        <v>9.9725341796875</v>
      </c>
      <c r="M2" s="6" t="b">
        <f>IF((F2-FLOOR(F2,1))=0,IF((G2-FLOOR(G2,1))=0,IF((H2-FLOOR(H2,1))=0,TRUE,FALSE),FALSE),FALSE)</f>
        <v>1</v>
      </c>
      <c r="N2" s="6" t="b">
        <f>IF(($D2-FLOOR($D2,1))=0,TRUE,FALSE)</f>
        <v>0</v>
      </c>
    </row>
    <row r="3" spans="1:14" x14ac:dyDescent="0.25">
      <c r="A3" s="4">
        <v>6</v>
      </c>
      <c r="B3" s="4">
        <v>2</v>
      </c>
      <c r="C3" s="4">
        <v>2</v>
      </c>
      <c r="D3" s="5">
        <f t="shared" si="0"/>
        <v>1</v>
      </c>
      <c r="E3" s="5">
        <f t="shared" si="1"/>
        <v>24</v>
      </c>
      <c r="F3" s="5">
        <f t="shared" si="2"/>
        <v>130</v>
      </c>
      <c r="G3" s="5">
        <f t="shared" si="3"/>
        <v>82</v>
      </c>
      <c r="H3" s="5">
        <f t="shared" si="4"/>
        <v>130</v>
      </c>
      <c r="I3" s="5">
        <f t="shared" si="5"/>
        <v>1385800</v>
      </c>
      <c r="J3" s="5">
        <f t="shared" si="6"/>
        <v>152880</v>
      </c>
      <c r="K3" s="5">
        <f t="shared" si="7"/>
        <v>3669120</v>
      </c>
      <c r="L3" s="5">
        <f t="shared" si="8"/>
        <v>11.663818359375</v>
      </c>
      <c r="M3" s="6" t="b">
        <f>IF((F3-FLOOR(F3,1))=0,IF((G3-FLOOR(G3,1))=0,IF((H3-FLOOR(H3,1))=0,TRUE,FALSE),FALSE),FALSE)</f>
        <v>1</v>
      </c>
      <c r="N3" s="6" t="b">
        <f t="shared" ref="N3:N16" si="9">IF(($D3-FLOOR($D3,1))=0,TRUE,FALSE)</f>
        <v>1</v>
      </c>
    </row>
    <row r="4" spans="1:14" x14ac:dyDescent="0.25">
      <c r="A4" s="4">
        <v>6</v>
      </c>
      <c r="B4" s="4">
        <v>3</v>
      </c>
      <c r="C4" s="4">
        <v>2</v>
      </c>
      <c r="D4" s="5">
        <f t="shared" si="0"/>
        <v>1.5</v>
      </c>
      <c r="E4" s="5">
        <f t="shared" si="1"/>
        <v>36</v>
      </c>
      <c r="F4" s="5">
        <f t="shared" si="2"/>
        <v>130</v>
      </c>
      <c r="G4" s="5">
        <f t="shared" si="3"/>
        <v>55.333333333333336</v>
      </c>
      <c r="H4" s="5">
        <f t="shared" si="4"/>
        <v>130</v>
      </c>
      <c r="I4" s="5">
        <f t="shared" si="5"/>
        <v>935133.33333333337</v>
      </c>
      <c r="J4" s="5">
        <f t="shared" si="6"/>
        <v>125146.66666666667</v>
      </c>
      <c r="K4" s="5">
        <f t="shared" si="7"/>
        <v>4505280</v>
      </c>
      <c r="L4" s="5">
        <f t="shared" si="8"/>
        <v>14.3218994140625</v>
      </c>
      <c r="M4" s="6" t="b">
        <f t="shared" ref="M4:M6" si="10">IF((F4-FLOOR(F4,1))=0,IF((G4-FLOOR(G4,1))=0,IF((H4-FLOOR(H4,1))=0,TRUE,FALSE),FALSE),FALSE)</f>
        <v>0</v>
      </c>
      <c r="N4" s="6" t="b">
        <f t="shared" si="9"/>
        <v>0</v>
      </c>
    </row>
    <row r="5" spans="1:14" x14ac:dyDescent="0.25">
      <c r="A5" s="4">
        <v>6</v>
      </c>
      <c r="B5" s="4">
        <v>6</v>
      </c>
      <c r="C5" s="4">
        <v>3</v>
      </c>
      <c r="D5" s="5">
        <f t="shared" si="0"/>
        <v>4.5</v>
      </c>
      <c r="E5" s="5">
        <f t="shared" si="1"/>
        <v>108</v>
      </c>
      <c r="F5" s="5">
        <f t="shared" si="2"/>
        <v>130</v>
      </c>
      <c r="G5" s="5">
        <f t="shared" si="3"/>
        <v>28.666666666666668</v>
      </c>
      <c r="H5" s="5">
        <f t="shared" si="4"/>
        <v>87.333333333333329</v>
      </c>
      <c r="I5" s="5">
        <f t="shared" si="5"/>
        <v>325462.22222222225</v>
      </c>
      <c r="J5" s="5">
        <f t="shared" si="6"/>
        <v>70334.222222222219</v>
      </c>
      <c r="K5" s="5">
        <f t="shared" si="7"/>
        <v>7596096</v>
      </c>
      <c r="L5" s="5">
        <f t="shared" si="8"/>
        <v>24.1473388671875</v>
      </c>
      <c r="M5" s="6" t="b">
        <f t="shared" si="10"/>
        <v>0</v>
      </c>
      <c r="N5" s="6" t="b">
        <f t="shared" si="9"/>
        <v>0</v>
      </c>
    </row>
    <row r="6" spans="1:14" x14ac:dyDescent="0.25">
      <c r="A6" s="4">
        <v>4</v>
      </c>
      <c r="B6" s="4">
        <v>4</v>
      </c>
      <c r="C6" s="4">
        <v>2</v>
      </c>
      <c r="D6" s="5">
        <f t="shared" si="0"/>
        <v>1.3333333333333333</v>
      </c>
      <c r="E6" s="5">
        <f t="shared" si="1"/>
        <v>32</v>
      </c>
      <c r="F6" s="5">
        <f t="shared" si="2"/>
        <v>194</v>
      </c>
      <c r="G6" s="5">
        <f t="shared" si="3"/>
        <v>42</v>
      </c>
      <c r="H6" s="5">
        <f t="shared" si="4"/>
        <v>130</v>
      </c>
      <c r="I6" s="5">
        <f t="shared" si="5"/>
        <v>1059240</v>
      </c>
      <c r="J6" s="5">
        <f t="shared" si="6"/>
        <v>155312</v>
      </c>
      <c r="K6" s="5">
        <f t="shared" si="7"/>
        <v>4969984</v>
      </c>
      <c r="L6" s="5">
        <f t="shared" si="8"/>
        <v>15.799153645833334</v>
      </c>
      <c r="M6" s="6" t="b">
        <f t="shared" si="10"/>
        <v>1</v>
      </c>
      <c r="N6" s="6" t="b">
        <f t="shared" si="9"/>
        <v>0</v>
      </c>
    </row>
    <row r="7" spans="1:14" x14ac:dyDescent="0.25">
      <c r="A7" s="4">
        <v>3</v>
      </c>
      <c r="B7" s="4">
        <v>4</v>
      </c>
      <c r="C7" s="4">
        <v>8</v>
      </c>
      <c r="D7" s="5">
        <f t="shared" si="0"/>
        <v>4</v>
      </c>
      <c r="E7" s="5">
        <f t="shared" si="1"/>
        <v>96</v>
      </c>
      <c r="F7" s="5">
        <f t="shared" si="2"/>
        <v>258</v>
      </c>
      <c r="G7" s="5">
        <f t="shared" si="3"/>
        <v>42</v>
      </c>
      <c r="H7" s="5">
        <f t="shared" si="4"/>
        <v>34</v>
      </c>
      <c r="I7" s="5">
        <f t="shared" si="5"/>
        <v>368424</v>
      </c>
      <c r="J7" s="5">
        <f t="shared" si="6"/>
        <v>84144</v>
      </c>
      <c r="K7" s="5">
        <f t="shared" si="7"/>
        <v>8077824</v>
      </c>
      <c r="L7" s="5">
        <f t="shared" si="8"/>
        <v>25.6787109375</v>
      </c>
      <c r="M7" s="6" t="b">
        <f>IF((F7-FLOOR(F7,1))=0,IF((G7-FLOOR(G7,1))=0,IF((H7-FLOOR(H7,1))=0,TRUE,FALSE),FALSE),FALSE)</f>
        <v>1</v>
      </c>
      <c r="N7" s="6" t="b">
        <f t="shared" si="9"/>
        <v>1</v>
      </c>
    </row>
    <row r="8" spans="1:14" x14ac:dyDescent="0.25">
      <c r="A8" s="4">
        <v>3</v>
      </c>
      <c r="B8" s="4">
        <v>8</v>
      </c>
      <c r="C8" s="4">
        <v>8</v>
      </c>
      <c r="D8" s="5">
        <f t="shared" si="0"/>
        <v>8</v>
      </c>
      <c r="E8" s="5">
        <f t="shared" si="1"/>
        <v>192</v>
      </c>
      <c r="F8" s="5">
        <f t="shared" si="2"/>
        <v>258</v>
      </c>
      <c r="G8" s="5">
        <f t="shared" si="3"/>
        <v>22</v>
      </c>
      <c r="H8" s="5">
        <f t="shared" si="4"/>
        <v>34</v>
      </c>
      <c r="I8" s="5">
        <f t="shared" si="5"/>
        <v>192984</v>
      </c>
      <c r="J8" s="5">
        <f t="shared" si="6"/>
        <v>60784</v>
      </c>
      <c r="K8" s="5">
        <f t="shared" si="7"/>
        <v>11670528</v>
      </c>
      <c r="L8" s="5">
        <f t="shared" si="8"/>
        <v>37.099609375</v>
      </c>
      <c r="M8" s="6" t="b">
        <f t="shared" ref="M8:M16" si="11">IF((F8-FLOOR(F8,1))=0,IF((G8-FLOOR(G8,1))=0,IF((H8-FLOOR(H8,1))=0,TRUE,FALSE),FALSE),FALSE)</f>
        <v>1</v>
      </c>
      <c r="N8" s="6" t="b">
        <f t="shared" si="9"/>
        <v>1</v>
      </c>
    </row>
    <row r="9" spans="1:14" x14ac:dyDescent="0.25">
      <c r="A9" s="4">
        <v>6</v>
      </c>
      <c r="B9" s="4">
        <v>8</v>
      </c>
      <c r="C9" s="4">
        <v>8</v>
      </c>
      <c r="D9" s="5">
        <f t="shared" si="0"/>
        <v>16</v>
      </c>
      <c r="E9" s="5">
        <f t="shared" si="1"/>
        <v>384</v>
      </c>
      <c r="F9" s="5">
        <f t="shared" si="2"/>
        <v>130</v>
      </c>
      <c r="G9" s="5">
        <f t="shared" si="3"/>
        <v>22</v>
      </c>
      <c r="H9" s="5">
        <f t="shared" si="4"/>
        <v>34</v>
      </c>
      <c r="I9" s="5">
        <f t="shared" si="5"/>
        <v>97240</v>
      </c>
      <c r="J9" s="5">
        <f t="shared" si="6"/>
        <v>32112</v>
      </c>
      <c r="K9" s="5">
        <f t="shared" si="7"/>
        <v>12331008</v>
      </c>
      <c r="L9" s="5">
        <f t="shared" si="8"/>
        <v>39.19921875</v>
      </c>
      <c r="M9" s="6" t="b">
        <f t="shared" si="11"/>
        <v>1</v>
      </c>
      <c r="N9" s="6" t="b">
        <f t="shared" si="9"/>
        <v>1</v>
      </c>
    </row>
    <row r="10" spans="1:14" x14ac:dyDescent="0.25">
      <c r="A10" s="4">
        <v>10</v>
      </c>
      <c r="B10" s="4">
        <v>4</v>
      </c>
      <c r="C10" s="4">
        <v>4</v>
      </c>
      <c r="D10" s="5">
        <f t="shared" si="0"/>
        <v>6.666666666666667</v>
      </c>
      <c r="E10" s="5">
        <f t="shared" si="1"/>
        <v>160</v>
      </c>
      <c r="F10" s="5">
        <f t="shared" si="2"/>
        <v>78.8</v>
      </c>
      <c r="G10" s="5">
        <f t="shared" si="3"/>
        <v>42</v>
      </c>
      <c r="H10" s="5">
        <f t="shared" si="4"/>
        <v>66</v>
      </c>
      <c r="I10" s="5">
        <f t="shared" si="5"/>
        <v>218433.6</v>
      </c>
      <c r="J10" s="5">
        <f t="shared" si="6"/>
        <v>45129.600000000006</v>
      </c>
      <c r="K10" s="5">
        <f t="shared" si="7"/>
        <v>7220736.0000000009</v>
      </c>
      <c r="L10" s="5">
        <f t="shared" si="8"/>
        <v>22.954101562500004</v>
      </c>
      <c r="M10" s="6" t="b">
        <f t="shared" si="11"/>
        <v>0</v>
      </c>
      <c r="N10" s="6" t="b">
        <f t="shared" si="9"/>
        <v>0</v>
      </c>
    </row>
    <row r="11" spans="1:14" x14ac:dyDescent="0.25">
      <c r="A11" s="4">
        <v>16</v>
      </c>
      <c r="B11" s="4">
        <v>5</v>
      </c>
      <c r="C11" s="4">
        <v>2</v>
      </c>
      <c r="D11" s="5">
        <f t="shared" si="0"/>
        <v>6.666666666666667</v>
      </c>
      <c r="E11" s="5">
        <f t="shared" si="1"/>
        <v>160</v>
      </c>
      <c r="F11" s="5">
        <f t="shared" si="2"/>
        <v>50</v>
      </c>
      <c r="G11" s="5">
        <f t="shared" si="3"/>
        <v>34</v>
      </c>
      <c r="H11" s="5">
        <f t="shared" si="4"/>
        <v>130</v>
      </c>
      <c r="I11" s="5">
        <f t="shared" si="5"/>
        <v>221000</v>
      </c>
      <c r="J11" s="5">
        <f t="shared" si="6"/>
        <v>50480</v>
      </c>
      <c r="K11" s="5">
        <f t="shared" si="7"/>
        <v>8076800</v>
      </c>
      <c r="L11" s="5">
        <f t="shared" si="8"/>
        <v>25.675455729166668</v>
      </c>
      <c r="M11" s="6" t="b">
        <f t="shared" si="11"/>
        <v>1</v>
      </c>
      <c r="N11" s="6" t="b">
        <f t="shared" si="9"/>
        <v>0</v>
      </c>
    </row>
    <row r="12" spans="1:14" x14ac:dyDescent="0.25">
      <c r="A12" s="4">
        <v>8</v>
      </c>
      <c r="B12" s="4">
        <v>8</v>
      </c>
      <c r="C12" s="4">
        <v>3</v>
      </c>
      <c r="D12" s="5">
        <f t="shared" si="0"/>
        <v>8</v>
      </c>
      <c r="E12" s="5">
        <f t="shared" si="1"/>
        <v>192</v>
      </c>
      <c r="F12" s="5">
        <f t="shared" si="2"/>
        <v>98</v>
      </c>
      <c r="G12" s="5">
        <f t="shared" si="3"/>
        <v>22</v>
      </c>
      <c r="H12" s="5">
        <f t="shared" si="4"/>
        <v>87.333333333333329</v>
      </c>
      <c r="I12" s="5">
        <f t="shared" si="5"/>
        <v>188290.66666666666</v>
      </c>
      <c r="J12" s="5">
        <f t="shared" si="6"/>
        <v>50544</v>
      </c>
      <c r="K12" s="5">
        <f t="shared" si="7"/>
        <v>9704448</v>
      </c>
      <c r="L12" s="5">
        <f t="shared" si="8"/>
        <v>30.849609374999996</v>
      </c>
      <c r="M12" s="6" t="b">
        <f t="shared" si="11"/>
        <v>0</v>
      </c>
      <c r="N12" s="6" t="b">
        <f t="shared" si="9"/>
        <v>1</v>
      </c>
    </row>
    <row r="13" spans="1:14" x14ac:dyDescent="0.25">
      <c r="A13" s="4">
        <v>16</v>
      </c>
      <c r="B13" s="4">
        <v>4</v>
      </c>
      <c r="C13" s="4">
        <v>4</v>
      </c>
      <c r="D13" s="5">
        <f t="shared" si="0"/>
        <v>10.666666666666666</v>
      </c>
      <c r="E13" s="5">
        <f t="shared" si="1"/>
        <v>256</v>
      </c>
      <c r="F13" s="5">
        <f t="shared" si="2"/>
        <v>50</v>
      </c>
      <c r="G13" s="5">
        <f t="shared" si="3"/>
        <v>42</v>
      </c>
      <c r="H13" s="5">
        <f t="shared" si="4"/>
        <v>66</v>
      </c>
      <c r="I13" s="5">
        <f t="shared" si="5"/>
        <v>138600</v>
      </c>
      <c r="J13" s="5">
        <f t="shared" si="6"/>
        <v>32688</v>
      </c>
      <c r="K13" s="5">
        <f t="shared" si="7"/>
        <v>8368128</v>
      </c>
      <c r="L13" s="5">
        <f t="shared" si="8"/>
        <v>26.601562499999996</v>
      </c>
      <c r="M13" s="6" t="b">
        <f t="shared" si="11"/>
        <v>1</v>
      </c>
      <c r="N13" s="6" t="b">
        <f t="shared" si="9"/>
        <v>0</v>
      </c>
    </row>
    <row r="14" spans="1:14" x14ac:dyDescent="0.25">
      <c r="A14" s="4">
        <v>8</v>
      </c>
      <c r="B14" s="4">
        <v>8</v>
      </c>
      <c r="C14" s="4">
        <v>4</v>
      </c>
      <c r="D14" s="5">
        <f t="shared" si="0"/>
        <v>10.666666666666666</v>
      </c>
      <c r="E14" s="5">
        <f t="shared" si="1"/>
        <v>256</v>
      </c>
      <c r="F14" s="5">
        <f t="shared" si="2"/>
        <v>98</v>
      </c>
      <c r="G14" s="5">
        <f t="shared" si="3"/>
        <v>22</v>
      </c>
      <c r="H14" s="5">
        <f t="shared" si="4"/>
        <v>66</v>
      </c>
      <c r="I14" s="5">
        <f t="shared" si="5"/>
        <v>142296</v>
      </c>
      <c r="J14" s="5">
        <f t="shared" si="6"/>
        <v>40304</v>
      </c>
      <c r="K14" s="5">
        <f t="shared" si="7"/>
        <v>10317824</v>
      </c>
      <c r="L14" s="5">
        <f t="shared" si="8"/>
        <v>32.799479166666664</v>
      </c>
      <c r="M14" s="6" t="b">
        <f t="shared" si="11"/>
        <v>1</v>
      </c>
      <c r="N14" s="6" t="b">
        <f t="shared" si="9"/>
        <v>0</v>
      </c>
    </row>
    <row r="15" spans="1:14" x14ac:dyDescent="0.25">
      <c r="A15" s="4">
        <v>16</v>
      </c>
      <c r="B15" s="4">
        <v>10</v>
      </c>
      <c r="C15" s="4">
        <v>2</v>
      </c>
      <c r="D15" s="5">
        <f t="shared" si="0"/>
        <v>13.333333333333334</v>
      </c>
      <c r="E15" s="5">
        <f t="shared" si="1"/>
        <v>320</v>
      </c>
      <c r="F15" s="5">
        <f t="shared" si="2"/>
        <v>50</v>
      </c>
      <c r="G15" s="5">
        <f t="shared" si="3"/>
        <v>18</v>
      </c>
      <c r="H15" s="5">
        <f t="shared" si="4"/>
        <v>130</v>
      </c>
      <c r="I15" s="5">
        <f t="shared" si="5"/>
        <v>117000</v>
      </c>
      <c r="J15" s="5">
        <f t="shared" si="6"/>
        <v>38960</v>
      </c>
      <c r="K15" s="5">
        <f t="shared" si="7"/>
        <v>12467200</v>
      </c>
      <c r="L15" s="5">
        <f t="shared" si="8"/>
        <v>39.632161458333329</v>
      </c>
      <c r="M15" s="6" t="b">
        <f t="shared" si="11"/>
        <v>1</v>
      </c>
      <c r="N15" s="6" t="b">
        <f t="shared" si="9"/>
        <v>0</v>
      </c>
    </row>
    <row r="16" spans="1:14" x14ac:dyDescent="0.25">
      <c r="A16" s="4">
        <v>6</v>
      </c>
      <c r="B16" s="4">
        <v>8</v>
      </c>
      <c r="C16" s="4">
        <v>8</v>
      </c>
      <c r="D16" s="5">
        <f t="shared" si="0"/>
        <v>16</v>
      </c>
      <c r="E16" s="5">
        <f t="shared" si="1"/>
        <v>384</v>
      </c>
      <c r="F16" s="5">
        <f t="shared" si="2"/>
        <v>130</v>
      </c>
      <c r="G16" s="5">
        <f t="shared" si="3"/>
        <v>22</v>
      </c>
      <c r="H16" s="5">
        <f t="shared" si="4"/>
        <v>34</v>
      </c>
      <c r="I16" s="5">
        <f t="shared" si="5"/>
        <v>97240</v>
      </c>
      <c r="J16" s="5">
        <f t="shared" si="6"/>
        <v>32112</v>
      </c>
      <c r="K16" s="5">
        <f t="shared" si="7"/>
        <v>12331008</v>
      </c>
      <c r="L16" s="5">
        <f t="shared" si="8"/>
        <v>39.19921875</v>
      </c>
      <c r="M16" s="6" t="b">
        <f t="shared" si="11"/>
        <v>1</v>
      </c>
      <c r="N16" s="6" t="b">
        <f t="shared" si="9"/>
        <v>1</v>
      </c>
    </row>
    <row r="19" spans="1:10" ht="26.4" x14ac:dyDescent="0.25">
      <c r="A19" s="11" t="s">
        <v>9</v>
      </c>
      <c r="B19">
        <v>24</v>
      </c>
      <c r="D19" s="9" t="s">
        <v>23</v>
      </c>
    </row>
    <row r="20" spans="1:10" ht="26.4" x14ac:dyDescent="0.25">
      <c r="A20" s="2" t="s">
        <v>10</v>
      </c>
      <c r="B20">
        <v>64</v>
      </c>
      <c r="D20" s="10" t="s">
        <v>18</v>
      </c>
    </row>
    <row r="23" spans="1:10" x14ac:dyDescent="0.25">
      <c r="A23" s="1"/>
      <c r="B23" s="1" t="s">
        <v>11</v>
      </c>
      <c r="C23" s="1" t="s">
        <v>12</v>
      </c>
    </row>
    <row r="24" spans="1:10" x14ac:dyDescent="0.25">
      <c r="A24" s="1" t="s">
        <v>4</v>
      </c>
      <c r="B24" s="1">
        <v>12</v>
      </c>
      <c r="C24" s="3">
        <f>$B$20*B24</f>
        <v>768</v>
      </c>
      <c r="E24" s="12"/>
      <c r="H24" s="12"/>
      <c r="J24" s="12"/>
    </row>
    <row r="25" spans="1:10" x14ac:dyDescent="0.25">
      <c r="A25" s="1" t="s">
        <v>5</v>
      </c>
      <c r="B25" s="1">
        <v>2.5</v>
      </c>
      <c r="C25" s="3">
        <f t="shared" ref="C25:C26" si="12">$B$20*B25</f>
        <v>160</v>
      </c>
      <c r="E25" s="12"/>
      <c r="H25" s="12"/>
      <c r="J25" s="12"/>
    </row>
    <row r="26" spans="1:10" x14ac:dyDescent="0.25">
      <c r="A26" s="1" t="s">
        <v>6</v>
      </c>
      <c r="B26" s="1">
        <v>4</v>
      </c>
      <c r="C26" s="3">
        <f t="shared" si="12"/>
        <v>256</v>
      </c>
      <c r="J26" s="12"/>
    </row>
    <row r="27" spans="1:10" x14ac:dyDescent="0.25">
      <c r="B27" s="1" t="s">
        <v>13</v>
      </c>
      <c r="C27" s="3">
        <f>C24*C25*C26</f>
        <v>31457280</v>
      </c>
      <c r="H27" s="12"/>
      <c r="J27" s="12"/>
    </row>
    <row r="28" spans="1:10" x14ac:dyDescent="0.25">
      <c r="H28" s="12"/>
      <c r="J28" s="12"/>
    </row>
    <row r="29" spans="1:10" x14ac:dyDescent="0.25">
      <c r="J29" s="12"/>
    </row>
    <row r="30" spans="1:10" x14ac:dyDescent="0.25">
      <c r="H30" s="12"/>
      <c r="J30" s="12"/>
    </row>
    <row r="31" spans="1:10" x14ac:dyDescent="0.25">
      <c r="H31" s="12"/>
      <c r="J31" s="12"/>
    </row>
    <row r="32" spans="1:10" x14ac:dyDescent="0.25">
      <c r="J32" s="12"/>
    </row>
    <row r="33" spans="8:10" x14ac:dyDescent="0.25">
      <c r="H33" s="12"/>
      <c r="J33" s="12"/>
    </row>
    <row r="34" spans="8:10" x14ac:dyDescent="0.25">
      <c r="H34" s="12"/>
    </row>
  </sheetData>
  <conditionalFormatting sqref="A2:N16">
    <cfRule type="expression" dxfId="9" priority="1">
      <formula>IF($M2,IF($N2,TRUE,FALSE),FALSE)</formula>
    </cfRule>
    <cfRule type="expression" dxfId="8" priority="2">
      <formula>IF($M2=TRUE,TRUE,FALSE)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0" verticalDpi="0" r:id="rId1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34"/>
  <sheetViews>
    <sheetView topLeftCell="A13" zoomScale="115" zoomScaleNormal="115" workbookViewId="0">
      <selection activeCell="E24" sqref="E24:J36"/>
    </sheetView>
  </sheetViews>
  <sheetFormatPr defaultRowHeight="13.2" x14ac:dyDescent="0.25"/>
  <cols>
    <col min="1" max="1" width="8.6640625" bestFit="1" customWidth="1"/>
    <col min="2" max="2" width="8.33203125" bestFit="1" customWidth="1"/>
    <col min="3" max="3" width="12.5546875" bestFit="1" customWidth="1"/>
    <col min="4" max="4" width="11.77734375" bestFit="1" customWidth="1"/>
    <col min="5" max="5" width="11.44140625" bestFit="1" customWidth="1"/>
    <col min="6" max="8" width="10.21875" bestFit="1" customWidth="1"/>
    <col min="9" max="9" width="16.6640625" bestFit="1" customWidth="1"/>
    <col min="10" max="10" width="19" bestFit="1" customWidth="1"/>
    <col min="11" max="11" width="18.77734375" bestFit="1" customWidth="1"/>
    <col min="12" max="12" width="14.5546875" bestFit="1" customWidth="1"/>
    <col min="13" max="13" width="11.6640625" bestFit="1" customWidth="1"/>
    <col min="14" max="14" width="9.33203125" bestFit="1" customWidth="1"/>
    <col min="15" max="15" width="3.6640625" bestFit="1" customWidth="1"/>
  </cols>
  <sheetData>
    <row r="1" spans="1:14" ht="26.4" x14ac:dyDescent="0.25">
      <c r="A1" s="8" t="s">
        <v>14</v>
      </c>
      <c r="B1" s="8" t="s">
        <v>7</v>
      </c>
      <c r="C1" s="8" t="s">
        <v>8</v>
      </c>
      <c r="D1" s="8" t="s">
        <v>0</v>
      </c>
      <c r="E1" s="8" t="s">
        <v>1</v>
      </c>
      <c r="F1" s="8" t="s">
        <v>20</v>
      </c>
      <c r="G1" s="8" t="s">
        <v>21</v>
      </c>
      <c r="H1" s="8" t="s">
        <v>22</v>
      </c>
      <c r="I1" s="8" t="s">
        <v>2</v>
      </c>
      <c r="J1" s="8" t="s">
        <v>3</v>
      </c>
      <c r="K1" s="7" t="s">
        <v>16</v>
      </c>
      <c r="L1" s="7" t="s">
        <v>15</v>
      </c>
      <c r="M1" s="8" t="s">
        <v>17</v>
      </c>
      <c r="N1" s="7" t="s">
        <v>19</v>
      </c>
    </row>
    <row r="2" spans="1:14" x14ac:dyDescent="0.25">
      <c r="A2" s="4">
        <v>4</v>
      </c>
      <c r="B2" s="4">
        <v>2</v>
      </c>
      <c r="C2" s="4">
        <v>2</v>
      </c>
      <c r="D2" s="5">
        <f t="shared" ref="D2:D16" si="0">E2/$B$19</f>
        <v>0.5</v>
      </c>
      <c r="E2" s="5">
        <f t="shared" ref="E2:E16" si="1">A2*B2*C2</f>
        <v>16</v>
      </c>
      <c r="F2" s="5">
        <f t="shared" ref="F2:F16" si="2">($C$24/A2)+2</f>
        <v>194</v>
      </c>
      <c r="G2" s="5">
        <f t="shared" ref="G2:G16" si="3">($C$25/B2)+2</f>
        <v>82</v>
      </c>
      <c r="H2" s="5">
        <f t="shared" ref="H2:H16" si="4">($C$26/C2)+2</f>
        <v>130</v>
      </c>
      <c r="I2" s="5">
        <f t="shared" ref="I2:I16" si="5">F2*G2*H2</f>
        <v>2068040</v>
      </c>
      <c r="J2" s="5">
        <f t="shared" ref="J2:J16" si="6">4*F2*G2+4*G2*H2+4*F2*H2</f>
        <v>207152</v>
      </c>
      <c r="K2" s="5">
        <f t="shared" ref="K2:K16" si="7">J2*E2</f>
        <v>3314432</v>
      </c>
      <c r="L2" s="5">
        <f t="shared" ref="L2:L16" si="8">K2/$C$27*100</f>
        <v>10.536295572916666</v>
      </c>
      <c r="M2" s="6" t="b">
        <f>IF((F2-FLOOR(F2,1))=0,IF((G2-FLOOR(G2,1))=0,IF((H2-FLOOR(H2,1))=0,TRUE,FALSE),FALSE),FALSE)</f>
        <v>1</v>
      </c>
      <c r="N2" s="6" t="b">
        <f>IF(($D2-FLOOR($D2,1))=0,TRUE,FALSE)</f>
        <v>0</v>
      </c>
    </row>
    <row r="3" spans="1:14" x14ac:dyDescent="0.25">
      <c r="A3" s="4">
        <v>2</v>
      </c>
      <c r="B3" s="4">
        <v>5</v>
      </c>
      <c r="C3" s="4">
        <v>2</v>
      </c>
      <c r="D3" s="5">
        <f t="shared" si="0"/>
        <v>0.625</v>
      </c>
      <c r="E3" s="5">
        <f t="shared" si="1"/>
        <v>20</v>
      </c>
      <c r="F3" s="5">
        <f t="shared" si="2"/>
        <v>386</v>
      </c>
      <c r="G3" s="5">
        <f t="shared" si="3"/>
        <v>34</v>
      </c>
      <c r="H3" s="5">
        <f t="shared" si="4"/>
        <v>130</v>
      </c>
      <c r="I3" s="5">
        <f t="shared" si="5"/>
        <v>1706120</v>
      </c>
      <c r="J3" s="5">
        <f t="shared" si="6"/>
        <v>270896</v>
      </c>
      <c r="K3" s="5">
        <f t="shared" si="7"/>
        <v>5417920</v>
      </c>
      <c r="L3" s="5">
        <f t="shared" si="8"/>
        <v>17.223103841145836</v>
      </c>
      <c r="M3" s="6" t="b">
        <f>IF((F3-FLOOR(F3,1))=0,IF((G3-FLOOR(G3,1))=0,IF((H3-FLOOR(H3,1))=0,TRUE,FALSE),FALSE),FALSE)</f>
        <v>1</v>
      </c>
      <c r="N3" s="6" t="b">
        <f t="shared" ref="N3:N16" si="9">IF(($D3-FLOOR($D3,1))=0,TRUE,FALSE)</f>
        <v>0</v>
      </c>
    </row>
    <row r="4" spans="1:14" x14ac:dyDescent="0.25">
      <c r="A4" s="4">
        <v>5</v>
      </c>
      <c r="B4" s="4">
        <v>2</v>
      </c>
      <c r="C4" s="4">
        <v>2</v>
      </c>
      <c r="D4" s="5">
        <f t="shared" si="0"/>
        <v>0.625</v>
      </c>
      <c r="E4" s="5">
        <f t="shared" si="1"/>
        <v>20</v>
      </c>
      <c r="F4" s="5">
        <f t="shared" si="2"/>
        <v>155.6</v>
      </c>
      <c r="G4" s="5">
        <f t="shared" si="3"/>
        <v>82</v>
      </c>
      <c r="H4" s="5">
        <f t="shared" si="4"/>
        <v>130</v>
      </c>
      <c r="I4" s="5">
        <f t="shared" si="5"/>
        <v>1658695.9999999998</v>
      </c>
      <c r="J4" s="5">
        <f t="shared" si="6"/>
        <v>174588.79999999999</v>
      </c>
      <c r="K4" s="5">
        <f t="shared" si="7"/>
        <v>3491776</v>
      </c>
      <c r="L4" s="5">
        <f t="shared" si="8"/>
        <v>11.100056966145834</v>
      </c>
      <c r="M4" s="6" t="b">
        <f t="shared" ref="M4:M6" si="10">IF((F4-FLOOR(F4,1))=0,IF((G4-FLOOR(G4,1))=0,IF((H4-FLOOR(H4,1))=0,TRUE,FALSE),FALSE),FALSE)</f>
        <v>0</v>
      </c>
      <c r="N4" s="6" t="b">
        <f t="shared" si="9"/>
        <v>0</v>
      </c>
    </row>
    <row r="5" spans="1:14" x14ac:dyDescent="0.25">
      <c r="A5" s="4">
        <v>2</v>
      </c>
      <c r="B5" s="4">
        <v>2</v>
      </c>
      <c r="C5" s="4">
        <v>2</v>
      </c>
      <c r="D5" s="5">
        <f t="shared" si="0"/>
        <v>0.25</v>
      </c>
      <c r="E5" s="5">
        <f t="shared" si="1"/>
        <v>8</v>
      </c>
      <c r="F5" s="5">
        <f t="shared" si="2"/>
        <v>386</v>
      </c>
      <c r="G5" s="5">
        <f t="shared" si="3"/>
        <v>82</v>
      </c>
      <c r="H5" s="5">
        <f t="shared" si="4"/>
        <v>130</v>
      </c>
      <c r="I5" s="5">
        <f t="shared" si="5"/>
        <v>4114760</v>
      </c>
      <c r="J5" s="5">
        <f t="shared" si="6"/>
        <v>369968</v>
      </c>
      <c r="K5" s="5">
        <f t="shared" si="7"/>
        <v>2959744</v>
      </c>
      <c r="L5" s="5">
        <f t="shared" si="8"/>
        <v>9.4087727864583339</v>
      </c>
      <c r="M5" s="6" t="b">
        <f t="shared" si="10"/>
        <v>1</v>
      </c>
      <c r="N5" s="6" t="b">
        <f t="shared" si="9"/>
        <v>0</v>
      </c>
    </row>
    <row r="6" spans="1:14" x14ac:dyDescent="0.25">
      <c r="A6" s="4">
        <v>4</v>
      </c>
      <c r="B6" s="4">
        <v>4</v>
      </c>
      <c r="C6" s="4">
        <v>2</v>
      </c>
      <c r="D6" s="5">
        <f t="shared" si="0"/>
        <v>1</v>
      </c>
      <c r="E6" s="5">
        <f t="shared" si="1"/>
        <v>32</v>
      </c>
      <c r="F6" s="5">
        <f t="shared" si="2"/>
        <v>194</v>
      </c>
      <c r="G6" s="5">
        <f t="shared" si="3"/>
        <v>42</v>
      </c>
      <c r="H6" s="5">
        <f t="shared" si="4"/>
        <v>130</v>
      </c>
      <c r="I6" s="5">
        <f t="shared" si="5"/>
        <v>1059240</v>
      </c>
      <c r="J6" s="5">
        <f t="shared" si="6"/>
        <v>155312</v>
      </c>
      <c r="K6" s="5">
        <f t="shared" si="7"/>
        <v>4969984</v>
      </c>
      <c r="L6" s="5">
        <f t="shared" si="8"/>
        <v>15.799153645833334</v>
      </c>
      <c r="M6" s="6" t="b">
        <f t="shared" si="10"/>
        <v>1</v>
      </c>
      <c r="N6" s="6" t="b">
        <f t="shared" si="9"/>
        <v>1</v>
      </c>
    </row>
    <row r="7" spans="1:14" x14ac:dyDescent="0.25">
      <c r="A7" s="4">
        <v>4</v>
      </c>
      <c r="B7" s="4">
        <v>4</v>
      </c>
      <c r="C7" s="4">
        <v>4</v>
      </c>
      <c r="D7" s="5">
        <f t="shared" si="0"/>
        <v>2</v>
      </c>
      <c r="E7" s="5">
        <f t="shared" si="1"/>
        <v>64</v>
      </c>
      <c r="F7" s="5">
        <f t="shared" si="2"/>
        <v>194</v>
      </c>
      <c r="G7" s="5">
        <f t="shared" si="3"/>
        <v>42</v>
      </c>
      <c r="H7" s="5">
        <f t="shared" si="4"/>
        <v>66</v>
      </c>
      <c r="I7" s="5">
        <f t="shared" si="5"/>
        <v>537768</v>
      </c>
      <c r="J7" s="5">
        <f t="shared" si="6"/>
        <v>94896</v>
      </c>
      <c r="K7" s="5">
        <f t="shared" si="7"/>
        <v>6073344</v>
      </c>
      <c r="L7" s="5">
        <f t="shared" si="8"/>
        <v>19.306640625</v>
      </c>
      <c r="M7" s="6" t="b">
        <f>IF((F7-FLOOR(F7,1))=0,IF((G7-FLOOR(G7,1))=0,IF((H7-FLOOR(H7,1))=0,TRUE,FALSE),FALSE),FALSE)</f>
        <v>1</v>
      </c>
      <c r="N7" s="6" t="b">
        <f t="shared" si="9"/>
        <v>1</v>
      </c>
    </row>
    <row r="8" spans="1:14" x14ac:dyDescent="0.25">
      <c r="A8" s="4">
        <v>8</v>
      </c>
      <c r="B8" s="4">
        <v>4</v>
      </c>
      <c r="C8" s="4">
        <v>4</v>
      </c>
      <c r="D8" s="5">
        <f t="shared" si="0"/>
        <v>4</v>
      </c>
      <c r="E8" s="5">
        <f t="shared" si="1"/>
        <v>128</v>
      </c>
      <c r="F8" s="5">
        <f t="shared" si="2"/>
        <v>98</v>
      </c>
      <c r="G8" s="5">
        <f t="shared" si="3"/>
        <v>42</v>
      </c>
      <c r="H8" s="5">
        <f t="shared" si="4"/>
        <v>66</v>
      </c>
      <c r="I8" s="5">
        <f t="shared" si="5"/>
        <v>271656</v>
      </c>
      <c r="J8" s="5">
        <f t="shared" si="6"/>
        <v>53424</v>
      </c>
      <c r="K8" s="5">
        <f t="shared" si="7"/>
        <v>6838272</v>
      </c>
      <c r="L8" s="5">
        <f t="shared" si="8"/>
        <v>21.73828125</v>
      </c>
      <c r="M8" s="6" t="b">
        <f t="shared" ref="M8:M16" si="11">IF((F8-FLOOR(F8,1))=0,IF((G8-FLOOR(G8,1))=0,IF((H8-FLOOR(H8,1))=0,TRUE,FALSE),FALSE),FALSE)</f>
        <v>1</v>
      </c>
      <c r="N8" s="6" t="b">
        <f t="shared" si="9"/>
        <v>1</v>
      </c>
    </row>
    <row r="9" spans="1:14" x14ac:dyDescent="0.25">
      <c r="A9" s="4">
        <v>8</v>
      </c>
      <c r="B9" s="4">
        <v>5</v>
      </c>
      <c r="C9" s="4">
        <v>4</v>
      </c>
      <c r="D9" s="5">
        <f t="shared" si="0"/>
        <v>5</v>
      </c>
      <c r="E9" s="5">
        <f t="shared" si="1"/>
        <v>160</v>
      </c>
      <c r="F9" s="5">
        <f t="shared" si="2"/>
        <v>98</v>
      </c>
      <c r="G9" s="5">
        <f t="shared" si="3"/>
        <v>34</v>
      </c>
      <c r="H9" s="5">
        <f t="shared" si="4"/>
        <v>66</v>
      </c>
      <c r="I9" s="5">
        <f t="shared" si="5"/>
        <v>219912</v>
      </c>
      <c r="J9" s="5">
        <f t="shared" si="6"/>
        <v>48176</v>
      </c>
      <c r="K9" s="5">
        <f t="shared" si="7"/>
        <v>7708160</v>
      </c>
      <c r="L9" s="5">
        <f t="shared" si="8"/>
        <v>24.503580729166664</v>
      </c>
      <c r="M9" s="6" t="b">
        <f t="shared" si="11"/>
        <v>1</v>
      </c>
      <c r="N9" s="6" t="b">
        <f t="shared" si="9"/>
        <v>1</v>
      </c>
    </row>
    <row r="10" spans="1:14" x14ac:dyDescent="0.25">
      <c r="A10" s="4">
        <v>10</v>
      </c>
      <c r="B10" s="4">
        <v>4</v>
      </c>
      <c r="C10" s="4">
        <v>4</v>
      </c>
      <c r="D10" s="5">
        <f t="shared" si="0"/>
        <v>5</v>
      </c>
      <c r="E10" s="5">
        <f t="shared" si="1"/>
        <v>160</v>
      </c>
      <c r="F10" s="5">
        <f t="shared" si="2"/>
        <v>78.8</v>
      </c>
      <c r="G10" s="5">
        <f t="shared" si="3"/>
        <v>42</v>
      </c>
      <c r="H10" s="5">
        <f t="shared" si="4"/>
        <v>66</v>
      </c>
      <c r="I10" s="5">
        <f t="shared" si="5"/>
        <v>218433.6</v>
      </c>
      <c r="J10" s="5">
        <f t="shared" si="6"/>
        <v>45129.600000000006</v>
      </c>
      <c r="K10" s="5">
        <f t="shared" si="7"/>
        <v>7220736.0000000009</v>
      </c>
      <c r="L10" s="5">
        <f t="shared" si="8"/>
        <v>22.954101562500004</v>
      </c>
      <c r="M10" s="6" t="b">
        <f t="shared" si="11"/>
        <v>0</v>
      </c>
      <c r="N10" s="6" t="b">
        <f t="shared" si="9"/>
        <v>1</v>
      </c>
    </row>
    <row r="11" spans="1:14" x14ac:dyDescent="0.25">
      <c r="A11" s="4">
        <v>16</v>
      </c>
      <c r="B11" s="4">
        <v>5</v>
      </c>
      <c r="C11" s="4">
        <v>2</v>
      </c>
      <c r="D11" s="5">
        <f t="shared" si="0"/>
        <v>5</v>
      </c>
      <c r="E11" s="5">
        <f t="shared" si="1"/>
        <v>160</v>
      </c>
      <c r="F11" s="5">
        <f t="shared" si="2"/>
        <v>50</v>
      </c>
      <c r="G11" s="5">
        <f t="shared" si="3"/>
        <v>34</v>
      </c>
      <c r="H11" s="5">
        <f t="shared" si="4"/>
        <v>130</v>
      </c>
      <c r="I11" s="5">
        <f t="shared" si="5"/>
        <v>221000</v>
      </c>
      <c r="J11" s="5">
        <f t="shared" si="6"/>
        <v>50480</v>
      </c>
      <c r="K11" s="5">
        <f t="shared" si="7"/>
        <v>8076800</v>
      </c>
      <c r="L11" s="5">
        <f t="shared" si="8"/>
        <v>25.675455729166668</v>
      </c>
      <c r="M11" s="6" t="b">
        <f t="shared" si="11"/>
        <v>1</v>
      </c>
      <c r="N11" s="6" t="b">
        <f t="shared" si="9"/>
        <v>1</v>
      </c>
    </row>
    <row r="12" spans="1:14" x14ac:dyDescent="0.25">
      <c r="A12" s="4">
        <v>8</v>
      </c>
      <c r="B12" s="4">
        <v>8</v>
      </c>
      <c r="C12" s="4">
        <v>3</v>
      </c>
      <c r="D12" s="5">
        <f t="shared" si="0"/>
        <v>6</v>
      </c>
      <c r="E12" s="5">
        <f t="shared" si="1"/>
        <v>192</v>
      </c>
      <c r="F12" s="5">
        <f t="shared" si="2"/>
        <v>98</v>
      </c>
      <c r="G12" s="5">
        <f t="shared" si="3"/>
        <v>22</v>
      </c>
      <c r="H12" s="5">
        <f t="shared" si="4"/>
        <v>87.333333333333329</v>
      </c>
      <c r="I12" s="5">
        <f t="shared" si="5"/>
        <v>188290.66666666666</v>
      </c>
      <c r="J12" s="5">
        <f t="shared" si="6"/>
        <v>50544</v>
      </c>
      <c r="K12" s="5">
        <f t="shared" si="7"/>
        <v>9704448</v>
      </c>
      <c r="L12" s="5">
        <f t="shared" si="8"/>
        <v>30.849609374999996</v>
      </c>
      <c r="M12" s="6" t="b">
        <f t="shared" si="11"/>
        <v>0</v>
      </c>
      <c r="N12" s="6" t="b">
        <f t="shared" si="9"/>
        <v>1</v>
      </c>
    </row>
    <row r="13" spans="1:14" x14ac:dyDescent="0.25">
      <c r="A13" s="4">
        <v>16</v>
      </c>
      <c r="B13" s="4">
        <v>4</v>
      </c>
      <c r="C13" s="4">
        <v>4</v>
      </c>
      <c r="D13" s="5">
        <f t="shared" si="0"/>
        <v>8</v>
      </c>
      <c r="E13" s="5">
        <f t="shared" si="1"/>
        <v>256</v>
      </c>
      <c r="F13" s="5">
        <f t="shared" si="2"/>
        <v>50</v>
      </c>
      <c r="G13" s="5">
        <f t="shared" si="3"/>
        <v>42</v>
      </c>
      <c r="H13" s="5">
        <f t="shared" si="4"/>
        <v>66</v>
      </c>
      <c r="I13" s="5">
        <f t="shared" si="5"/>
        <v>138600</v>
      </c>
      <c r="J13" s="5">
        <f t="shared" si="6"/>
        <v>32688</v>
      </c>
      <c r="K13" s="5">
        <f t="shared" si="7"/>
        <v>8368128</v>
      </c>
      <c r="L13" s="5">
        <f t="shared" si="8"/>
        <v>26.601562499999996</v>
      </c>
      <c r="M13" s="6" t="b">
        <f t="shared" si="11"/>
        <v>1</v>
      </c>
      <c r="N13" s="6" t="b">
        <f t="shared" si="9"/>
        <v>1</v>
      </c>
    </row>
    <row r="14" spans="1:14" x14ac:dyDescent="0.25">
      <c r="A14" s="4">
        <v>12</v>
      </c>
      <c r="B14" s="4">
        <v>4</v>
      </c>
      <c r="C14" s="4">
        <v>4</v>
      </c>
      <c r="D14" s="5">
        <f t="shared" si="0"/>
        <v>6</v>
      </c>
      <c r="E14" s="5">
        <f t="shared" si="1"/>
        <v>192</v>
      </c>
      <c r="F14" s="5">
        <f t="shared" si="2"/>
        <v>66</v>
      </c>
      <c r="G14" s="5">
        <f t="shared" si="3"/>
        <v>42</v>
      </c>
      <c r="H14" s="5">
        <f t="shared" si="4"/>
        <v>66</v>
      </c>
      <c r="I14" s="5">
        <f t="shared" si="5"/>
        <v>182952</v>
      </c>
      <c r="J14" s="5">
        <f t="shared" si="6"/>
        <v>39600</v>
      </c>
      <c r="K14" s="5">
        <f t="shared" si="7"/>
        <v>7603200</v>
      </c>
      <c r="L14" s="5">
        <f t="shared" si="8"/>
        <v>24.169921875</v>
      </c>
      <c r="M14" s="6" t="b">
        <f t="shared" si="11"/>
        <v>1</v>
      </c>
      <c r="N14" s="6" t="b">
        <f t="shared" si="9"/>
        <v>1</v>
      </c>
    </row>
    <row r="15" spans="1:14" x14ac:dyDescent="0.25">
      <c r="A15" s="4">
        <v>8</v>
      </c>
      <c r="B15" s="4">
        <v>5</v>
      </c>
      <c r="C15" s="4">
        <v>8</v>
      </c>
      <c r="D15" s="5">
        <f t="shared" si="0"/>
        <v>10</v>
      </c>
      <c r="E15" s="5">
        <f t="shared" si="1"/>
        <v>320</v>
      </c>
      <c r="F15" s="5">
        <f t="shared" si="2"/>
        <v>98</v>
      </c>
      <c r="G15" s="5">
        <f t="shared" si="3"/>
        <v>34</v>
      </c>
      <c r="H15" s="5">
        <f t="shared" si="4"/>
        <v>34</v>
      </c>
      <c r="I15" s="5">
        <f t="shared" si="5"/>
        <v>113288</v>
      </c>
      <c r="J15" s="5">
        <f t="shared" si="6"/>
        <v>31280</v>
      </c>
      <c r="K15" s="5">
        <f t="shared" si="7"/>
        <v>10009600</v>
      </c>
      <c r="L15" s="5">
        <f t="shared" si="8"/>
        <v>31.819661458333332</v>
      </c>
      <c r="M15" s="6" t="b">
        <f t="shared" si="11"/>
        <v>1</v>
      </c>
      <c r="N15" s="6" t="b">
        <f t="shared" si="9"/>
        <v>1</v>
      </c>
    </row>
    <row r="16" spans="1:14" x14ac:dyDescent="0.25">
      <c r="A16" s="4">
        <v>10</v>
      </c>
      <c r="B16" s="4">
        <v>8</v>
      </c>
      <c r="C16" s="4">
        <v>8</v>
      </c>
      <c r="D16" s="5">
        <f t="shared" si="0"/>
        <v>20</v>
      </c>
      <c r="E16" s="5">
        <f t="shared" si="1"/>
        <v>640</v>
      </c>
      <c r="F16" s="5">
        <f t="shared" si="2"/>
        <v>78.8</v>
      </c>
      <c r="G16" s="5">
        <f t="shared" si="3"/>
        <v>22</v>
      </c>
      <c r="H16" s="5">
        <f t="shared" si="4"/>
        <v>34</v>
      </c>
      <c r="I16" s="5">
        <f t="shared" si="5"/>
        <v>58942.399999999994</v>
      </c>
      <c r="J16" s="5">
        <f t="shared" si="6"/>
        <v>20643.199999999997</v>
      </c>
      <c r="K16" s="5">
        <f t="shared" si="7"/>
        <v>13211647.999999998</v>
      </c>
      <c r="L16" s="5">
        <f t="shared" si="8"/>
        <v>41.998697916666657</v>
      </c>
      <c r="M16" s="6" t="b">
        <f t="shared" si="11"/>
        <v>0</v>
      </c>
      <c r="N16" s="6" t="b">
        <f t="shared" si="9"/>
        <v>1</v>
      </c>
    </row>
    <row r="19" spans="1:10" ht="26.4" x14ac:dyDescent="0.25">
      <c r="A19" s="11" t="s">
        <v>9</v>
      </c>
      <c r="B19">
        <v>32</v>
      </c>
      <c r="D19" s="9" t="s">
        <v>23</v>
      </c>
    </row>
    <row r="20" spans="1:10" ht="26.4" x14ac:dyDescent="0.25">
      <c r="A20" s="2" t="s">
        <v>10</v>
      </c>
      <c r="B20">
        <v>64</v>
      </c>
      <c r="D20" s="10" t="s">
        <v>18</v>
      </c>
    </row>
    <row r="23" spans="1:10" x14ac:dyDescent="0.25">
      <c r="A23" s="1"/>
      <c r="B23" s="1" t="s">
        <v>11</v>
      </c>
      <c r="C23" s="1" t="s">
        <v>12</v>
      </c>
    </row>
    <row r="24" spans="1:10" x14ac:dyDescent="0.25">
      <c r="A24" s="1" t="s">
        <v>4</v>
      </c>
      <c r="B24" s="1">
        <v>12</v>
      </c>
      <c r="C24" s="3">
        <f>$B$20*B24</f>
        <v>768</v>
      </c>
      <c r="E24" s="12"/>
      <c r="H24" s="12"/>
      <c r="J24" s="12"/>
    </row>
    <row r="25" spans="1:10" x14ac:dyDescent="0.25">
      <c r="A25" s="1" t="s">
        <v>5</v>
      </c>
      <c r="B25" s="1">
        <v>2.5</v>
      </c>
      <c r="C25" s="3">
        <f t="shared" ref="C25:C26" si="12">$B$20*B25</f>
        <v>160</v>
      </c>
      <c r="E25" s="12"/>
      <c r="H25" s="12"/>
      <c r="J25" s="12"/>
    </row>
    <row r="26" spans="1:10" x14ac:dyDescent="0.25">
      <c r="A26" s="1" t="s">
        <v>6</v>
      </c>
      <c r="B26" s="1">
        <v>4</v>
      </c>
      <c r="C26" s="3">
        <f t="shared" si="12"/>
        <v>256</v>
      </c>
      <c r="J26" s="12"/>
    </row>
    <row r="27" spans="1:10" x14ac:dyDescent="0.25">
      <c r="B27" s="1" t="s">
        <v>13</v>
      </c>
      <c r="C27" s="3">
        <f>C24*C25*C26</f>
        <v>31457280</v>
      </c>
      <c r="H27" s="12"/>
      <c r="J27" s="12"/>
    </row>
    <row r="28" spans="1:10" x14ac:dyDescent="0.25">
      <c r="H28" s="12"/>
      <c r="J28" s="12"/>
    </row>
    <row r="29" spans="1:10" x14ac:dyDescent="0.25">
      <c r="J29" s="12"/>
    </row>
    <row r="30" spans="1:10" x14ac:dyDescent="0.25">
      <c r="H30" s="12"/>
      <c r="J30" s="12"/>
    </row>
    <row r="31" spans="1:10" x14ac:dyDescent="0.25">
      <c r="H31" s="12"/>
      <c r="J31" s="12"/>
    </row>
    <row r="32" spans="1:10" x14ac:dyDescent="0.25">
      <c r="J32" s="12"/>
    </row>
    <row r="33" spans="8:10" x14ac:dyDescent="0.25">
      <c r="H33" s="12"/>
      <c r="J33" s="12"/>
    </row>
    <row r="34" spans="8:10" x14ac:dyDescent="0.25">
      <c r="H34" s="12"/>
    </row>
  </sheetData>
  <conditionalFormatting sqref="A2:N16">
    <cfRule type="expression" dxfId="7" priority="1">
      <formula>IF($M2,IF($N2,TRUE,FALSE),FALSE)</formula>
    </cfRule>
    <cfRule type="expression" dxfId="6" priority="2">
      <formula>IF($M2=TRUE,TRUE,FALSE)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0" verticalDpi="0" r:id="rId1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15"/>
  <sheetViews>
    <sheetView zoomScale="115" zoomScaleNormal="115" workbookViewId="0">
      <selection activeCell="K7" sqref="K7"/>
    </sheetView>
  </sheetViews>
  <sheetFormatPr defaultRowHeight="13.2" x14ac:dyDescent="0.25"/>
  <cols>
    <col min="1" max="1" width="8.6640625" bestFit="1" customWidth="1"/>
    <col min="2" max="2" width="8.33203125" bestFit="1" customWidth="1"/>
    <col min="3" max="3" width="12.5546875" bestFit="1" customWidth="1"/>
    <col min="4" max="4" width="11.77734375" bestFit="1" customWidth="1"/>
    <col min="5" max="5" width="11.44140625" bestFit="1" customWidth="1"/>
    <col min="6" max="8" width="10.21875" bestFit="1" customWidth="1"/>
    <col min="9" max="9" width="16.6640625" bestFit="1" customWidth="1"/>
    <col min="10" max="10" width="13.109375" bestFit="1" customWidth="1"/>
    <col min="11" max="11" width="14.21875" bestFit="1" customWidth="1"/>
    <col min="12" max="12" width="12.5546875" bestFit="1" customWidth="1"/>
    <col min="13" max="13" width="11.6640625" bestFit="1" customWidth="1"/>
    <col min="14" max="14" width="6.44140625" bestFit="1" customWidth="1"/>
  </cols>
  <sheetData>
    <row r="1" spans="1:14" ht="39.6" x14ac:dyDescent="0.25">
      <c r="A1" s="8" t="s">
        <v>14</v>
      </c>
      <c r="B1" s="8" t="s">
        <v>7</v>
      </c>
      <c r="C1" s="8" t="s">
        <v>8</v>
      </c>
      <c r="D1" s="8" t="s">
        <v>0</v>
      </c>
      <c r="E1" s="8" t="s">
        <v>1</v>
      </c>
      <c r="F1" s="8" t="s">
        <v>20</v>
      </c>
      <c r="G1" s="8" t="s">
        <v>21</v>
      </c>
      <c r="H1" s="8" t="s">
        <v>22</v>
      </c>
      <c r="I1" s="8" t="s">
        <v>2</v>
      </c>
      <c r="J1" s="7" t="s">
        <v>24</v>
      </c>
      <c r="K1" s="7" t="s">
        <v>16</v>
      </c>
      <c r="L1" s="7" t="s">
        <v>15</v>
      </c>
      <c r="M1" s="8" t="s">
        <v>17</v>
      </c>
      <c r="N1" s="7" t="s">
        <v>19</v>
      </c>
    </row>
    <row r="2" spans="1:14" x14ac:dyDescent="0.25">
      <c r="A2" s="4">
        <v>4</v>
      </c>
      <c r="B2" s="4">
        <v>2</v>
      </c>
      <c r="C2" s="4">
        <v>2</v>
      </c>
      <c r="D2" s="5">
        <f>E2/$B$7</f>
        <v>1</v>
      </c>
      <c r="E2" s="5">
        <f t="shared" ref="E2:E4" si="0">A2*B2*C2</f>
        <v>16</v>
      </c>
      <c r="F2" s="5">
        <f>($C$12/A2)+2</f>
        <v>377</v>
      </c>
      <c r="G2" s="5">
        <f>($C$13/B2)+2</f>
        <v>302</v>
      </c>
      <c r="H2" s="5">
        <f>($C$14/C2)+2</f>
        <v>302</v>
      </c>
      <c r="I2" s="5">
        <f t="shared" ref="I2:I4" si="1">F2*G2*H2</f>
        <v>34383908</v>
      </c>
      <c r="J2" s="5">
        <f t="shared" ref="J2:J4" si="2">4*F2*G2+4*G2*H2+4*F2*H2</f>
        <v>1275648</v>
      </c>
      <c r="K2" s="5">
        <f t="shared" ref="K2:K4" si="3">J2*E2</f>
        <v>20410368</v>
      </c>
      <c r="L2" s="5">
        <f>K2/$C$15*100</f>
        <v>3.7796977777777774</v>
      </c>
      <c r="M2" s="6" t="b">
        <f>IF((F2-FLOOR(F2,1))=0,IF((G2-FLOOR(G2,1))=0,IF((H2-FLOOR(H2,1))=0,TRUE,FALSE),FALSE),FALSE)</f>
        <v>1</v>
      </c>
      <c r="N2" s="6" t="b">
        <f>IF(($D2-FLOOR($D2,1))=0,TRUE,FALSE)</f>
        <v>1</v>
      </c>
    </row>
    <row r="3" spans="1:14" x14ac:dyDescent="0.25">
      <c r="A3" s="4">
        <v>2</v>
      </c>
      <c r="B3" s="4">
        <v>4</v>
      </c>
      <c r="C3" s="4">
        <v>2</v>
      </c>
      <c r="D3" s="5">
        <f>E3/$B$7</f>
        <v>1</v>
      </c>
      <c r="E3" s="5">
        <f t="shared" si="0"/>
        <v>16</v>
      </c>
      <c r="F3" s="5">
        <f>($C$12/A3)+2</f>
        <v>752</v>
      </c>
      <c r="G3" s="5">
        <f>($C$13/B3)+2</f>
        <v>152</v>
      </c>
      <c r="H3" s="5">
        <f>($C$14/C3)+2</f>
        <v>302</v>
      </c>
      <c r="I3" s="5">
        <f t="shared" si="1"/>
        <v>34519808</v>
      </c>
      <c r="J3" s="5">
        <f t="shared" si="2"/>
        <v>1549248</v>
      </c>
      <c r="K3" s="5">
        <f t="shared" si="3"/>
        <v>24787968</v>
      </c>
      <c r="L3" s="5">
        <f>K3/$C$15*100</f>
        <v>4.5903644444444449</v>
      </c>
      <c r="M3" s="6" t="b">
        <f>IF((F3-FLOOR(F3,1))=0,IF((G3-FLOOR(G3,1))=0,IF((H3-FLOOR(H3,1))=0,TRUE,FALSE),FALSE),FALSE)</f>
        <v>1</v>
      </c>
      <c r="N3" s="6" t="b">
        <f t="shared" ref="N3:N4" si="4">IF(($D3-FLOOR($D3,1))=0,TRUE,FALSE)</f>
        <v>1</v>
      </c>
    </row>
    <row r="4" spans="1:14" x14ac:dyDescent="0.25">
      <c r="A4" s="4">
        <v>2</v>
      </c>
      <c r="B4" s="4">
        <v>2</v>
      </c>
      <c r="C4" s="4">
        <v>4</v>
      </c>
      <c r="D4" s="5">
        <f>E4/$B$7</f>
        <v>1</v>
      </c>
      <c r="E4" s="5">
        <f t="shared" si="0"/>
        <v>16</v>
      </c>
      <c r="F4" s="5">
        <f>($C$12/A4)+2</f>
        <v>752</v>
      </c>
      <c r="G4" s="5">
        <f>($C$13/B4)+2</f>
        <v>302</v>
      </c>
      <c r="H4" s="5">
        <f>($C$14/C4)+2</f>
        <v>152</v>
      </c>
      <c r="I4" s="5">
        <f t="shared" si="1"/>
        <v>34519808</v>
      </c>
      <c r="J4" s="5">
        <f t="shared" si="2"/>
        <v>1549248</v>
      </c>
      <c r="K4" s="5">
        <f t="shared" si="3"/>
        <v>24787968</v>
      </c>
      <c r="L4" s="5">
        <f>K4/$C$15*100</f>
        <v>4.5903644444444449</v>
      </c>
      <c r="M4" s="6" t="b">
        <f t="shared" ref="M4" si="5">IF((F4-FLOOR(F4,1))=0,IF((G4-FLOOR(G4,1))=0,IF((H4-FLOOR(H4,1))=0,TRUE,FALSE),FALSE),FALSE)</f>
        <v>1</v>
      </c>
      <c r="N4" s="6" t="b">
        <f t="shared" si="4"/>
        <v>1</v>
      </c>
    </row>
    <row r="7" spans="1:14" ht="26.4" x14ac:dyDescent="0.25">
      <c r="A7" s="11" t="s">
        <v>9</v>
      </c>
      <c r="B7">
        <v>16</v>
      </c>
      <c r="D7" s="9" t="s">
        <v>23</v>
      </c>
    </row>
    <row r="8" spans="1:14" ht="26.4" x14ac:dyDescent="0.25">
      <c r="A8" s="2" t="s">
        <v>10</v>
      </c>
      <c r="B8">
        <v>150</v>
      </c>
      <c r="D8" s="10" t="s">
        <v>18</v>
      </c>
    </row>
    <row r="11" spans="1:14" x14ac:dyDescent="0.25">
      <c r="A11" s="1"/>
      <c r="B11" s="1" t="s">
        <v>11</v>
      </c>
      <c r="C11" s="1" t="s">
        <v>12</v>
      </c>
    </row>
    <row r="12" spans="1:14" x14ac:dyDescent="0.25">
      <c r="A12" s="1" t="s">
        <v>4</v>
      </c>
      <c r="B12" s="1">
        <v>10</v>
      </c>
      <c r="C12" s="3">
        <f>$B$8*B12</f>
        <v>1500</v>
      </c>
    </row>
    <row r="13" spans="1:14" x14ac:dyDescent="0.25">
      <c r="A13" s="1" t="s">
        <v>5</v>
      </c>
      <c r="B13" s="1">
        <v>4</v>
      </c>
      <c r="C13" s="3">
        <f t="shared" ref="C13:C14" si="6">$B$8*B13</f>
        <v>600</v>
      </c>
    </row>
    <row r="14" spans="1:14" x14ac:dyDescent="0.25">
      <c r="A14" s="1" t="s">
        <v>6</v>
      </c>
      <c r="B14" s="1">
        <v>4</v>
      </c>
      <c r="C14" s="3">
        <f t="shared" si="6"/>
        <v>600</v>
      </c>
    </row>
    <row r="15" spans="1:14" x14ac:dyDescent="0.25">
      <c r="B15" s="1" t="s">
        <v>13</v>
      </c>
      <c r="C15" s="3">
        <f>C12*C13*C14</f>
        <v>540000000</v>
      </c>
    </row>
  </sheetData>
  <conditionalFormatting sqref="A2:N4">
    <cfRule type="expression" dxfId="5" priority="1">
      <formula>IF($M2,IF($N2,TRUE,FALSE),FALSE)</formula>
    </cfRule>
    <cfRule type="expression" dxfId="4" priority="2">
      <formula>IF($M2=TRUE,TRUE,FALSE)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0" verticalDpi="0" r:id="rId1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1"/>
  <sheetViews>
    <sheetView zoomScale="115" zoomScaleNormal="115" workbookViewId="0">
      <selection activeCell="J21" sqref="J21"/>
    </sheetView>
  </sheetViews>
  <sheetFormatPr defaultRowHeight="13.2" x14ac:dyDescent="0.25"/>
  <cols>
    <col min="1" max="1" width="8.6640625" bestFit="1" customWidth="1"/>
    <col min="2" max="2" width="8.33203125" bestFit="1" customWidth="1"/>
    <col min="3" max="3" width="14.21875" bestFit="1" customWidth="1"/>
    <col min="4" max="4" width="11.77734375" bestFit="1" customWidth="1"/>
    <col min="5" max="5" width="11.44140625" bestFit="1" customWidth="1"/>
    <col min="6" max="8" width="10.21875" bestFit="1" customWidth="1"/>
    <col min="9" max="9" width="16.6640625" bestFit="1" customWidth="1"/>
    <col min="10" max="10" width="19" bestFit="1" customWidth="1"/>
    <col min="11" max="11" width="18.77734375" bestFit="1" customWidth="1"/>
    <col min="12" max="12" width="14.5546875" bestFit="1" customWidth="1"/>
    <col min="13" max="13" width="11.6640625" bestFit="1" customWidth="1"/>
    <col min="14" max="14" width="9.33203125" bestFit="1" customWidth="1"/>
  </cols>
  <sheetData>
    <row r="1" spans="1:14" ht="26.4" x14ac:dyDescent="0.25">
      <c r="A1" s="8" t="s">
        <v>14</v>
      </c>
      <c r="B1" s="8" t="s">
        <v>7</v>
      </c>
      <c r="C1" s="8" t="s">
        <v>8</v>
      </c>
      <c r="D1" s="8" t="s">
        <v>0</v>
      </c>
      <c r="E1" s="8" t="s">
        <v>1</v>
      </c>
      <c r="F1" s="8" t="s">
        <v>20</v>
      </c>
      <c r="G1" s="8" t="s">
        <v>21</v>
      </c>
      <c r="H1" s="8" t="s">
        <v>22</v>
      </c>
      <c r="I1" s="8" t="s">
        <v>2</v>
      </c>
      <c r="J1" s="8" t="s">
        <v>3</v>
      </c>
      <c r="K1" s="7" t="s">
        <v>16</v>
      </c>
      <c r="L1" s="7" t="s">
        <v>15</v>
      </c>
      <c r="M1" s="8" t="s">
        <v>17</v>
      </c>
      <c r="N1" s="7" t="s">
        <v>19</v>
      </c>
    </row>
    <row r="2" spans="1:14" x14ac:dyDescent="0.25">
      <c r="A2" s="4">
        <v>2</v>
      </c>
      <c r="B2" s="4">
        <v>2</v>
      </c>
      <c r="C2" s="4">
        <v>2</v>
      </c>
      <c r="D2" s="5">
        <f>E2/$B$6</f>
        <v>1</v>
      </c>
      <c r="E2" s="5">
        <f t="shared" ref="E2" si="0">A2*B2*C2</f>
        <v>8</v>
      </c>
      <c r="F2" s="5">
        <f>($C$11/A2)+2</f>
        <v>202</v>
      </c>
      <c r="G2" s="5">
        <f>($C$12/B2)+2</f>
        <v>82</v>
      </c>
      <c r="H2" s="5">
        <f>($C$13/C2)+2</f>
        <v>82</v>
      </c>
      <c r="I2" s="5">
        <f t="shared" ref="I2" si="1">F2*G2*H2</f>
        <v>1358248</v>
      </c>
      <c r="J2" s="5">
        <f t="shared" ref="J2" si="2">4*F2*G2+4*G2*H2+4*F2*H2</f>
        <v>159408</v>
      </c>
      <c r="K2" s="5">
        <f t="shared" ref="K2" si="3">J2*E2</f>
        <v>1275264</v>
      </c>
      <c r="L2" s="5">
        <f>K2/$C$14*100</f>
        <v>12.453749999999999</v>
      </c>
      <c r="M2" s="6" t="b">
        <f>IF((F2-FLOOR(F2,1))=0,IF((G2-FLOOR(G2,1))=0,IF((H2-FLOOR(H2,1))=0,TRUE,FALSE),FALSE),FALSE)</f>
        <v>1</v>
      </c>
      <c r="N2" s="6" t="b">
        <f>IF(($D2-FLOOR($D2,1))=0,TRUE,FALSE)</f>
        <v>1</v>
      </c>
    </row>
    <row r="3" spans="1:14" x14ac:dyDescent="0.25">
      <c r="A3" s="4">
        <v>4</v>
      </c>
      <c r="B3" s="4">
        <v>2</v>
      </c>
      <c r="C3" s="4">
        <v>2</v>
      </c>
      <c r="D3" s="5">
        <f>E3/$B$6</f>
        <v>2</v>
      </c>
      <c r="E3" s="5">
        <f t="shared" ref="E3" si="4">A3*B3*C3</f>
        <v>16</v>
      </c>
      <c r="F3" s="5">
        <f>($C$11/A3)+2</f>
        <v>102</v>
      </c>
      <c r="G3" s="5">
        <f>($C$12/B3)+2</f>
        <v>82</v>
      </c>
      <c r="H3" s="5">
        <f>($C$13/C3)+2</f>
        <v>82</v>
      </c>
      <c r="I3" s="5">
        <f t="shared" ref="I3" si="5">F3*G3*H3</f>
        <v>685848</v>
      </c>
      <c r="J3" s="5">
        <f t="shared" ref="J3" si="6">4*F3*G3+4*G3*H3+4*F3*H3</f>
        <v>93808</v>
      </c>
      <c r="K3" s="5">
        <f t="shared" ref="K3" si="7">J3*E3</f>
        <v>1500928</v>
      </c>
      <c r="L3" s="5">
        <f>K3/$C$14*100</f>
        <v>14.657500000000001</v>
      </c>
      <c r="M3" s="6" t="b">
        <f>IF((F3-FLOOR(F3,1))=0,IF((G3-FLOOR(G3,1))=0,IF((H3-FLOOR(H3,1))=0,TRUE,FALSE),FALSE),FALSE)</f>
        <v>1</v>
      </c>
      <c r="N3" s="6" t="b">
        <f>IF(($D3-FLOOR($D3,1))=0,TRUE,FALSE)</f>
        <v>1</v>
      </c>
    </row>
    <row r="6" spans="1:14" ht="26.4" x14ac:dyDescent="0.25">
      <c r="A6" s="11" t="s">
        <v>9</v>
      </c>
      <c r="B6">
        <v>8</v>
      </c>
      <c r="D6" s="9" t="s">
        <v>23</v>
      </c>
    </row>
    <row r="7" spans="1:14" ht="26.4" x14ac:dyDescent="0.25">
      <c r="A7" s="2" t="s">
        <v>10</v>
      </c>
      <c r="B7">
        <v>40</v>
      </c>
      <c r="D7" s="10" t="s">
        <v>18</v>
      </c>
    </row>
    <row r="10" spans="1:14" x14ac:dyDescent="0.25">
      <c r="A10" s="1"/>
      <c r="B10" s="1" t="s">
        <v>11</v>
      </c>
      <c r="C10" s="1" t="s">
        <v>12</v>
      </c>
    </row>
    <row r="11" spans="1:14" x14ac:dyDescent="0.25">
      <c r="A11" s="1" t="s">
        <v>4</v>
      </c>
      <c r="B11" s="1">
        <v>10</v>
      </c>
      <c r="C11" s="3">
        <f>$B$7*B11</f>
        <v>400</v>
      </c>
      <c r="E11" s="12"/>
      <c r="H11" s="12"/>
      <c r="J11" s="12"/>
    </row>
    <row r="12" spans="1:14" x14ac:dyDescent="0.25">
      <c r="A12" s="1" t="s">
        <v>5</v>
      </c>
      <c r="B12" s="1">
        <v>4</v>
      </c>
      <c r="C12" s="3">
        <f t="shared" ref="C12:C13" si="8">$B$7*B12</f>
        <v>160</v>
      </c>
      <c r="E12" s="12"/>
      <c r="H12" s="12"/>
      <c r="J12" s="12"/>
    </row>
    <row r="13" spans="1:14" x14ac:dyDescent="0.25">
      <c r="A13" s="1" t="s">
        <v>6</v>
      </c>
      <c r="B13" s="1">
        <v>4</v>
      </c>
      <c r="C13" s="3">
        <f t="shared" si="8"/>
        <v>160</v>
      </c>
      <c r="J13" s="12"/>
    </row>
    <row r="14" spans="1:14" x14ac:dyDescent="0.25">
      <c r="B14" s="1" t="s">
        <v>13</v>
      </c>
      <c r="C14" s="3">
        <f>C11*C12*C13</f>
        <v>10240000</v>
      </c>
      <c r="H14" s="12"/>
      <c r="J14" s="12"/>
    </row>
    <row r="15" spans="1:14" x14ac:dyDescent="0.25">
      <c r="H15" s="12"/>
      <c r="J15" s="12"/>
    </row>
    <row r="16" spans="1:14" x14ac:dyDescent="0.25">
      <c r="J16" s="12"/>
    </row>
    <row r="17" spans="8:10" x14ac:dyDescent="0.25">
      <c r="H17" s="12"/>
      <c r="J17" s="12"/>
    </row>
    <row r="18" spans="8:10" x14ac:dyDescent="0.25">
      <c r="H18" s="12"/>
      <c r="J18" s="12"/>
    </row>
    <row r="19" spans="8:10" x14ac:dyDescent="0.25">
      <c r="J19" s="12"/>
    </row>
    <row r="20" spans="8:10" x14ac:dyDescent="0.25">
      <c r="H20" s="12"/>
      <c r="J20" s="12"/>
    </row>
    <row r="21" spans="8:10" x14ac:dyDescent="0.25">
      <c r="H21" s="12"/>
    </row>
  </sheetData>
  <conditionalFormatting sqref="A2:N2">
    <cfRule type="expression" dxfId="3" priority="3">
      <formula>IF($M2,IF($N2,TRUE,FALSE),FALSE)</formula>
    </cfRule>
    <cfRule type="expression" dxfId="2" priority="4">
      <formula>IF($M2=TRUE,TRUE,FALSE)</formula>
    </cfRule>
  </conditionalFormatting>
  <conditionalFormatting sqref="A3:N3">
    <cfRule type="expression" dxfId="1" priority="1">
      <formula>IF($M3,IF($N3,TRUE,FALSE),FALSE)</formula>
    </cfRule>
    <cfRule type="expression" dxfId="0" priority="2">
      <formula>IF($M3=TRUE,TRUE,FALSE)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0" verticalDpi="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7000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Archer</vt:lpstr>
      <vt:lpstr>Bulldozer CSF</vt:lpstr>
      <vt:lpstr>Intel CSF</vt:lpstr>
      <vt:lpstr>MC CSF</vt:lpstr>
      <vt:lpstr>Desktop</vt:lpstr>
      <vt:lpstr>Laptop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Harwood</dc:creator>
  <cp:lastModifiedBy>Adrian Harwood</cp:lastModifiedBy>
  <cp:revision>2</cp:revision>
  <dcterms:created xsi:type="dcterms:W3CDTF">2015-10-19T15:29:38Z</dcterms:created>
  <dcterms:modified xsi:type="dcterms:W3CDTF">2016-06-29T14:20:26Z</dcterms:modified>
  <dc:language>en-GB</dc:language>
</cp:coreProperties>
</file>