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Desktop\GitLog\"/>
    </mc:Choice>
  </mc:AlternateContent>
  <xr:revisionPtr revIDLastSave="0" documentId="13_ncr:1_{7F59DCB8-04D6-4A14-AE09-0761308F3DE3}" xr6:coauthVersionLast="47" xr6:coauthVersionMax="47" xr10:uidLastSave="{00000000-0000-0000-0000-000000000000}"/>
  <bookViews>
    <workbookView xWindow="-120" yWindow="-120" windowWidth="29040" windowHeight="15840" tabRatio="0" firstSheet="4" activeTab="4" xr2:uid="{21AB2C2E-27CD-4079-84CB-0E29CB11D139}"/>
  </bookViews>
  <sheets>
    <sheet name="ANEXO DE CONTRATO" sheetId="1" r:id="rId1"/>
    <sheet name="CONSUMOS TOTAIS" sheetId="2" r:id="rId2"/>
    <sheet name="ANÁLISE POR ITEM" sheetId="3" r:id="rId3"/>
    <sheet name="ANÁLISE POR MÁQUINA" sheetId="4" r:id="rId4"/>
    <sheet name="JAN" sheetId="5" r:id="rId5"/>
    <sheet name="FEV" sheetId="6" r:id="rId6"/>
    <sheet name="MAR" sheetId="7" r:id="rId7"/>
    <sheet name="ABR" sheetId="8" r:id="rId8"/>
    <sheet name="MAI" sheetId="9" r:id="rId9"/>
    <sheet name="JUN" sheetId="10" r:id="rId10"/>
    <sheet name="JUL" sheetId="11" r:id="rId11"/>
    <sheet name="AGO" sheetId="12" r:id="rId12"/>
    <sheet name="SET" sheetId="13" r:id="rId13"/>
    <sheet name="OUT" sheetId="14" r:id="rId14"/>
    <sheet name="NOV" sheetId="15" r:id="rId15"/>
    <sheet name="DEZ" sheetId="16" r:id="rId16"/>
  </sheets>
  <externalReferences>
    <externalReference r:id="rId17"/>
  </externalReferences>
  <definedNames>
    <definedName name="_xlnm._FilterDatabase" localSheetId="7" hidden="1">ABR!$A$6:$D$22</definedName>
    <definedName name="_xlnm._FilterDatabase" localSheetId="11" hidden="1">AGO!$A$6:$D$22</definedName>
    <definedName name="_xlnm._FilterDatabase" localSheetId="15" hidden="1">DEZ!$A$6:$D$22</definedName>
    <definedName name="_xlnm._FilterDatabase" localSheetId="5" hidden="1">FEV!$A$6:$D$37</definedName>
    <definedName name="_xlnm._FilterDatabase" localSheetId="4" hidden="1">JAN!$A$6:$D$22</definedName>
    <definedName name="_xlnm._FilterDatabase" localSheetId="10" hidden="1">JUL!$A$6:$D$22</definedName>
    <definedName name="_xlnm._FilterDatabase" localSheetId="9" hidden="1">JUN!$A$6:$D$22</definedName>
    <definedName name="_xlnm._FilterDatabase" localSheetId="8" hidden="1">MAI!$A$6:$D$22</definedName>
    <definedName name="_xlnm._FilterDatabase" localSheetId="6" hidden="1">MAR!$A$6:$D$35</definedName>
    <definedName name="_xlnm._FilterDatabase" localSheetId="14" hidden="1">NOV!$A$6:$D$22</definedName>
    <definedName name="_xlnm._FilterDatabase" localSheetId="13" hidden="1">OUT!$A$6:$D$22</definedName>
    <definedName name="_xlnm._FilterDatabase" localSheetId="12" hidden="1">SET!$A$6:$D$22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5" l="1"/>
  <c r="I45" i="4"/>
  <c r="E60" i="4" l="1"/>
  <c r="E42" i="4"/>
  <c r="K50" i="4" s="1"/>
  <c r="L50" i="4" s="1"/>
  <c r="E24" i="4"/>
  <c r="K28" i="4" s="1"/>
  <c r="L28" i="4" s="1"/>
  <c r="N6" i="3"/>
  <c r="O12" i="3" s="1"/>
  <c r="P12" i="3" s="1"/>
  <c r="J6" i="3"/>
  <c r="K18" i="3" s="1"/>
  <c r="L18" i="3" s="1"/>
  <c r="F6" i="3"/>
  <c r="G14" i="3" s="1"/>
  <c r="H14" i="3" s="1"/>
  <c r="B6" i="3"/>
  <c r="C19" i="3" s="1"/>
  <c r="D19" i="3" s="1"/>
  <c r="E6" i="4"/>
  <c r="O17" i="3"/>
  <c r="P17" i="3" s="1"/>
  <c r="O16" i="3"/>
  <c r="P16" i="3" s="1"/>
  <c r="O15" i="3"/>
  <c r="P15" i="3" s="1"/>
  <c r="O14" i="3"/>
  <c r="P14" i="3" s="1"/>
  <c r="O13" i="3"/>
  <c r="P13" i="3" s="1"/>
  <c r="O9" i="3"/>
  <c r="P9" i="3" s="1"/>
  <c r="O8" i="3"/>
  <c r="K19" i="3"/>
  <c r="L19" i="3" s="1"/>
  <c r="K15" i="3"/>
  <c r="L15" i="3" s="1"/>
  <c r="K13" i="3"/>
  <c r="L13" i="3" s="1"/>
  <c r="K12" i="3"/>
  <c r="L12" i="3" s="1"/>
  <c r="K11" i="3"/>
  <c r="L11" i="3" s="1"/>
  <c r="G17" i="3"/>
  <c r="H17" i="3" s="1"/>
  <c r="G15" i="3"/>
  <c r="H15" i="3" s="1"/>
  <c r="G8" i="3"/>
  <c r="H8" i="3" s="1"/>
  <c r="C12" i="3"/>
  <c r="D12" i="3" s="1"/>
  <c r="M8" i="1"/>
  <c r="M9" i="1"/>
  <c r="M10" i="1"/>
  <c r="M7" i="1"/>
  <c r="J8" i="1"/>
  <c r="J9" i="1"/>
  <c r="J10" i="1"/>
  <c r="J7" i="1"/>
  <c r="I8" i="1"/>
  <c r="I9" i="1"/>
  <c r="I10" i="1"/>
  <c r="I7" i="1"/>
  <c r="M11" i="16"/>
  <c r="J11" i="16"/>
  <c r="G11" i="16"/>
  <c r="M10" i="16"/>
  <c r="J10" i="16"/>
  <c r="G10" i="16"/>
  <c r="P9" i="16"/>
  <c r="M9" i="16"/>
  <c r="J9" i="16"/>
  <c r="G9" i="16"/>
  <c r="P8" i="16"/>
  <c r="M8" i="16"/>
  <c r="J8" i="16"/>
  <c r="G8" i="16"/>
  <c r="M11" i="15"/>
  <c r="J11" i="15"/>
  <c r="G11" i="15"/>
  <c r="M10" i="15"/>
  <c r="J10" i="15"/>
  <c r="G10" i="15"/>
  <c r="P9" i="15"/>
  <c r="M9" i="15"/>
  <c r="J9" i="15"/>
  <c r="G9" i="15"/>
  <c r="P8" i="15"/>
  <c r="M8" i="15"/>
  <c r="J8" i="15"/>
  <c r="G8" i="15"/>
  <c r="M11" i="14"/>
  <c r="J11" i="14"/>
  <c r="G11" i="14"/>
  <c r="M10" i="14"/>
  <c r="J10" i="14"/>
  <c r="G10" i="14"/>
  <c r="P9" i="14"/>
  <c r="M9" i="14"/>
  <c r="J9" i="14"/>
  <c r="G9" i="14"/>
  <c r="P8" i="14"/>
  <c r="M8" i="14"/>
  <c r="J8" i="14"/>
  <c r="G8" i="14"/>
  <c r="M11" i="13"/>
  <c r="J11" i="13"/>
  <c r="G11" i="13"/>
  <c r="M10" i="13"/>
  <c r="J10" i="13"/>
  <c r="G10" i="13"/>
  <c r="P9" i="13"/>
  <c r="M9" i="13"/>
  <c r="J9" i="13"/>
  <c r="G9" i="13"/>
  <c r="P8" i="13"/>
  <c r="M8" i="13"/>
  <c r="J8" i="13"/>
  <c r="G8" i="13"/>
  <c r="M11" i="12"/>
  <c r="J11" i="12"/>
  <c r="G11" i="12"/>
  <c r="M10" i="12"/>
  <c r="J10" i="12"/>
  <c r="G10" i="12"/>
  <c r="P9" i="12"/>
  <c r="M9" i="12"/>
  <c r="J9" i="12"/>
  <c r="G9" i="12"/>
  <c r="P8" i="12"/>
  <c r="M8" i="12"/>
  <c r="J8" i="12"/>
  <c r="G8" i="12"/>
  <c r="M11" i="11"/>
  <c r="J11" i="11"/>
  <c r="G11" i="11"/>
  <c r="M10" i="11"/>
  <c r="J10" i="11"/>
  <c r="G10" i="11"/>
  <c r="P9" i="11"/>
  <c r="M9" i="11"/>
  <c r="J9" i="11"/>
  <c r="G9" i="11"/>
  <c r="P8" i="11"/>
  <c r="M8" i="11"/>
  <c r="J8" i="11"/>
  <c r="G8" i="11"/>
  <c r="M11" i="10"/>
  <c r="J11" i="10"/>
  <c r="G11" i="10"/>
  <c r="M10" i="10"/>
  <c r="J10" i="10"/>
  <c r="G10" i="10"/>
  <c r="P9" i="10"/>
  <c r="M9" i="10"/>
  <c r="J9" i="10"/>
  <c r="G9" i="10"/>
  <c r="P8" i="10"/>
  <c r="M8" i="10"/>
  <c r="J8" i="10"/>
  <c r="G8" i="10"/>
  <c r="M11" i="9"/>
  <c r="J11" i="9"/>
  <c r="G11" i="9"/>
  <c r="M10" i="9"/>
  <c r="J10" i="9"/>
  <c r="G10" i="9"/>
  <c r="P9" i="9"/>
  <c r="M9" i="9"/>
  <c r="J9" i="9"/>
  <c r="G9" i="9"/>
  <c r="P8" i="9"/>
  <c r="M8" i="9"/>
  <c r="J8" i="9"/>
  <c r="G8" i="9"/>
  <c r="M11" i="8"/>
  <c r="J11" i="8"/>
  <c r="G11" i="8"/>
  <c r="M10" i="8"/>
  <c r="J10" i="8"/>
  <c r="G10" i="8"/>
  <c r="P9" i="8"/>
  <c r="M9" i="8"/>
  <c r="J9" i="8"/>
  <c r="G9" i="8"/>
  <c r="P8" i="8"/>
  <c r="M8" i="8"/>
  <c r="J8" i="8"/>
  <c r="G8" i="8"/>
  <c r="M11" i="7"/>
  <c r="J11" i="7"/>
  <c r="G11" i="7"/>
  <c r="M10" i="7"/>
  <c r="J10" i="7"/>
  <c r="G10" i="7"/>
  <c r="P9" i="7"/>
  <c r="M9" i="7"/>
  <c r="J9" i="7"/>
  <c r="G9" i="7"/>
  <c r="P8" i="7"/>
  <c r="M8" i="7"/>
  <c r="J8" i="7"/>
  <c r="G8" i="7"/>
  <c r="M11" i="6"/>
  <c r="J11" i="6"/>
  <c r="G11" i="6"/>
  <c r="M10" i="6"/>
  <c r="J10" i="6"/>
  <c r="G10" i="6"/>
  <c r="P9" i="6"/>
  <c r="M9" i="6"/>
  <c r="J9" i="6"/>
  <c r="G9" i="6"/>
  <c r="P8" i="6"/>
  <c r="M8" i="6"/>
  <c r="J8" i="6"/>
  <c r="G8" i="6"/>
  <c r="P9" i="5"/>
  <c r="P8" i="5"/>
  <c r="M9" i="5"/>
  <c r="M10" i="5"/>
  <c r="M11" i="5"/>
  <c r="M8" i="5"/>
  <c r="J9" i="5"/>
  <c r="J10" i="5"/>
  <c r="J11" i="5"/>
  <c r="J8" i="5"/>
  <c r="G9" i="5"/>
  <c r="G10" i="5"/>
  <c r="G11" i="5"/>
  <c r="G8" i="5"/>
  <c r="E34" i="4" l="1"/>
  <c r="F34" i="4" s="1"/>
  <c r="G28" i="4"/>
  <c r="H28" i="4" s="1"/>
  <c r="K27" i="4"/>
  <c r="L27" i="4" s="1"/>
  <c r="E48" i="4"/>
  <c r="F48" i="4" s="1"/>
  <c r="K49" i="4"/>
  <c r="L49" i="4" s="1"/>
  <c r="G71" i="4"/>
  <c r="H71" i="4" s="1"/>
  <c r="G63" i="4"/>
  <c r="H63" i="4" s="1"/>
  <c r="E69" i="4"/>
  <c r="F69" i="4" s="1"/>
  <c r="G69" i="4"/>
  <c r="H69" i="4" s="1"/>
  <c r="G68" i="4"/>
  <c r="H68" i="4" s="1"/>
  <c r="E74" i="4"/>
  <c r="F74" i="4" s="1"/>
  <c r="E72" i="4"/>
  <c r="F72" i="4" s="1"/>
  <c r="G70" i="4"/>
  <c r="H70" i="4" s="1"/>
  <c r="E68" i="4"/>
  <c r="F68" i="4" s="1"/>
  <c r="E67" i="4"/>
  <c r="F67" i="4" s="1"/>
  <c r="E66" i="4"/>
  <c r="F66" i="4" s="1"/>
  <c r="E64" i="4"/>
  <c r="F64" i="4" s="1"/>
  <c r="G65" i="4"/>
  <c r="H65" i="4" s="1"/>
  <c r="G72" i="4"/>
  <c r="H72" i="4" s="1"/>
  <c r="G67" i="4"/>
  <c r="H67" i="4" s="1"/>
  <c r="E73" i="4"/>
  <c r="F73" i="4" s="1"/>
  <c r="E65" i="4"/>
  <c r="F65" i="4" s="1"/>
  <c r="G74" i="4"/>
  <c r="H74" i="4" s="1"/>
  <c r="G66" i="4"/>
  <c r="H66" i="4" s="1"/>
  <c r="G73" i="4"/>
  <c r="H73" i="4" s="1"/>
  <c r="E71" i="4"/>
  <c r="F71" i="4" s="1"/>
  <c r="E63" i="4"/>
  <c r="F63" i="4" s="1"/>
  <c r="G64" i="4"/>
  <c r="H64" i="4" s="1"/>
  <c r="E70" i="4"/>
  <c r="F70" i="4" s="1"/>
  <c r="E27" i="4"/>
  <c r="F27" i="4" s="1"/>
  <c r="E37" i="4"/>
  <c r="F37" i="4" s="1"/>
  <c r="G30" i="4"/>
  <c r="H30" i="4" s="1"/>
  <c r="G38" i="4"/>
  <c r="H38" i="4" s="1"/>
  <c r="I33" i="4"/>
  <c r="J33" i="4" s="1"/>
  <c r="K29" i="4"/>
  <c r="L29" i="4" s="1"/>
  <c r="K37" i="4"/>
  <c r="L37" i="4" s="1"/>
  <c r="E50" i="4"/>
  <c r="F50" i="4" s="1"/>
  <c r="G51" i="4"/>
  <c r="H51" i="4" s="1"/>
  <c r="I47" i="4"/>
  <c r="J47" i="4" s="1"/>
  <c r="I55" i="4"/>
  <c r="J55" i="4" s="1"/>
  <c r="K51" i="4"/>
  <c r="L51" i="4" s="1"/>
  <c r="E28" i="4"/>
  <c r="F28" i="4" s="1"/>
  <c r="E33" i="4"/>
  <c r="F33" i="4" s="1"/>
  <c r="G31" i="4"/>
  <c r="H31" i="4" s="1"/>
  <c r="I34" i="4"/>
  <c r="J34" i="4" s="1"/>
  <c r="K30" i="4"/>
  <c r="L30" i="4" s="1"/>
  <c r="K38" i="4"/>
  <c r="L38" i="4" s="1"/>
  <c r="E51" i="4"/>
  <c r="F51" i="4" s="1"/>
  <c r="G52" i="4"/>
  <c r="H52" i="4" s="1"/>
  <c r="I48" i="4"/>
  <c r="J48" i="4" s="1"/>
  <c r="I56" i="4"/>
  <c r="J56" i="4" s="1"/>
  <c r="K52" i="4"/>
  <c r="L52" i="4" s="1"/>
  <c r="I53" i="4"/>
  <c r="J53" i="4" s="1"/>
  <c r="G36" i="4"/>
  <c r="H36" i="4" s="1"/>
  <c r="I31" i="4"/>
  <c r="J31" i="4" s="1"/>
  <c r="K35" i="4"/>
  <c r="L35" i="4" s="1"/>
  <c r="E56" i="4"/>
  <c r="F56" i="4" s="1"/>
  <c r="G49" i="4"/>
  <c r="H49" i="4" s="1"/>
  <c r="J45" i="4"/>
  <c r="E36" i="4"/>
  <c r="F36" i="4" s="1"/>
  <c r="G37" i="4"/>
  <c r="H37" i="4" s="1"/>
  <c r="I32" i="4"/>
  <c r="J32" i="4" s="1"/>
  <c r="K36" i="4"/>
  <c r="L36" i="4" s="1"/>
  <c r="I54" i="4"/>
  <c r="J54" i="4" s="1"/>
  <c r="E30" i="4"/>
  <c r="F30" i="4" s="1"/>
  <c r="E35" i="4"/>
  <c r="F35" i="4" s="1"/>
  <c r="G32" i="4"/>
  <c r="H32" i="4" s="1"/>
  <c r="I27" i="4"/>
  <c r="J27" i="4" s="1"/>
  <c r="I35" i="4"/>
  <c r="J35" i="4" s="1"/>
  <c r="K31" i="4"/>
  <c r="L31" i="4" s="1"/>
  <c r="K45" i="4"/>
  <c r="L45" i="4" s="1"/>
  <c r="E38" i="4"/>
  <c r="F38" i="4" s="1"/>
  <c r="G33" i="4"/>
  <c r="H33" i="4" s="1"/>
  <c r="I36" i="4"/>
  <c r="J36" i="4" s="1"/>
  <c r="K46" i="4"/>
  <c r="L46" i="4" s="1"/>
  <c r="E31" i="4"/>
  <c r="F31" i="4" s="1"/>
  <c r="G34" i="4"/>
  <c r="H34" i="4" s="1"/>
  <c r="I29" i="4"/>
  <c r="J29" i="4" s="1"/>
  <c r="I37" i="4"/>
  <c r="J37" i="4" s="1"/>
  <c r="K33" i="4"/>
  <c r="L33" i="4" s="1"/>
  <c r="E46" i="4"/>
  <c r="F46" i="4" s="1"/>
  <c r="E54" i="4"/>
  <c r="F54" i="4" s="1"/>
  <c r="G47" i="4"/>
  <c r="H47" i="4" s="1"/>
  <c r="G55" i="4"/>
  <c r="H55" i="4" s="1"/>
  <c r="I51" i="4"/>
  <c r="J51" i="4" s="1"/>
  <c r="K47" i="4"/>
  <c r="L47" i="4" s="1"/>
  <c r="K55" i="4"/>
  <c r="L55" i="4" s="1"/>
  <c r="E52" i="4"/>
  <c r="F52" i="4" s="1"/>
  <c r="G45" i="4"/>
  <c r="H45" i="4" s="1"/>
  <c r="G53" i="4"/>
  <c r="H53" i="4" s="1"/>
  <c r="I49" i="4"/>
  <c r="J49" i="4" s="1"/>
  <c r="K53" i="4"/>
  <c r="L53" i="4" s="1"/>
  <c r="E29" i="4"/>
  <c r="F29" i="4" s="1"/>
  <c r="I28" i="4"/>
  <c r="J28" i="4" s="1"/>
  <c r="K32" i="4"/>
  <c r="L32" i="4" s="1"/>
  <c r="E45" i="4"/>
  <c r="F45" i="4" s="1"/>
  <c r="E53" i="4"/>
  <c r="F53" i="4" s="1"/>
  <c r="G46" i="4"/>
  <c r="H46" i="4" s="1"/>
  <c r="G54" i="4"/>
  <c r="H54" i="4" s="1"/>
  <c r="I50" i="4"/>
  <c r="J50" i="4" s="1"/>
  <c r="K54" i="4"/>
  <c r="L54" i="4" s="1"/>
  <c r="E32" i="4"/>
  <c r="F32" i="4" s="1"/>
  <c r="G27" i="4"/>
  <c r="H27" i="4" s="1"/>
  <c r="G35" i="4"/>
  <c r="H35" i="4" s="1"/>
  <c r="I30" i="4"/>
  <c r="J30" i="4" s="1"/>
  <c r="I38" i="4"/>
  <c r="J38" i="4" s="1"/>
  <c r="K34" i="4"/>
  <c r="L34" i="4" s="1"/>
  <c r="E47" i="4"/>
  <c r="F47" i="4" s="1"/>
  <c r="E55" i="4"/>
  <c r="F55" i="4" s="1"/>
  <c r="G48" i="4"/>
  <c r="H48" i="4" s="1"/>
  <c r="G56" i="4"/>
  <c r="H56" i="4" s="1"/>
  <c r="I52" i="4"/>
  <c r="J52" i="4" s="1"/>
  <c r="K48" i="4"/>
  <c r="L48" i="4" s="1"/>
  <c r="K56" i="4"/>
  <c r="L56" i="4" s="1"/>
  <c r="G29" i="4"/>
  <c r="H29" i="4" s="1"/>
  <c r="E49" i="4"/>
  <c r="F49" i="4" s="1"/>
  <c r="G50" i="4"/>
  <c r="H50" i="4" s="1"/>
  <c r="I46" i="4"/>
  <c r="J46" i="4" s="1"/>
  <c r="O10" i="3"/>
  <c r="P10" i="3" s="1"/>
  <c r="O18" i="3"/>
  <c r="P18" i="3" s="1"/>
  <c r="O11" i="3"/>
  <c r="P11" i="3" s="1"/>
  <c r="O19" i="3"/>
  <c r="P19" i="3" s="1"/>
  <c r="K14" i="3"/>
  <c r="L14" i="3" s="1"/>
  <c r="K8" i="3"/>
  <c r="K16" i="3"/>
  <c r="L16" i="3" s="1"/>
  <c r="K9" i="3"/>
  <c r="L9" i="3" s="1"/>
  <c r="K17" i="3"/>
  <c r="L8" i="2" s="1"/>
  <c r="K10" i="3"/>
  <c r="L10" i="3" s="1"/>
  <c r="G10" i="3"/>
  <c r="H10" i="3" s="1"/>
  <c r="G18" i="3"/>
  <c r="H18" i="3" s="1"/>
  <c r="G9" i="3"/>
  <c r="H9" i="3" s="1"/>
  <c r="G16" i="3"/>
  <c r="H16" i="3" s="1"/>
  <c r="G11" i="3"/>
  <c r="H11" i="3" s="1"/>
  <c r="G19" i="3"/>
  <c r="H19" i="3" s="1"/>
  <c r="G12" i="3"/>
  <c r="H12" i="3" s="1"/>
  <c r="G9" i="2" s="1"/>
  <c r="G13" i="3"/>
  <c r="H13" i="3" s="1"/>
  <c r="C14" i="3"/>
  <c r="D14" i="3" s="1"/>
  <c r="I9" i="2" s="1"/>
  <c r="C15" i="3"/>
  <c r="D15" i="3" s="1"/>
  <c r="J9" i="2" s="1"/>
  <c r="C8" i="3"/>
  <c r="D8" i="3" s="1"/>
  <c r="C16" i="3"/>
  <c r="D16" i="3" s="1"/>
  <c r="K9" i="2" s="1"/>
  <c r="C9" i="3"/>
  <c r="D9" i="3" s="1"/>
  <c r="C17" i="3"/>
  <c r="D17" i="3" s="1"/>
  <c r="C10" i="3"/>
  <c r="C18" i="3"/>
  <c r="D18" i="3" s="1"/>
  <c r="C13" i="3"/>
  <c r="D13" i="3" s="1"/>
  <c r="H9" i="2" s="1"/>
  <c r="C11" i="3"/>
  <c r="D11" i="3" s="1"/>
  <c r="F9" i="2" s="1"/>
  <c r="E11" i="4"/>
  <c r="F11" i="4" s="1"/>
  <c r="E19" i="4"/>
  <c r="F19" i="4" s="1"/>
  <c r="G14" i="4"/>
  <c r="H14" i="4" s="1"/>
  <c r="I9" i="4"/>
  <c r="I17" i="4"/>
  <c r="J17" i="4" s="1"/>
  <c r="K13" i="4"/>
  <c r="L13" i="4" s="1"/>
  <c r="G19" i="4"/>
  <c r="H19" i="4" s="1"/>
  <c r="K18" i="4"/>
  <c r="L18" i="4" s="1"/>
  <c r="G20" i="4"/>
  <c r="H20" i="4" s="1"/>
  <c r="K11" i="4"/>
  <c r="L11" i="4" s="1"/>
  <c r="E20" i="4"/>
  <c r="F20" i="4" s="1"/>
  <c r="G15" i="4"/>
  <c r="H15" i="4" s="1"/>
  <c r="I18" i="4"/>
  <c r="J18" i="4" s="1"/>
  <c r="E10" i="4"/>
  <c r="F10" i="4" s="1"/>
  <c r="I11" i="4"/>
  <c r="J11" i="4" s="1"/>
  <c r="E16" i="4"/>
  <c r="F16" i="4" s="1"/>
  <c r="K10" i="4"/>
  <c r="L10" i="4" s="1"/>
  <c r="G12" i="4"/>
  <c r="H12" i="4" s="1"/>
  <c r="E12" i="4"/>
  <c r="F12" i="4" s="1"/>
  <c r="I10" i="4"/>
  <c r="J10" i="4" s="1"/>
  <c r="K14" i="4"/>
  <c r="L14" i="4" s="1"/>
  <c r="E13" i="4"/>
  <c r="F13" i="4" s="1"/>
  <c r="G16" i="4"/>
  <c r="H16" i="4" s="1"/>
  <c r="I19" i="4"/>
  <c r="J19" i="4" s="1"/>
  <c r="K15" i="4"/>
  <c r="L15" i="4" s="1"/>
  <c r="E14" i="4"/>
  <c r="F14" i="4" s="1"/>
  <c r="G9" i="4"/>
  <c r="G17" i="4"/>
  <c r="H17" i="4" s="1"/>
  <c r="I12" i="4"/>
  <c r="J12" i="4" s="1"/>
  <c r="I20" i="4"/>
  <c r="J20" i="4" s="1"/>
  <c r="K16" i="4"/>
  <c r="L16" i="4" s="1"/>
  <c r="E15" i="4"/>
  <c r="F15" i="4" s="1"/>
  <c r="G10" i="4"/>
  <c r="H10" i="4" s="1"/>
  <c r="G18" i="4"/>
  <c r="H18" i="4" s="1"/>
  <c r="I13" i="4"/>
  <c r="J13" i="4" s="1"/>
  <c r="K9" i="4"/>
  <c r="K17" i="4"/>
  <c r="L17" i="4" s="1"/>
  <c r="G11" i="4"/>
  <c r="H11" i="4" s="1"/>
  <c r="I14" i="4"/>
  <c r="J14" i="4" s="1"/>
  <c r="E17" i="4"/>
  <c r="F17" i="4" s="1"/>
  <c r="I15" i="4"/>
  <c r="J15" i="4" s="1"/>
  <c r="K19" i="4"/>
  <c r="L19" i="4" s="1"/>
  <c r="E9" i="4"/>
  <c r="E18" i="4"/>
  <c r="F18" i="4" s="1"/>
  <c r="G13" i="4"/>
  <c r="H13" i="4" s="1"/>
  <c r="I16" i="4"/>
  <c r="J16" i="4" s="1"/>
  <c r="K12" i="4"/>
  <c r="L12" i="4" s="1"/>
  <c r="K20" i="4"/>
  <c r="L20" i="4" s="1"/>
  <c r="P8" i="3"/>
  <c r="G8" i="2"/>
  <c r="K8" i="2" l="1"/>
  <c r="F8" i="2"/>
  <c r="D10" i="3"/>
  <c r="D21" i="3" s="1"/>
  <c r="E8" i="2"/>
  <c r="F58" i="4"/>
  <c r="F76" i="4"/>
  <c r="E58" i="4"/>
  <c r="H58" i="4"/>
  <c r="L58" i="4"/>
  <c r="J58" i="4"/>
  <c r="I58" i="4"/>
  <c r="E76" i="4"/>
  <c r="G58" i="4"/>
  <c r="H76" i="4"/>
  <c r="K58" i="4"/>
  <c r="G76" i="4"/>
  <c r="O21" i="3"/>
  <c r="D9" i="2"/>
  <c r="L40" i="4"/>
  <c r="H21" i="3"/>
  <c r="D8" i="2"/>
  <c r="K21" i="3"/>
  <c r="G9" i="1"/>
  <c r="H40" i="4"/>
  <c r="C8" i="2"/>
  <c r="J40" i="4"/>
  <c r="N9" i="2"/>
  <c r="G10" i="1"/>
  <c r="L17" i="3"/>
  <c r="L8" i="3"/>
  <c r="C9" i="2" s="1"/>
  <c r="M8" i="2"/>
  <c r="M9" i="2"/>
  <c r="G21" i="3"/>
  <c r="G8" i="1"/>
  <c r="N8" i="2"/>
  <c r="J8" i="2"/>
  <c r="L9" i="2"/>
  <c r="G7" i="1"/>
  <c r="I8" i="2"/>
  <c r="C21" i="3"/>
  <c r="H8" i="2"/>
  <c r="E9" i="2"/>
  <c r="H9" i="4"/>
  <c r="H22" i="4" s="1"/>
  <c r="G22" i="4"/>
  <c r="L9" i="4"/>
  <c r="L22" i="4" s="1"/>
  <c r="K22" i="4"/>
  <c r="F40" i="4"/>
  <c r="K40" i="4"/>
  <c r="I40" i="4"/>
  <c r="F9" i="4"/>
  <c r="F22" i="4" s="1"/>
  <c r="E22" i="4"/>
  <c r="J9" i="4"/>
  <c r="J22" i="4" s="1"/>
  <c r="I22" i="4"/>
  <c r="G40" i="4"/>
  <c r="E40" i="4"/>
  <c r="P21" i="3"/>
  <c r="L21" i="3" l="1"/>
</calcChain>
</file>

<file path=xl/sharedStrings.xml><?xml version="1.0" encoding="utf-8"?>
<sst xmlns="http://schemas.openxmlformats.org/spreadsheetml/2006/main" count="501" uniqueCount="62">
  <si>
    <t>DATA</t>
  </si>
  <si>
    <t>ITEM</t>
  </si>
  <si>
    <t>QNT</t>
  </si>
  <si>
    <t>MÁQUINA</t>
  </si>
  <si>
    <t>WNMA 080408 UC5115</t>
  </si>
  <si>
    <t>CNC 1</t>
  </si>
  <si>
    <t>WNMG 080408-MA MC6015</t>
  </si>
  <si>
    <t>XDMT 11T316ER-JT</t>
  </si>
  <si>
    <t>C.U 01</t>
  </si>
  <si>
    <t>CNC 4</t>
  </si>
  <si>
    <t>CNC 3</t>
  </si>
  <si>
    <t>MGMN 400-GS-1</t>
  </si>
  <si>
    <t>CNC 2</t>
  </si>
  <si>
    <t>C.U 02</t>
  </si>
  <si>
    <t>Qtd. mínima de compra</t>
  </si>
  <si>
    <t>Descrição básica</t>
  </si>
  <si>
    <t>Fabricante</t>
  </si>
  <si>
    <t>Fornecedor</t>
  </si>
  <si>
    <t>Preço unitário</t>
  </si>
  <si>
    <t>CM Real</t>
  </si>
  <si>
    <t>CM estipulado</t>
  </si>
  <si>
    <t>Est. Mínimo</t>
  </si>
  <si>
    <t>Est. Máximo</t>
  </si>
  <si>
    <t>Gatilho de compra</t>
  </si>
  <si>
    <t>Código ISO</t>
  </si>
  <si>
    <t>Mitsubichi</t>
  </si>
  <si>
    <t>Big Tools</t>
  </si>
  <si>
    <t>Blue Cut</t>
  </si>
  <si>
    <t>Olifer</t>
  </si>
  <si>
    <t>Lead time</t>
  </si>
  <si>
    <t>Inserto de MD p/ torneamento</t>
  </si>
  <si>
    <t>Inserto de MD p/ fresamento</t>
  </si>
  <si>
    <t>Janeiro</t>
  </si>
  <si>
    <t>Valor total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</si>
  <si>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</si>
  <si>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</si>
  <si>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</si>
  <si>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</si>
  <si>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</si>
  <si>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</si>
  <si>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</si>
  <si>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</si>
  <si>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</si>
  <si>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</si>
  <si>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</si>
  <si>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Valores totais de consumos por mês</t>
  </si>
  <si>
    <t>Qnt. de itens requisitados</t>
  </si>
  <si>
    <t>Mês</t>
  </si>
  <si>
    <t>Qnt. Requisitada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</si>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</sst>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373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164" fontId="0" fillId="2" borderId="0" xfId="0" applyNumberFormat="1" applyFill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1" fontId="0" fillId="2" borderId="0" xfId="0" applyNumberFormat="1" applyFill="1"/>
    <xf numFmtId="1" fontId="1" fillId="3" borderId="1" xfId="0" applyNumberFormat="1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/>
    <xf numFmtId="0" fontId="0" fillId="2" borderId="2" xfId="0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1" fillId="3" borderId="9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Continuous"/>
    </xf>
    <xf numFmtId="0" fontId="2" fillId="2" borderId="0" xfId="0" applyFont="1" applyFill="1"/>
    <xf numFmtId="0" fontId="0" fillId="5" borderId="6" xfId="0" applyFont="1" applyFill="1" applyBorder="1" applyAlignment="1">
      <alignment horizontal="centerContinuous"/>
    </xf>
    <xf numFmtId="0" fontId="0" fillId="5" borderId="7" xfId="0" applyFill="1" applyBorder="1" applyAlignment="1">
      <alignment horizontal="centerContinuous"/>
    </xf>
    <xf numFmtId="0" fontId="0" fillId="5" borderId="8" xfId="0" applyFill="1" applyBorder="1" applyAlignment="1">
      <alignment horizontal="centerContinuous"/>
    </xf>
    <xf numFmtId="0" fontId="0" fillId="4" borderId="6" xfId="0" applyFont="1" applyFill="1" applyBorder="1" applyAlignment="1">
      <alignment horizontal="centerContinuous"/>
    </xf>
    <xf numFmtId="0" fontId="0" fillId="4" borderId="7" xfId="0" applyFill="1" applyBorder="1" applyAlignment="1">
      <alignment horizontal="centerContinuous"/>
    </xf>
    <xf numFmtId="0" fontId="0" fillId="4" borderId="8" xfId="0" applyFill="1" applyBorder="1" applyAlignment="1">
      <alignment horizontal="centerContinuous"/>
    </xf>
    <xf numFmtId="0" fontId="0" fillId="6" borderId="6" xfId="0" applyFont="1" applyFill="1" applyBorder="1" applyAlignment="1">
      <alignment horizontal="centerContinuous"/>
    </xf>
    <xf numFmtId="0" fontId="0" fillId="6" borderId="7" xfId="0" applyFill="1" applyBorder="1" applyAlignment="1">
      <alignment horizontal="centerContinuous"/>
    </xf>
    <xf numFmtId="0" fontId="0" fillId="6" borderId="8" xfId="0" applyFill="1" applyBorder="1" applyAlignment="1">
      <alignment horizontal="centerContinuous"/>
    </xf>
    <xf numFmtId="0" fontId="0" fillId="6" borderId="2" xfId="0" applyFill="1" applyBorder="1" applyAlignment="1">
      <alignment horizontal="centerContinuous"/>
    </xf>
    <xf numFmtId="0" fontId="0" fillId="6" borderId="3" xfId="0" applyFill="1" applyBorder="1" applyAlignment="1">
      <alignment horizontal="centerContinuous"/>
    </xf>
    <xf numFmtId="0" fontId="0" fillId="6" borderId="4" xfId="0" applyFill="1" applyBorder="1" applyAlignment="1">
      <alignment horizontal="centerContinuous"/>
    </xf>
    <xf numFmtId="0" fontId="0" fillId="4" borderId="2" xfId="0" applyFill="1" applyBorder="1" applyAlignment="1">
      <alignment horizontal="centerContinuous"/>
    </xf>
    <xf numFmtId="0" fontId="0" fillId="4" borderId="3" xfId="0" applyFill="1" applyBorder="1" applyAlignment="1">
      <alignment horizontal="centerContinuous"/>
    </xf>
    <xf numFmtId="0" fontId="0" fillId="4" borderId="4" xfId="0" applyFill="1" applyBorder="1" applyAlignment="1">
      <alignment horizontal="centerContinuous"/>
    </xf>
    <xf numFmtId="0" fontId="0" fillId="8" borderId="2" xfId="0" applyFill="1" applyBorder="1" applyAlignment="1">
      <alignment horizontal="centerContinuous"/>
    </xf>
    <xf numFmtId="0" fontId="0" fillId="8" borderId="3" xfId="0" applyFill="1" applyBorder="1" applyAlignment="1">
      <alignment horizontal="centerContinuous"/>
    </xf>
    <xf numFmtId="0" fontId="0" fillId="8" borderId="4" xfId="0" applyFill="1" applyBorder="1" applyAlignment="1">
      <alignment horizontal="centerContinuous"/>
    </xf>
    <xf numFmtId="0" fontId="0" fillId="8" borderId="1" xfId="0" applyFont="1" applyFill="1" applyBorder="1" applyAlignment="1">
      <alignment horizontal="centerContinuous"/>
    </xf>
    <xf numFmtId="0" fontId="0" fillId="8" borderId="1" xfId="0" applyFill="1" applyBorder="1" applyAlignment="1">
      <alignment horizontal="centerContinuous"/>
    </xf>
    <xf numFmtId="0" fontId="0" fillId="5" borderId="2" xfId="0" applyFill="1" applyBorder="1" applyAlignment="1">
      <alignment horizontal="centerContinuous"/>
    </xf>
    <xf numFmtId="0" fontId="0" fillId="5" borderId="3" xfId="0" applyFill="1" applyBorder="1" applyAlignment="1">
      <alignment horizontal="centerContinuous"/>
    </xf>
    <xf numFmtId="0" fontId="0" fillId="5" borderId="4" xfId="0" applyFill="1" applyBorder="1" applyAlignment="1">
      <alignment horizontal="centerContinuous"/>
    </xf>
    <xf numFmtId="0" fontId="0" fillId="7" borderId="0" xfId="0" applyFill="1"/>
    <xf numFmtId="0" fontId="0" fillId="2" borderId="1" xfId="0" applyFill="1" applyBorder="1" applyAlignment="1" applyProtection="1">
      <alignment horizontal="center"/>
      <protection locked="0"/>
    </xf>
    <xf numFmtId="165" fontId="0" fillId="2" borderId="1" xfId="0" applyNumberFormat="1" applyFill="1" applyBorder="1" applyAlignment="1" applyProtection="1">
      <alignment horizontal="center"/>
      <protection locked="0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5FF424"/>
      <color rgb="FFFF3737"/>
      <color rgb="FFFE5454"/>
      <color rgb="FF61FF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VALORES TOTAIS DE FERRAMENTAS CONSUMIDAS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 TOTAL DE FERRAMENTAS CONSUMIDAS</c:v>
          </c:tx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ysClr val="windowText" lastClr="000000">
                  <a:tint val="88500"/>
                  <a:alpha val="7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'CONSUMOS TOTAIS'!$C$7:$N$7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'CONSUMOS TOTAIS'!$C$9:$N$9</c:f>
              <c:numCache>
                <c:formatCode>"R$"\ #,##0.00</c:formatCode>
                <c:ptCount val="12"/>
                <c:pt idx="0">
                  <c:v>2090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F0-4A25-8930-FE09B17639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055058799"/>
        <c:axId val="2055067119"/>
      </c:barChart>
      <c:catAx>
        <c:axId val="205505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067119"/>
        <c:crosses val="autoZero"/>
        <c:auto val="1"/>
        <c:lblAlgn val="ctr"/>
        <c:lblOffset val="100"/>
        <c:noMultiLvlLbl val="0"/>
      </c:catAx>
      <c:valAx>
        <c:axId val="2055067119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058799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C000"/>
                </a:solidFill>
              </a:rPr>
              <a:t>XDMT 11T316ER-JT</a:t>
            </a:r>
          </a:p>
        </c:rich>
      </c:tx>
      <c:layout>
        <c:manualLayout>
          <c:xMode val="edge"/>
          <c:yMode val="edge"/>
          <c:x val="0.3658991228070175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ITEM'!$N$6</c:f>
              <c:strCache>
                <c:ptCount val="1"/>
                <c:pt idx="0">
                  <c:v>XDMT 11T316ER-JT</c:v>
                </c:pt>
              </c:strCache>
            </c:strRef>
          </c:tx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ysClr val="windowText" lastClr="000000">
                  <a:tint val="88500"/>
                  <a:alpha val="7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ITEM'!$N$8:$N$19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ITEM'!$O$8:$O$19</c:f>
              <c:numCache>
                <c:formatCode>General</c:formatCode>
                <c:ptCount val="12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9-4438-8ECC-5FB65CEA2F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10919151"/>
        <c:axId val="1110924143"/>
      </c:barChart>
      <c:catAx>
        <c:axId val="11109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24143"/>
        <c:crosses val="autoZero"/>
        <c:auto val="1"/>
        <c:lblAlgn val="ctr"/>
        <c:lblOffset val="100"/>
        <c:noMultiLvlLbl val="0"/>
      </c:catAx>
      <c:valAx>
        <c:axId val="111092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1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CNC 1 /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</c:f>
              <c:strCache>
                <c:ptCount val="1"/>
                <c:pt idx="0">
                  <c:v>WNMA 080408 UC5115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MÁQUINA'!$F$9:$F$20</c:f>
              <c:numCache>
                <c:formatCode>"R$"\ #,##0.00</c:formatCode>
                <c:ptCount val="12"/>
                <c:pt idx="0">
                  <c:v>210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3A-47CC-BD40-61C69B5E8A62}"/>
            </c:ext>
          </c:extLst>
        </c:ser>
        <c:ser>
          <c:idx val="1"/>
          <c:order val="1"/>
          <c:tx>
            <c:strRef>
              <c:f>'ANÁLISE POR MÁQUINA'!$E$24</c:f>
              <c:strCache>
                <c:ptCount val="1"/>
                <c:pt idx="0">
                  <c:v>WNMG 080408-MA MC6015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MÁQUINA'!$F$27:$F$38</c:f>
              <c:numCache>
                <c:formatCode>"R$"\ #,##0.00</c:formatCode>
                <c:ptCount val="12"/>
                <c:pt idx="0">
                  <c:v>175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3A-47CC-BD40-61C69B5E8A62}"/>
            </c:ext>
          </c:extLst>
        </c:ser>
        <c:ser>
          <c:idx val="2"/>
          <c:order val="2"/>
          <c:tx>
            <c:strRef>
              <c:f>'ANÁLISE POR MÁQUINA'!$E$42</c:f>
              <c:strCache>
                <c:ptCount val="1"/>
                <c:pt idx="0">
                  <c:v>MGMN 400-GS-1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MÁQUINA'!$F$45:$F$56</c:f>
              <c:numCache>
                <c:formatCode>"R$"\ #,##0.00</c:formatCode>
                <c:ptCount val="12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3A-47CC-BD40-61C69B5E8A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CNC 1 / QUANTIDADES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</c:f>
              <c:strCache>
                <c:ptCount val="1"/>
                <c:pt idx="0">
                  <c:v>WNMA 080408 UC5115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MÁQUINA'!$E$9:$E$20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4-4073-8983-032D2F0307CE}"/>
            </c:ext>
          </c:extLst>
        </c:ser>
        <c:ser>
          <c:idx val="1"/>
          <c:order val="1"/>
          <c:tx>
            <c:strRef>
              <c:f>'ANÁLISE POR MÁQUINA'!$E$24</c:f>
              <c:strCache>
                <c:ptCount val="1"/>
                <c:pt idx="0">
                  <c:v>WNMG 080408-MA MC6015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MÁQUINA'!$E$27:$E$38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4-4073-8983-032D2F0307CE}"/>
            </c:ext>
          </c:extLst>
        </c:ser>
        <c:ser>
          <c:idx val="2"/>
          <c:order val="2"/>
          <c:tx>
            <c:strRef>
              <c:f>'ANÁLISE POR MÁQUINA'!$E$42</c:f>
              <c:strCache>
                <c:ptCount val="1"/>
                <c:pt idx="0">
                  <c:v>MGMN 400-GS-1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MÁQUINA'!$E$45:$E$56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4-4073-8983-032D2F0307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CNC 2 /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</c:f>
              <c:strCache>
                <c:ptCount val="1"/>
                <c:pt idx="0">
                  <c:v>WNMA 080408 UC5115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MÁQUINA'!$H$9:$H$20</c:f>
              <c:numCache>
                <c:formatCode>"R$"\ #,##0.00</c:formatCode>
                <c:ptCount val="12"/>
                <c:pt idx="0">
                  <c:v>330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6-4077-8102-2659D4525493}"/>
            </c:ext>
          </c:extLst>
        </c:ser>
        <c:ser>
          <c:idx val="1"/>
          <c:order val="1"/>
          <c:tx>
            <c:strRef>
              <c:f>'ANÁLISE POR MÁQUINA'!$E$24</c:f>
              <c:strCache>
                <c:ptCount val="1"/>
                <c:pt idx="0">
                  <c:v>WNMG 080408-MA MC6015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MÁQUINA'!$H$27:$H$38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6-4077-8102-2659D4525493}"/>
            </c:ext>
          </c:extLst>
        </c:ser>
        <c:ser>
          <c:idx val="2"/>
          <c:order val="2"/>
          <c:tx>
            <c:strRef>
              <c:f>'ANÁLISE POR MÁQUINA'!$E$42</c:f>
              <c:strCache>
                <c:ptCount val="1"/>
                <c:pt idx="0">
                  <c:v>MGMN 400-GS-1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MÁQUINA'!$H$45:$H$56</c:f>
              <c:numCache>
                <c:formatCode>"R$"\ #,##0.00</c:formatCode>
                <c:ptCount val="12"/>
                <c:pt idx="0">
                  <c:v>300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46-4077-8102-2659D45254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CNC 2 / QUANTIDADES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</c:f>
              <c:strCache>
                <c:ptCount val="1"/>
                <c:pt idx="0">
                  <c:v>WNMA 080408 UC5115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MÁQUINA'!$G$9:$G$20</c:f>
              <c:numCache>
                <c:formatCode>General</c:formatCode>
                <c:ptCount val="12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E-4B3D-B39C-FA8EAA470B3C}"/>
            </c:ext>
          </c:extLst>
        </c:ser>
        <c:ser>
          <c:idx val="1"/>
          <c:order val="1"/>
          <c:tx>
            <c:strRef>
              <c:f>'ANÁLISE POR MÁQUINA'!$E$24</c:f>
              <c:strCache>
                <c:ptCount val="1"/>
                <c:pt idx="0">
                  <c:v>WNMG 080408-MA MC6015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MÁQUINA'!$G$27:$G$38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E-4B3D-B39C-FA8EAA470B3C}"/>
            </c:ext>
          </c:extLst>
        </c:ser>
        <c:ser>
          <c:idx val="2"/>
          <c:order val="2"/>
          <c:tx>
            <c:strRef>
              <c:f>'ANÁLISE POR MÁQUINA'!$E$42</c:f>
              <c:strCache>
                <c:ptCount val="1"/>
                <c:pt idx="0">
                  <c:v>MGMN 400-GS-1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MÁQUINA'!$G$45:$G$56</c:f>
              <c:numCache>
                <c:formatCode>General</c:formatCode>
                <c:ptCount val="12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E-4B3D-B39C-FA8EAA47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CNC 3 /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</c:f>
              <c:strCache>
                <c:ptCount val="1"/>
                <c:pt idx="0">
                  <c:v>WNMA 080408 UC5115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MÁQUINA'!$J$9:$J$20</c:f>
              <c:numCache>
                <c:formatCode>"R$"\ #,##0.00</c:formatCode>
                <c:ptCount val="12"/>
                <c:pt idx="0">
                  <c:v>150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5-4879-84DC-9DBB8EECCE75}"/>
            </c:ext>
          </c:extLst>
        </c:ser>
        <c:ser>
          <c:idx val="1"/>
          <c:order val="1"/>
          <c:tx>
            <c:strRef>
              <c:f>'ANÁLISE POR MÁQUINA'!$E$24</c:f>
              <c:strCache>
                <c:ptCount val="1"/>
                <c:pt idx="0">
                  <c:v>WNMG 080408-MA MC6015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MÁQUINA'!$J$27:$J$38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5-4879-84DC-9DBB8EECCE75}"/>
            </c:ext>
          </c:extLst>
        </c:ser>
        <c:ser>
          <c:idx val="2"/>
          <c:order val="2"/>
          <c:tx>
            <c:strRef>
              <c:f>'ANÁLISE POR MÁQUINA'!$E$42</c:f>
              <c:strCache>
                <c:ptCount val="1"/>
                <c:pt idx="0">
                  <c:v>MGMN 400-GS-1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MÁQUINA'!$J$45:$J$56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5-4879-84DC-9DBB8EECCE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CNC 3 / QUANTIDADES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</c:f>
              <c:strCache>
                <c:ptCount val="1"/>
                <c:pt idx="0">
                  <c:v>WNMA 080408 UC5115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MÁQUINA'!$I$9:$I$20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2-4403-8101-4BADF2B76EF6}"/>
            </c:ext>
          </c:extLst>
        </c:ser>
        <c:ser>
          <c:idx val="1"/>
          <c:order val="1"/>
          <c:tx>
            <c:strRef>
              <c:f>'ANÁLISE POR MÁQUINA'!$E$24</c:f>
              <c:strCache>
                <c:ptCount val="1"/>
                <c:pt idx="0">
                  <c:v>WNMG 080408-MA MC6015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MÁQUINA'!$I$27:$I$38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D2-4403-8101-4BADF2B76EF6}"/>
            </c:ext>
          </c:extLst>
        </c:ser>
        <c:ser>
          <c:idx val="2"/>
          <c:order val="2"/>
          <c:tx>
            <c:strRef>
              <c:f>'ANÁLISE POR MÁQUINA'!$E$42</c:f>
              <c:strCache>
                <c:ptCount val="1"/>
                <c:pt idx="0">
                  <c:v>MGMN 400-GS-1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MÁQUINA'!$I$45:$I$56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D2-4403-8101-4BADF2B76E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C.U</a:t>
            </a:r>
            <a:r>
              <a:rPr lang="pt-BR" baseline="0"/>
              <a:t> 01</a:t>
            </a:r>
            <a:r>
              <a:rPr lang="pt-BR"/>
              <a:t> /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MÁQUINA'!$E$60</c:f>
              <c:strCache>
                <c:ptCount val="1"/>
                <c:pt idx="0">
                  <c:v>XDMT 11T316ER-JT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MÁQUINA'!$F$63:$F$74</c:f>
              <c:numCache>
                <c:formatCode>"R$"\ #,##0.00</c:formatCode>
                <c:ptCount val="12"/>
                <c:pt idx="0">
                  <c:v>280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D-4214-AD5C-7F3CB4CB63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C.U</a:t>
            </a:r>
            <a:r>
              <a:rPr lang="pt-BR" baseline="0"/>
              <a:t> 01</a:t>
            </a:r>
            <a:r>
              <a:rPr lang="pt-BR"/>
              <a:t> / QUANTIDADES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MÁQUINA'!$E$60</c:f>
              <c:strCache>
                <c:ptCount val="1"/>
                <c:pt idx="0">
                  <c:v>XDMT 11T316ER-JT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MÁQUINA'!$E$63:$E$74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9-4BF2-8210-01398B2DE1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C.U</a:t>
            </a:r>
            <a:r>
              <a:rPr lang="pt-BR" baseline="0"/>
              <a:t> 02</a:t>
            </a:r>
            <a:r>
              <a:rPr lang="pt-BR"/>
              <a:t> /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MÁQUINA'!$E$60</c:f>
              <c:strCache>
                <c:ptCount val="1"/>
                <c:pt idx="0">
                  <c:v>XDMT 11T316ER-JT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MÁQUINA'!$H$63:$H$74</c:f>
              <c:numCache>
                <c:formatCode>"R$"\ #,##0.00</c:formatCode>
                <c:ptCount val="12"/>
                <c:pt idx="0">
                  <c:v>350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3-4785-8787-08156F625F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QUANTIDADES TOTAIS DE FERRAMENTAS CONSUMIDAS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 TOTAL DE FERRAMENTAS CONSUMIDAS</c:v>
          </c:tx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ysClr val="windowText" lastClr="000000">
                  <a:tint val="88500"/>
                  <a:alpha val="7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'CONSUMOS TOTAIS'!$C$7:$N$7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'CONSUMOS TOTAIS'!$C$8:$N$8</c:f>
              <c:numCache>
                <c:formatCode>General</c:formatCode>
                <c:ptCount val="12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7-4A59-B218-2AF1536BDC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055058799"/>
        <c:axId val="2055067119"/>
      </c:barChart>
      <c:catAx>
        <c:axId val="205505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067119"/>
        <c:crosses val="autoZero"/>
        <c:auto val="1"/>
        <c:lblAlgn val="ctr"/>
        <c:lblOffset val="100"/>
        <c:noMultiLvlLbl val="0"/>
      </c:catAx>
      <c:valAx>
        <c:axId val="2055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05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C.U</a:t>
            </a:r>
            <a:r>
              <a:rPr lang="pt-BR" baseline="0"/>
              <a:t> 02</a:t>
            </a:r>
            <a:r>
              <a:rPr lang="pt-BR"/>
              <a:t> / QUANTIDADES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MÁQUINA'!$E$60</c:f>
              <c:strCache>
                <c:ptCount val="1"/>
                <c:pt idx="0">
                  <c:v>XDMT 11T316ER-JT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MÁQUINA'!$G$63:$G$74</c:f>
              <c:numCache>
                <c:formatCode>General</c:formatCode>
                <c:ptCount val="12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D-4CC6-81E3-AA8D664D84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92D050"/>
                </a:solidFill>
              </a:rPr>
              <a:t>WNMA 080408 UC5115 /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MÁQUINA'!$E$7</c:f>
              <c:strCache>
                <c:ptCount val="1"/>
                <c:pt idx="0">
                  <c:v>CNC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MÁQUINA'!$F$9:$F$20</c:f>
              <c:numCache>
                <c:formatCode>"R$"\ #,##0.00</c:formatCode>
                <c:ptCount val="12"/>
                <c:pt idx="0">
                  <c:v>210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3-4C44-ABBB-1C40FBD28843}"/>
            </c:ext>
          </c:extLst>
        </c:ser>
        <c:ser>
          <c:idx val="1"/>
          <c:order val="1"/>
          <c:tx>
            <c:strRef>
              <c:f>'ANÁLISE POR MÁQUINA'!$G$7</c:f>
              <c:strCache>
                <c:ptCount val="1"/>
                <c:pt idx="0">
                  <c:v>CNC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MÁQUINA'!$H$9:$H$20</c:f>
              <c:numCache>
                <c:formatCode>"R$"\ #,##0.00</c:formatCode>
                <c:ptCount val="12"/>
                <c:pt idx="0">
                  <c:v>330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3-4C44-ABBB-1C40FBD28843}"/>
            </c:ext>
          </c:extLst>
        </c:ser>
        <c:ser>
          <c:idx val="2"/>
          <c:order val="2"/>
          <c:tx>
            <c:strRef>
              <c:f>'ANÁLISE POR MÁQUINA'!$I$7</c:f>
              <c:strCache>
                <c:ptCount val="1"/>
                <c:pt idx="0">
                  <c:v>CNC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MÁQUINA'!$J$9:$J$20</c:f>
              <c:numCache>
                <c:formatCode>"R$"\ #,##0.00</c:formatCode>
                <c:ptCount val="12"/>
                <c:pt idx="0">
                  <c:v>150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D3-4C44-ABBB-1C40FBD28843}"/>
            </c:ext>
          </c:extLst>
        </c:ser>
        <c:ser>
          <c:idx val="3"/>
          <c:order val="3"/>
          <c:tx>
            <c:strRef>
              <c:f>'ANÁLISE POR MÁQUINA'!$K$7</c:f>
              <c:strCache>
                <c:ptCount val="1"/>
                <c:pt idx="0">
                  <c:v>CNC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MÁQUINA'!$L$9:$L$20</c:f>
              <c:numCache>
                <c:formatCode>"R$"\ #,##0.00</c:formatCode>
                <c:ptCount val="12"/>
                <c:pt idx="0">
                  <c:v>270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D3-4C44-ABBB-1C40FBD288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00B0F0"/>
                </a:solidFill>
              </a:rPr>
              <a:t>WNMG 080408-MA MC6015 /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MÁQUINA'!$E$25</c:f>
              <c:strCache>
                <c:ptCount val="1"/>
                <c:pt idx="0">
                  <c:v>CNC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MÁQUINA'!$F$27:$F$38</c:f>
              <c:numCache>
                <c:formatCode>"R$"\ #,##0.00</c:formatCode>
                <c:ptCount val="12"/>
                <c:pt idx="0">
                  <c:v>175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5-4DD7-A5B1-7C51AEF41DE6}"/>
            </c:ext>
          </c:extLst>
        </c:ser>
        <c:ser>
          <c:idx val="1"/>
          <c:order val="1"/>
          <c:tx>
            <c:strRef>
              <c:f>'ANÁLISE POR MÁQUINA'!$G$25</c:f>
              <c:strCache>
                <c:ptCount val="1"/>
                <c:pt idx="0">
                  <c:v>CNC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MÁQUINA'!$H$27:$H$38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5-4DD7-A5B1-7C51AEF41DE6}"/>
            </c:ext>
          </c:extLst>
        </c:ser>
        <c:ser>
          <c:idx val="2"/>
          <c:order val="2"/>
          <c:tx>
            <c:strRef>
              <c:f>'ANÁLISE POR MÁQUINA'!$I$25</c:f>
              <c:strCache>
                <c:ptCount val="1"/>
                <c:pt idx="0">
                  <c:v>CNC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MÁQUINA'!$J$27:$J$38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D5-4DD7-A5B1-7C51AEF41DE6}"/>
            </c:ext>
          </c:extLst>
        </c:ser>
        <c:ser>
          <c:idx val="3"/>
          <c:order val="3"/>
          <c:tx>
            <c:strRef>
              <c:f>'ANÁLISE POR MÁQUINA'!$K$25</c:f>
              <c:strCache>
                <c:ptCount val="1"/>
                <c:pt idx="0">
                  <c:v>CNC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MÁQUINA'!$L$27:$L$38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D5-4DD7-A5B1-7C51AEF41D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FFFF00"/>
                </a:solidFill>
              </a:rPr>
              <a:t>MGMN 400-GS-1 /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MÁQUINA'!$E$43</c:f>
              <c:strCache>
                <c:ptCount val="1"/>
                <c:pt idx="0">
                  <c:v>CNC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MÁQUINA'!$F$45:$F$56</c:f>
              <c:numCache>
                <c:formatCode>"R$"\ #,##0.00</c:formatCode>
                <c:ptCount val="12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6-4850-99EB-FEA963C4B954}"/>
            </c:ext>
          </c:extLst>
        </c:ser>
        <c:ser>
          <c:idx val="1"/>
          <c:order val="1"/>
          <c:tx>
            <c:strRef>
              <c:f>'ANÁLISE POR MÁQUINA'!$G$43</c:f>
              <c:strCache>
                <c:ptCount val="1"/>
                <c:pt idx="0">
                  <c:v>CNC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MÁQUINA'!$H$45:$H$56</c:f>
              <c:numCache>
                <c:formatCode>"R$"\ #,##0.00</c:formatCode>
                <c:ptCount val="12"/>
                <c:pt idx="0">
                  <c:v>300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6-4850-99EB-FEA963C4B954}"/>
            </c:ext>
          </c:extLst>
        </c:ser>
        <c:ser>
          <c:idx val="2"/>
          <c:order val="2"/>
          <c:tx>
            <c:strRef>
              <c:f>'ANÁLISE POR MÁQUINA'!$I$43</c:f>
              <c:strCache>
                <c:ptCount val="1"/>
                <c:pt idx="0">
                  <c:v>CNC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MÁQUINA'!$J$45:$J$56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96-4850-99EB-FEA963C4B954}"/>
            </c:ext>
          </c:extLst>
        </c:ser>
        <c:ser>
          <c:idx val="3"/>
          <c:order val="3"/>
          <c:tx>
            <c:strRef>
              <c:f>'ANÁLISE POR MÁQUINA'!$K$43</c:f>
              <c:strCache>
                <c:ptCount val="1"/>
                <c:pt idx="0">
                  <c:v>CNC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MÁQUINA'!$L$45:$L$56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96-4850-99EB-FEA963C4B9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FFC000"/>
                </a:solidFill>
              </a:rPr>
              <a:t>XDMT 11T316ER-JT /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MÁQUINA'!$E$61</c:f>
              <c:strCache>
                <c:ptCount val="1"/>
                <c:pt idx="0">
                  <c:v>C.U 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MÁQUINA'!$F$63:$F$74</c:f>
              <c:numCache>
                <c:formatCode>"R$"\ #,##0.00</c:formatCode>
                <c:ptCount val="12"/>
                <c:pt idx="0">
                  <c:v>280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0-4CC0-A104-D3141DA43A43}"/>
            </c:ext>
          </c:extLst>
        </c:ser>
        <c:ser>
          <c:idx val="1"/>
          <c:order val="1"/>
          <c:tx>
            <c:strRef>
              <c:f>'ANÁLISE POR MÁQUINA'!$G$61</c:f>
              <c:strCache>
                <c:ptCount val="1"/>
                <c:pt idx="0">
                  <c:v>C.U 02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MÁQUINA'!$H$63:$H$74</c:f>
              <c:numCache>
                <c:formatCode>"R$"\ #,##0.00</c:formatCode>
                <c:ptCount val="12"/>
                <c:pt idx="0">
                  <c:v>350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0-4CC0-A104-D3141DA43A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92D050"/>
                </a:solidFill>
              </a:rPr>
              <a:t>WNMA 080408 UC5115 / QUANTIDADES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MÁQUINA'!$E$7</c:f>
              <c:strCache>
                <c:ptCount val="1"/>
                <c:pt idx="0">
                  <c:v>CNC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MÁQUINA'!$E$9:$E$20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9-4748-8A6C-00474A6B14A3}"/>
            </c:ext>
          </c:extLst>
        </c:ser>
        <c:ser>
          <c:idx val="1"/>
          <c:order val="1"/>
          <c:tx>
            <c:strRef>
              <c:f>'ANÁLISE POR MÁQUINA'!$G$7</c:f>
              <c:strCache>
                <c:ptCount val="1"/>
                <c:pt idx="0">
                  <c:v>CNC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MÁQUINA'!$G$9:$G$20</c:f>
              <c:numCache>
                <c:formatCode>General</c:formatCode>
                <c:ptCount val="12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9-4748-8A6C-00474A6B14A3}"/>
            </c:ext>
          </c:extLst>
        </c:ser>
        <c:ser>
          <c:idx val="2"/>
          <c:order val="2"/>
          <c:tx>
            <c:strRef>
              <c:f>'ANÁLISE POR MÁQUINA'!$I$7</c:f>
              <c:strCache>
                <c:ptCount val="1"/>
                <c:pt idx="0">
                  <c:v>CNC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MÁQUINA'!$I$9:$I$20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29-4748-8A6C-00474A6B14A3}"/>
            </c:ext>
          </c:extLst>
        </c:ser>
        <c:ser>
          <c:idx val="3"/>
          <c:order val="3"/>
          <c:tx>
            <c:strRef>
              <c:f>'ANÁLISE POR MÁQUINA'!$K$7</c:f>
              <c:strCache>
                <c:ptCount val="1"/>
                <c:pt idx="0">
                  <c:v>CNC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MÁQUINA'!$K$9:$K$20</c:f>
              <c:numCache>
                <c:formatCode>General</c:formatCode>
                <c:ptCount val="12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29-4748-8A6C-00474A6B14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00B0F0"/>
                </a:solidFill>
              </a:rPr>
              <a:t>WNMG 080408-MA MC6015 / QUANTIDADES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MÁQUINA'!$E$25</c:f>
              <c:strCache>
                <c:ptCount val="1"/>
                <c:pt idx="0">
                  <c:v>CNC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MÁQUINA'!$E$27:$E$38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D-48E9-A88C-46E7C110EF25}"/>
            </c:ext>
          </c:extLst>
        </c:ser>
        <c:ser>
          <c:idx val="1"/>
          <c:order val="1"/>
          <c:tx>
            <c:strRef>
              <c:f>'ANÁLISE POR MÁQUINA'!$G$25</c:f>
              <c:strCache>
                <c:ptCount val="1"/>
                <c:pt idx="0">
                  <c:v>CNC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MÁQUINA'!$G$27:$G$38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D-48E9-A88C-46E7C110EF25}"/>
            </c:ext>
          </c:extLst>
        </c:ser>
        <c:ser>
          <c:idx val="2"/>
          <c:order val="2"/>
          <c:tx>
            <c:strRef>
              <c:f>'ANÁLISE POR MÁQUINA'!$I$25</c:f>
              <c:strCache>
                <c:ptCount val="1"/>
                <c:pt idx="0">
                  <c:v>CNC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MÁQUINA'!$I$27:$I$38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6D-48E9-A88C-46E7C110EF25}"/>
            </c:ext>
          </c:extLst>
        </c:ser>
        <c:ser>
          <c:idx val="3"/>
          <c:order val="3"/>
          <c:tx>
            <c:strRef>
              <c:f>'ANÁLISE POR MÁQUINA'!$K$25</c:f>
              <c:strCache>
                <c:ptCount val="1"/>
                <c:pt idx="0">
                  <c:v>CNC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MÁQUINA'!$K$27:$K$38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6D-48E9-A88C-46E7C110EF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FFFF00"/>
                </a:solidFill>
              </a:rPr>
              <a:t>MGMN 400-GS-1 / QUANTIDADES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MÁQUINA'!$E$43</c:f>
              <c:strCache>
                <c:ptCount val="1"/>
                <c:pt idx="0">
                  <c:v>CNC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MÁQUINA'!$E$45:$E$56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6-46A7-8313-651E9384B355}"/>
            </c:ext>
          </c:extLst>
        </c:ser>
        <c:ser>
          <c:idx val="1"/>
          <c:order val="1"/>
          <c:tx>
            <c:strRef>
              <c:f>'ANÁLISE POR MÁQUINA'!$G$43</c:f>
              <c:strCache>
                <c:ptCount val="1"/>
                <c:pt idx="0">
                  <c:v>CNC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MÁQUINA'!$G$45:$G$56</c:f>
              <c:numCache>
                <c:formatCode>General</c:formatCode>
                <c:ptCount val="12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6-46A7-8313-651E9384B355}"/>
            </c:ext>
          </c:extLst>
        </c:ser>
        <c:ser>
          <c:idx val="2"/>
          <c:order val="2"/>
          <c:tx>
            <c:strRef>
              <c:f>'ANÁLISE POR MÁQUINA'!$I$43</c:f>
              <c:strCache>
                <c:ptCount val="1"/>
                <c:pt idx="0">
                  <c:v>CNC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MÁQUINA'!$I$45:$I$56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C6-46A7-8313-651E9384B355}"/>
            </c:ext>
          </c:extLst>
        </c:ser>
        <c:ser>
          <c:idx val="3"/>
          <c:order val="3"/>
          <c:tx>
            <c:strRef>
              <c:f>'ANÁLISE POR MÁQUINA'!$K$43</c:f>
              <c:strCache>
                <c:ptCount val="1"/>
                <c:pt idx="0">
                  <c:v>CNC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MÁQUINA'!$K$45:$K$56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C6-46A7-8313-651E9384B3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FFC000"/>
                </a:solidFill>
              </a:rPr>
              <a:t>XDMT 11T316ER-JT / QUANTIDADES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MÁQUINA'!$E$61</c:f>
              <c:strCache>
                <c:ptCount val="1"/>
                <c:pt idx="0">
                  <c:v>C.U 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MÁQUINA'!$E$63:$E$74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6-44B1-88F1-67C4C9B115DB}"/>
            </c:ext>
          </c:extLst>
        </c:ser>
        <c:ser>
          <c:idx val="1"/>
          <c:order val="1"/>
          <c:tx>
            <c:strRef>
              <c:f>'ANÁLISE POR MÁQUINA'!$G$61</c:f>
              <c:strCache>
                <c:ptCount val="1"/>
                <c:pt idx="0">
                  <c:v>C.U 02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MÁQUINA'!$G$63:$G$74</c:f>
              <c:numCache>
                <c:formatCode>General</c:formatCode>
                <c:ptCount val="12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6-44B1-88F1-67C4C9B115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92D050"/>
                </a:solidFill>
              </a:rPr>
              <a:t>WNMA 080408 UC5115</a:t>
            </a:r>
          </a:p>
        </c:rich>
      </c:tx>
      <c:layout>
        <c:manualLayout>
          <c:xMode val="edge"/>
          <c:yMode val="edge"/>
          <c:x val="0.32071085900992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ITEM'!$B$6</c:f>
              <c:strCache>
                <c:ptCount val="1"/>
                <c:pt idx="0">
                  <c:v>WNMA 080408 UC5115</c:v>
                </c:pt>
              </c:strCache>
            </c:strRef>
          </c:tx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8616369768401876E-17"/>
                  <c:y val="1.63098931059880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B7-408C-ADB2-C065A87F5B47}"/>
                </c:ext>
              </c:extLst>
            </c:dLbl>
            <c:dLbl>
              <c:idx val="1"/>
              <c:layout>
                <c:manualLayout>
                  <c:x val="0"/>
                  <c:y val="2.85423129354789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B7-408C-ADB2-C065A87F5B47}"/>
                </c:ext>
              </c:extLst>
            </c:dLbl>
            <c:dLbl>
              <c:idx val="2"/>
              <c:layout>
                <c:manualLayout>
                  <c:x val="0"/>
                  <c:y val="3.26197862119759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B7-408C-ADB2-C065A87F5B47}"/>
                </c:ext>
              </c:extLst>
            </c:dLbl>
            <c:dLbl>
              <c:idx val="3"/>
              <c:layout>
                <c:manualLayout>
                  <c:x val="0"/>
                  <c:y val="2.44648396589819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B7-408C-ADB2-C065A87F5B47}"/>
                </c:ext>
              </c:extLst>
            </c:dLbl>
            <c:dLbl>
              <c:idx val="4"/>
              <c:layout>
                <c:manualLayout>
                  <c:x val="0"/>
                  <c:y val="2.44648396589819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B7-408C-ADB2-C065A87F5B47}"/>
                </c:ext>
              </c:extLst>
            </c:dLbl>
            <c:dLbl>
              <c:idx val="5"/>
              <c:layout>
                <c:manualLayout>
                  <c:x val="0"/>
                  <c:y val="3.26197862119759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DB7-408C-ADB2-C065A87F5B47}"/>
                </c:ext>
              </c:extLst>
            </c:dLbl>
            <c:dLbl>
              <c:idx val="6"/>
              <c:layout>
                <c:manualLayout>
                  <c:x val="-7.7232739536803753E-17"/>
                  <c:y val="2.038736638248497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DB7-408C-ADB2-C065A87F5B47}"/>
                </c:ext>
              </c:extLst>
            </c:dLbl>
            <c:dLbl>
              <c:idx val="7"/>
              <c:layout>
                <c:manualLayout>
                  <c:x val="0"/>
                  <c:y val="2.038736638248497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DB7-408C-ADB2-C065A87F5B47}"/>
                </c:ext>
              </c:extLst>
            </c:dLbl>
            <c:dLbl>
              <c:idx val="8"/>
              <c:layout>
                <c:manualLayout>
                  <c:x val="0"/>
                  <c:y val="2.44648396589819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B7-408C-ADB2-C065A87F5B47}"/>
                </c:ext>
              </c:extLst>
            </c:dLbl>
            <c:dLbl>
              <c:idx val="9"/>
              <c:layout>
                <c:manualLayout>
                  <c:x val="0"/>
                  <c:y val="2.85423129354789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B7-408C-ADB2-C065A87F5B47}"/>
                </c:ext>
              </c:extLst>
            </c:dLbl>
            <c:dLbl>
              <c:idx val="10"/>
              <c:layout>
                <c:manualLayout>
                  <c:x val="-1.5446547907360751E-16"/>
                  <c:y val="1.63098931059879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B7-408C-ADB2-C065A87F5B47}"/>
                </c:ext>
              </c:extLst>
            </c:dLbl>
            <c:dLbl>
              <c:idx val="11"/>
              <c:layout>
                <c:manualLayout>
                  <c:x val="0"/>
                  <c:y val="2.85423129354789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DB7-408C-ADB2-C065A87F5B47}"/>
                </c:ext>
              </c:extLst>
            </c:dLbl>
            <c:spPr>
              <a:solidFill>
                <a:sysClr val="windowText" lastClr="000000">
                  <a:tint val="88500"/>
                  <a:alpha val="70000"/>
                </a:sysClr>
              </a:solidFill>
              <a:ln>
                <a:noFill/>
              </a:ln>
              <a:effectLst/>
            </c:spPr>
            <c:txPr>
              <a:bodyPr rot="-270000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solidFill>
                    <a:schemeClr val="dk1">
                      <a:tint val="88500"/>
                      <a:alpha val="70000"/>
                    </a:schemeClr>
                  </a:solidFill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ITEM'!$B$8:$B$19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ITEM'!$D$8:$D$19</c:f>
              <c:numCache>
                <c:formatCode>"R$"\ #,##0.00</c:formatCode>
                <c:ptCount val="12"/>
                <c:pt idx="0">
                  <c:v>960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B-4AD1-BD90-F0E9311D83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10919151"/>
        <c:axId val="1110924143"/>
      </c:barChart>
      <c:catAx>
        <c:axId val="11109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24143"/>
        <c:crosses val="autoZero"/>
        <c:auto val="1"/>
        <c:lblAlgn val="ctr"/>
        <c:lblOffset val="100"/>
        <c:noMultiLvlLbl val="0"/>
      </c:catAx>
      <c:valAx>
        <c:axId val="111092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1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92D050"/>
                </a:solidFill>
              </a:rPr>
              <a:t>WNMA 080408 UC5115</a:t>
            </a:r>
          </a:p>
        </c:rich>
      </c:tx>
      <c:layout>
        <c:manualLayout>
          <c:xMode val="edge"/>
          <c:yMode val="edge"/>
          <c:x val="0.313338686282635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ITEM'!$B$6</c:f>
              <c:strCache>
                <c:ptCount val="1"/>
                <c:pt idx="0">
                  <c:v>WNMA 080408 UC5115</c:v>
                </c:pt>
              </c:strCache>
            </c:strRef>
          </c:tx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ysClr val="windowText" lastClr="000000">
                  <a:tint val="88500"/>
                  <a:alpha val="7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ITEM'!$B$8:$B$19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ITEM'!$C$8:$C$19</c:f>
              <c:numCache>
                <c:formatCode>General</c:formatCode>
                <c:ptCount val="12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3-4DF7-987E-DEBEC8401C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10919151"/>
        <c:axId val="1110924143"/>
      </c:barChart>
      <c:catAx>
        <c:axId val="11109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24143"/>
        <c:crosses val="autoZero"/>
        <c:auto val="1"/>
        <c:lblAlgn val="ctr"/>
        <c:lblOffset val="100"/>
        <c:noMultiLvlLbl val="0"/>
      </c:catAx>
      <c:valAx>
        <c:axId val="111092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1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rgbClr val="00B0F0"/>
                </a:solidFill>
              </a:rPr>
              <a:t>WNMG 080408-MA MC6015</a:t>
            </a:r>
          </a:p>
        </c:rich>
      </c:tx>
      <c:layout>
        <c:manualLayout>
          <c:xMode val="edge"/>
          <c:yMode val="edge"/>
          <c:x val="0.28534487691408245"/>
          <c:y val="4.077473276496994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ITEM'!$F$6</c:f>
              <c:strCache>
                <c:ptCount val="1"/>
                <c:pt idx="0">
                  <c:v>WNMG 080408-MA MC6015</c:v>
                </c:pt>
              </c:strCache>
            </c:strRef>
          </c:tx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8616369768401876E-17"/>
                  <c:y val="2.44648396589818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A09-4B3C-AF68-058F59FA9B3F}"/>
                </c:ext>
              </c:extLst>
            </c:dLbl>
            <c:dLbl>
              <c:idx val="1"/>
              <c:layout>
                <c:manualLayout>
                  <c:x val="0"/>
                  <c:y val="3.66972594884729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09-4B3C-AF68-058F59FA9B3F}"/>
                </c:ext>
              </c:extLst>
            </c:dLbl>
            <c:dLbl>
              <c:idx val="2"/>
              <c:layout>
                <c:manualLayout>
                  <c:x val="0"/>
                  <c:y val="2.85423129354789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09-4B3C-AF68-058F59FA9B3F}"/>
                </c:ext>
              </c:extLst>
            </c:dLbl>
            <c:dLbl>
              <c:idx val="3"/>
              <c:layout>
                <c:manualLayout>
                  <c:x val="0"/>
                  <c:y val="1.63098931059879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09-4B3C-AF68-058F59FA9B3F}"/>
                </c:ext>
              </c:extLst>
            </c:dLbl>
            <c:dLbl>
              <c:idx val="4"/>
              <c:layout>
                <c:manualLayout>
                  <c:x val="0"/>
                  <c:y val="2.44648396589818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09-4B3C-AF68-058F59FA9B3F}"/>
                </c:ext>
              </c:extLst>
            </c:dLbl>
            <c:dLbl>
              <c:idx val="5"/>
              <c:layout>
                <c:manualLayout>
                  <c:x val="0"/>
                  <c:y val="2.85423129354788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09-4B3C-AF68-058F59FA9B3F}"/>
                </c:ext>
              </c:extLst>
            </c:dLbl>
            <c:dLbl>
              <c:idx val="6"/>
              <c:layout>
                <c:manualLayout>
                  <c:x val="-7.7232739536803753E-17"/>
                  <c:y val="2.44648396589818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A09-4B3C-AF68-058F59FA9B3F}"/>
                </c:ext>
              </c:extLst>
            </c:dLbl>
            <c:dLbl>
              <c:idx val="7"/>
              <c:layout>
                <c:manualLayout>
                  <c:x val="0"/>
                  <c:y val="2.44648396589818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A09-4B3C-AF68-058F59FA9B3F}"/>
                </c:ext>
              </c:extLst>
            </c:dLbl>
            <c:dLbl>
              <c:idx val="8"/>
              <c:layout>
                <c:manualLayout>
                  <c:x val="0"/>
                  <c:y val="2.44648396589818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A09-4B3C-AF68-058F59FA9B3F}"/>
                </c:ext>
              </c:extLst>
            </c:dLbl>
            <c:dLbl>
              <c:idx val="9"/>
              <c:layout>
                <c:manualLayout>
                  <c:x val="0"/>
                  <c:y val="2.038736638248497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A09-4B3C-AF68-058F59FA9B3F}"/>
                </c:ext>
              </c:extLst>
            </c:dLbl>
            <c:dLbl>
              <c:idx val="10"/>
              <c:layout>
                <c:manualLayout>
                  <c:x val="-1.5446547907360751E-16"/>
                  <c:y val="2.44648396589819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09-4B3C-AF68-058F59FA9B3F}"/>
                </c:ext>
              </c:extLst>
            </c:dLbl>
            <c:dLbl>
              <c:idx val="11"/>
              <c:layout>
                <c:manualLayout>
                  <c:x val="0"/>
                  <c:y val="4.07747327649699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09-4B3C-AF68-058F59FA9B3F}"/>
                </c:ext>
              </c:extLst>
            </c:dLbl>
            <c:spPr>
              <a:solidFill>
                <a:sysClr val="windowText" lastClr="000000">
                  <a:tint val="88500"/>
                  <a:alpha val="70000"/>
                </a:sysClr>
              </a:solidFill>
              <a:ln>
                <a:noFill/>
              </a:ln>
              <a:effectLst/>
            </c:spPr>
            <c:txPr>
              <a:bodyPr rot="-270000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solidFill>
                    <a:schemeClr val="dk1">
                      <a:tint val="88500"/>
                      <a:alpha val="70000"/>
                    </a:schemeClr>
                  </a:solidFill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ITEM'!$F$8:$F$19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ITEM'!$H$8:$H$19</c:f>
              <c:numCache>
                <c:formatCode>"R$"\ #,##0.00</c:formatCode>
                <c:ptCount val="12"/>
                <c:pt idx="0">
                  <c:v>175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6-4835-8A14-DEAA35627B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10919151"/>
        <c:axId val="1110924143"/>
      </c:barChart>
      <c:catAx>
        <c:axId val="11109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24143"/>
        <c:crosses val="autoZero"/>
        <c:auto val="1"/>
        <c:lblAlgn val="ctr"/>
        <c:lblOffset val="100"/>
        <c:noMultiLvlLbl val="0"/>
      </c:catAx>
      <c:valAx>
        <c:axId val="111092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1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B0F0"/>
                </a:solidFill>
              </a:rPr>
              <a:t>WNMG 080408-MA MC6015</a:t>
            </a:r>
          </a:p>
        </c:rich>
      </c:tx>
      <c:layout>
        <c:manualLayout>
          <c:xMode val="edge"/>
          <c:yMode val="edge"/>
          <c:x val="0.276518510844039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ITEM'!$F$6</c:f>
              <c:strCache>
                <c:ptCount val="1"/>
                <c:pt idx="0">
                  <c:v>WNMG 080408-MA MC6015</c:v>
                </c:pt>
              </c:strCache>
            </c:strRef>
          </c:tx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ysClr val="windowText" lastClr="000000">
                  <a:tint val="88500"/>
                  <a:alpha val="7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ITEM'!$F$8:$F$19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ITEM'!$G$8:$G$19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5-4944-A6EA-0049BD4B4E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10919151"/>
        <c:axId val="1110924143"/>
      </c:barChart>
      <c:catAx>
        <c:axId val="11109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24143"/>
        <c:crosses val="autoZero"/>
        <c:auto val="1"/>
        <c:lblAlgn val="ctr"/>
        <c:lblOffset val="100"/>
        <c:noMultiLvlLbl val="0"/>
      </c:catAx>
      <c:valAx>
        <c:axId val="111092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1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MGMN 400-GS-1</a:t>
            </a:r>
          </a:p>
        </c:rich>
      </c:tx>
      <c:layout>
        <c:manualLayout>
          <c:xMode val="edge"/>
          <c:yMode val="edge"/>
          <c:x val="0.3658991228070175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ITEM'!$J$6</c:f>
              <c:strCache>
                <c:ptCount val="1"/>
                <c:pt idx="0">
                  <c:v>MGMN 400-GS-1</c:v>
                </c:pt>
              </c:strCache>
            </c:strRef>
          </c:tx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ysClr val="windowText" lastClr="000000">
                  <a:tint val="88500"/>
                  <a:alpha val="7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ITEM'!$J$8:$J$19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ITEM'!$K$8:$K$19</c:f>
              <c:numCache>
                <c:formatCode>General</c:formatCode>
                <c:ptCount val="12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A-487A-A694-EAAB9762D1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10919151"/>
        <c:axId val="1110924143"/>
      </c:barChart>
      <c:catAx>
        <c:axId val="11109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24143"/>
        <c:crosses val="autoZero"/>
        <c:auto val="1"/>
        <c:lblAlgn val="ctr"/>
        <c:lblOffset val="100"/>
        <c:noMultiLvlLbl val="0"/>
      </c:catAx>
      <c:valAx>
        <c:axId val="111092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1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MGMN 400-GS-1</a:t>
            </a:r>
          </a:p>
        </c:rich>
      </c:tx>
      <c:layout>
        <c:manualLayout>
          <c:xMode val="edge"/>
          <c:yMode val="edge"/>
          <c:x val="0.369088911279454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ITEM'!$J$6</c:f>
              <c:strCache>
                <c:ptCount val="1"/>
                <c:pt idx="0">
                  <c:v>MGMN 400-GS-1</c:v>
                </c:pt>
              </c:strCache>
            </c:strRef>
          </c:tx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9308184884200938E-17"/>
                  <c:y val="2.44648396589819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AA9-4115-BD16-7D8C46EEB49C}"/>
                </c:ext>
              </c:extLst>
            </c:dLbl>
            <c:dLbl>
              <c:idx val="1"/>
              <c:layout>
                <c:manualLayout>
                  <c:x val="0"/>
                  <c:y val="2.85423129354789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AA9-4115-BD16-7D8C46EEB49C}"/>
                </c:ext>
              </c:extLst>
            </c:dLbl>
            <c:dLbl>
              <c:idx val="3"/>
              <c:layout>
                <c:manualLayout>
                  <c:x val="0"/>
                  <c:y val="3.26197862119759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A9-4115-BD16-7D8C46EEB49C}"/>
                </c:ext>
              </c:extLst>
            </c:dLbl>
            <c:dLbl>
              <c:idx val="4"/>
              <c:layout>
                <c:manualLayout>
                  <c:x val="0"/>
                  <c:y val="2.44648396589819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A9-4115-BD16-7D8C46EEB49C}"/>
                </c:ext>
              </c:extLst>
            </c:dLbl>
            <c:dLbl>
              <c:idx val="5"/>
              <c:layout>
                <c:manualLayout>
                  <c:x val="0"/>
                  <c:y val="2.44648396589819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A9-4115-BD16-7D8C46EEB49C}"/>
                </c:ext>
              </c:extLst>
            </c:dLbl>
            <c:dLbl>
              <c:idx val="6"/>
              <c:layout>
                <c:manualLayout>
                  <c:x val="0"/>
                  <c:y val="1.63098931059879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A9-4115-BD16-7D8C46EEB49C}"/>
                </c:ext>
              </c:extLst>
            </c:dLbl>
            <c:dLbl>
              <c:idx val="7"/>
              <c:layout>
                <c:manualLayout>
                  <c:x val="7.7232739536803753E-17"/>
                  <c:y val="2.03873663824849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A9-4115-BD16-7D8C46EEB49C}"/>
                </c:ext>
              </c:extLst>
            </c:dLbl>
            <c:dLbl>
              <c:idx val="8"/>
              <c:layout>
                <c:manualLayout>
                  <c:x val="0"/>
                  <c:y val="1.63098931059879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A9-4115-BD16-7D8C46EEB49C}"/>
                </c:ext>
              </c:extLst>
            </c:dLbl>
            <c:dLbl>
              <c:idx val="9"/>
              <c:layout>
                <c:manualLayout>
                  <c:x val="-1.5446547907360751E-16"/>
                  <c:y val="1.22324198294909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AA9-4115-BD16-7D8C46EEB49C}"/>
                </c:ext>
              </c:extLst>
            </c:dLbl>
            <c:dLbl>
              <c:idx val="10"/>
              <c:layout>
                <c:manualLayout>
                  <c:x val="0"/>
                  <c:y val="2.44648396589819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AA9-4115-BD16-7D8C46EEB49C}"/>
                </c:ext>
              </c:extLst>
            </c:dLbl>
            <c:spPr>
              <a:solidFill>
                <a:sysClr val="windowText" lastClr="000000">
                  <a:tint val="88500"/>
                  <a:alpha val="70000"/>
                </a:sysClr>
              </a:solidFill>
              <a:ln>
                <a:noFill/>
              </a:ln>
              <a:effectLst/>
            </c:spPr>
            <c:txPr>
              <a:bodyPr rot="-270000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solidFill>
                    <a:schemeClr val="dk1">
                      <a:tint val="88500"/>
                      <a:alpha val="70000"/>
                    </a:schemeClr>
                  </a:solidFill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ITEM'!$J$8:$J$19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ITEM'!$L$8:$L$19</c:f>
              <c:numCache>
                <c:formatCode>"R$"\ #,##0.00</c:formatCode>
                <c:ptCount val="12"/>
                <c:pt idx="0">
                  <c:v>325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9-4115-BD16-7D8C46EEB4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10919151"/>
        <c:axId val="1110924143"/>
      </c:barChart>
      <c:catAx>
        <c:axId val="11109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24143"/>
        <c:crosses val="autoZero"/>
        <c:auto val="1"/>
        <c:lblAlgn val="ctr"/>
        <c:lblOffset val="100"/>
        <c:noMultiLvlLbl val="0"/>
      </c:catAx>
      <c:valAx>
        <c:axId val="111092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1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C000"/>
                </a:solidFill>
              </a:rPr>
              <a:t>XDMT 11T316ER-JT</a:t>
            </a:r>
          </a:p>
        </c:rich>
      </c:tx>
      <c:layout>
        <c:manualLayout>
          <c:xMode val="edge"/>
          <c:yMode val="edge"/>
          <c:x val="0.369088911279454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ITEM'!$N$6</c:f>
              <c:strCache>
                <c:ptCount val="1"/>
                <c:pt idx="0">
                  <c:v>XDMT 11T316ER-JT</c:v>
                </c:pt>
              </c:strCache>
            </c:strRef>
          </c:tx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9308184884200938E-17"/>
                  <c:y val="2.03873663824848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59-4703-BEE2-AC0671E6EB32}"/>
                </c:ext>
              </c:extLst>
            </c:dLbl>
            <c:dLbl>
              <c:idx val="1"/>
              <c:layout>
                <c:manualLayout>
                  <c:x val="0"/>
                  <c:y val="2.44648396589818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59-4703-BEE2-AC0671E6EB32}"/>
                </c:ext>
              </c:extLst>
            </c:dLbl>
            <c:dLbl>
              <c:idx val="2"/>
              <c:layout>
                <c:manualLayout>
                  <c:x val="-3.8616369768401876E-17"/>
                  <c:y val="2.44648396589819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E59-4703-BEE2-AC0671E6EB32}"/>
                </c:ext>
              </c:extLst>
            </c:dLbl>
            <c:dLbl>
              <c:idx val="3"/>
              <c:layout>
                <c:manualLayout>
                  <c:x val="0"/>
                  <c:y val="3.66972594884728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59-4703-BEE2-AC0671E6EB32}"/>
                </c:ext>
              </c:extLst>
            </c:dLbl>
            <c:dLbl>
              <c:idx val="4"/>
              <c:layout>
                <c:manualLayout>
                  <c:x val="-7.7232739536803753E-17"/>
                  <c:y val="2.85423129354788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59-4703-BEE2-AC0671E6EB32}"/>
                </c:ext>
              </c:extLst>
            </c:dLbl>
            <c:dLbl>
              <c:idx val="5"/>
              <c:layout>
                <c:manualLayout>
                  <c:x val="0"/>
                  <c:y val="2.44648396589818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59-4703-BEE2-AC0671E6EB32}"/>
                </c:ext>
              </c:extLst>
            </c:dLbl>
            <c:dLbl>
              <c:idx val="6"/>
              <c:layout>
                <c:manualLayout>
                  <c:x val="0"/>
                  <c:y val="3.26197862119758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59-4703-BEE2-AC0671E6EB32}"/>
                </c:ext>
              </c:extLst>
            </c:dLbl>
            <c:dLbl>
              <c:idx val="7"/>
              <c:layout>
                <c:manualLayout>
                  <c:x val="0"/>
                  <c:y val="2.03873663824848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E59-4703-BEE2-AC0671E6EB32}"/>
                </c:ext>
              </c:extLst>
            </c:dLbl>
            <c:dLbl>
              <c:idx val="8"/>
              <c:layout>
                <c:manualLayout>
                  <c:x val="-1.5446547907360751E-16"/>
                  <c:y val="3.26197862119758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E59-4703-BEE2-AC0671E6EB32}"/>
                </c:ext>
              </c:extLst>
            </c:dLbl>
            <c:dLbl>
              <c:idx val="9"/>
              <c:layout>
                <c:manualLayout>
                  <c:x val="-1.5446547907360751E-16"/>
                  <c:y val="2.85423129354788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E59-4703-BEE2-AC0671E6EB32}"/>
                </c:ext>
              </c:extLst>
            </c:dLbl>
            <c:dLbl>
              <c:idx val="10"/>
              <c:layout>
                <c:manualLayout>
                  <c:x val="0"/>
                  <c:y val="2.44648396589818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E59-4703-BEE2-AC0671E6EB32}"/>
                </c:ext>
              </c:extLst>
            </c:dLbl>
            <c:dLbl>
              <c:idx val="11"/>
              <c:layout>
                <c:manualLayout>
                  <c:x val="0"/>
                  <c:y val="1.63098931059879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E59-4703-BEE2-AC0671E6EB32}"/>
                </c:ext>
              </c:extLst>
            </c:dLbl>
            <c:spPr>
              <a:solidFill>
                <a:sysClr val="windowText" lastClr="000000">
                  <a:tint val="88500"/>
                  <a:alpha val="70000"/>
                </a:sysClr>
              </a:solidFill>
              <a:ln>
                <a:noFill/>
              </a:ln>
              <a:effectLst/>
            </c:spPr>
            <c:txPr>
              <a:bodyPr rot="-270000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solidFill>
                    <a:schemeClr val="dk1">
                      <a:tint val="88500"/>
                      <a:alpha val="70000"/>
                    </a:schemeClr>
                  </a:solidFill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ITEM'!$N$8:$N$19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ITEM'!$P$8:$P$19</c:f>
              <c:numCache>
                <c:formatCode>"R$"\ #,##0.00</c:formatCode>
                <c:ptCount val="12"/>
                <c:pt idx="0">
                  <c:v>630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59-4703-BEE2-AC0671E6EB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10919151"/>
        <c:axId val="1110924143"/>
      </c:barChart>
      <c:catAx>
        <c:axId val="11109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24143"/>
        <c:crosses val="autoZero"/>
        <c:auto val="1"/>
        <c:lblAlgn val="ctr"/>
        <c:lblOffset val="100"/>
        <c:noMultiLvlLbl val="0"/>
      </c:catAx>
      <c:valAx>
        <c:axId val="111092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1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20" Type="http://schemas.openxmlformats.org/officeDocument/2006/relationships/chart" Target="../charts/chart2.xml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19" Type="http://schemas.openxmlformats.org/officeDocument/2006/relationships/chart" Target="../charts/chart1.xml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26" Type="http://schemas.openxmlformats.org/officeDocument/2006/relationships/chart" Target="../charts/chart10.xml"/><Relationship Id="rId3" Type="http://schemas.openxmlformats.org/officeDocument/2006/relationships/hyperlink" Target="#'AN&#193;LISE POR ITEM'!A1"/><Relationship Id="rId21" Type="http://schemas.openxmlformats.org/officeDocument/2006/relationships/chart" Target="../charts/chart5.xml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5" Type="http://schemas.openxmlformats.org/officeDocument/2006/relationships/chart" Target="../charts/chart9.xml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20" Type="http://schemas.openxmlformats.org/officeDocument/2006/relationships/chart" Target="../charts/chart4.xml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24" Type="http://schemas.openxmlformats.org/officeDocument/2006/relationships/chart" Target="../charts/chart8.xml"/><Relationship Id="rId5" Type="http://schemas.openxmlformats.org/officeDocument/2006/relationships/hyperlink" Target="#JAN!A1"/><Relationship Id="rId15" Type="http://schemas.openxmlformats.org/officeDocument/2006/relationships/hyperlink" Target="#NOV!A1"/><Relationship Id="rId23" Type="http://schemas.openxmlformats.org/officeDocument/2006/relationships/chart" Target="../charts/chart7.xml"/><Relationship Id="rId10" Type="http://schemas.openxmlformats.org/officeDocument/2006/relationships/hyperlink" Target="#JUN!A1"/><Relationship Id="rId19" Type="http://schemas.openxmlformats.org/officeDocument/2006/relationships/chart" Target="../charts/chart3.xml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Relationship Id="rId2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26" Type="http://schemas.openxmlformats.org/officeDocument/2006/relationships/chart" Target="../charts/chart18.xml"/><Relationship Id="rId3" Type="http://schemas.openxmlformats.org/officeDocument/2006/relationships/hyperlink" Target="#'AN&#193;LISE POR ITEM'!A1"/><Relationship Id="rId21" Type="http://schemas.openxmlformats.org/officeDocument/2006/relationships/chart" Target="../charts/chart13.xml"/><Relationship Id="rId34" Type="http://schemas.openxmlformats.org/officeDocument/2006/relationships/chart" Target="../charts/chart26.xml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5" Type="http://schemas.openxmlformats.org/officeDocument/2006/relationships/chart" Target="../charts/chart17.xml"/><Relationship Id="rId33" Type="http://schemas.openxmlformats.org/officeDocument/2006/relationships/chart" Target="../charts/chart25.xml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20" Type="http://schemas.openxmlformats.org/officeDocument/2006/relationships/chart" Target="../charts/chart12.xml"/><Relationship Id="rId29" Type="http://schemas.openxmlformats.org/officeDocument/2006/relationships/chart" Target="../charts/chart21.xml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24" Type="http://schemas.openxmlformats.org/officeDocument/2006/relationships/chart" Target="../charts/chart16.xml"/><Relationship Id="rId32" Type="http://schemas.openxmlformats.org/officeDocument/2006/relationships/chart" Target="../charts/chart24.xml"/><Relationship Id="rId5" Type="http://schemas.openxmlformats.org/officeDocument/2006/relationships/hyperlink" Target="#JAN!A1"/><Relationship Id="rId15" Type="http://schemas.openxmlformats.org/officeDocument/2006/relationships/hyperlink" Target="#NOV!A1"/><Relationship Id="rId23" Type="http://schemas.openxmlformats.org/officeDocument/2006/relationships/chart" Target="../charts/chart15.xml"/><Relationship Id="rId28" Type="http://schemas.openxmlformats.org/officeDocument/2006/relationships/chart" Target="../charts/chart20.xml"/><Relationship Id="rId36" Type="http://schemas.openxmlformats.org/officeDocument/2006/relationships/chart" Target="../charts/chart28.xml"/><Relationship Id="rId10" Type="http://schemas.openxmlformats.org/officeDocument/2006/relationships/hyperlink" Target="#JUN!A1"/><Relationship Id="rId19" Type="http://schemas.openxmlformats.org/officeDocument/2006/relationships/chart" Target="../charts/chart11.xml"/><Relationship Id="rId31" Type="http://schemas.openxmlformats.org/officeDocument/2006/relationships/chart" Target="../charts/chart23.xml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Relationship Id="rId22" Type="http://schemas.openxmlformats.org/officeDocument/2006/relationships/chart" Target="../charts/chart14.xml"/><Relationship Id="rId27" Type="http://schemas.openxmlformats.org/officeDocument/2006/relationships/chart" Target="../charts/chart19.xml"/><Relationship Id="rId30" Type="http://schemas.openxmlformats.org/officeDocument/2006/relationships/chart" Target="../charts/chart22.xml"/><Relationship Id="rId35" Type="http://schemas.openxmlformats.org/officeDocument/2006/relationships/chart" Target="../charts/chart27.xml"/><Relationship Id="rId8" Type="http://schemas.openxmlformats.org/officeDocument/2006/relationships/hyperlink" Target="#ABR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14</xdr:col>
      <xdr:colOff>0</xdr:colOff>
      <xdr:row>2</xdr:row>
      <xdr:rowOff>9525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C00E92D-FDAB-4268-A4AA-ED5C2B3B5EDB}"/>
            </a:ext>
          </a:extLst>
        </xdr:cNvPr>
        <xdr:cNvSpPr/>
      </xdr:nvSpPr>
      <xdr:spPr>
        <a:xfrm>
          <a:off x="0" y="0"/>
          <a:ext cx="12358688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1433513</xdr:colOff>
      <xdr:row>4</xdr:row>
      <xdr:rowOff>14718</xdr:rowOff>
    </xdr:to>
    <xdr:grpSp>
      <xdr:nvGrpSpPr>
        <xdr:cNvPr id="133" name="Agrupar 13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8B0762-3D8D-4791-90E6-2B51CED8AB50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11E23083-3BAF-4AAE-B0B1-986AAC431D34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solidFill>
            <a:srgbClr val="FF373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5" name="CaixaDeTexto 44">
            <a:extLst>
              <a:ext uri="{FF2B5EF4-FFF2-40B4-BE49-F238E27FC236}">
                <a16:creationId xmlns:a16="http://schemas.microsoft.com/office/drawing/2014/main" id="{DE85603B-0CEE-497A-AAD3-21DE32E1A5F3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solidFill>
            <a:srgbClr val="FF3737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1444619</xdr:colOff>
      <xdr:row>2</xdr:row>
      <xdr:rowOff>9956</xdr:rowOff>
    </xdr:from>
    <xdr:to>
      <xdr:col>2</xdr:col>
      <xdr:colOff>1142995</xdr:colOff>
      <xdr:row>4</xdr:row>
      <xdr:rowOff>19481</xdr:rowOff>
    </xdr:to>
    <xdr:grpSp>
      <xdr:nvGrpSpPr>
        <xdr:cNvPr id="134" name="Agrupar 13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6CEECBA-83AC-4506-AC62-3DACBAE3E5AC}"/>
            </a:ext>
          </a:extLst>
        </xdr:cNvPr>
        <xdr:cNvGrpSpPr/>
      </xdr:nvGrpSpPr>
      <xdr:grpSpPr>
        <a:xfrm>
          <a:off x="1539869" y="390956"/>
          <a:ext cx="1555751" cy="390525"/>
          <a:chOff x="1592262" y="390956"/>
          <a:chExt cx="1562100" cy="390525"/>
        </a:xfrm>
      </xdr:grpSpPr>
      <xdr:sp macro="" textlink="">
        <xdr:nvSpPr>
          <xdr:cNvPr id="5" name="Retângulo: Cantos Superiores Arredondados 4">
            <a:extLst>
              <a:ext uri="{FF2B5EF4-FFF2-40B4-BE49-F238E27FC236}">
                <a16:creationId xmlns:a16="http://schemas.microsoft.com/office/drawing/2014/main" id="{644C1481-79F0-479E-83AD-54E5B30BA83B}"/>
              </a:ext>
            </a:extLst>
          </xdr:cNvPr>
          <xdr:cNvSpPr/>
        </xdr:nvSpPr>
        <xdr:spPr>
          <a:xfrm rot="10800000">
            <a:off x="1592262" y="390956"/>
            <a:ext cx="1562100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6" name="CaixaDeTexto 45">
            <a:extLst>
              <a:ext uri="{FF2B5EF4-FFF2-40B4-BE49-F238E27FC236}">
                <a16:creationId xmlns:a16="http://schemas.microsoft.com/office/drawing/2014/main" id="{C32C2B88-30C4-4F42-B42E-E2C91AA7CAA7}"/>
              </a:ext>
            </a:extLst>
          </xdr:cNvPr>
          <xdr:cNvSpPr txBox="1"/>
        </xdr:nvSpPr>
        <xdr:spPr>
          <a:xfrm>
            <a:off x="1767418" y="438151"/>
            <a:ext cx="121919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2</xdr:col>
      <xdr:colOff>1154634</xdr:colOff>
      <xdr:row>2</xdr:row>
      <xdr:rowOff>9956</xdr:rowOff>
    </xdr:from>
    <xdr:to>
      <xdr:col>4</xdr:col>
      <xdr:colOff>338132</xdr:colOff>
      <xdr:row>4</xdr:row>
      <xdr:rowOff>19481</xdr:rowOff>
    </xdr:to>
    <xdr:grpSp>
      <xdr:nvGrpSpPr>
        <xdr:cNvPr id="135" name="Agrupar 13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6C85FBC-5BC5-4DD4-8B8D-879A7C19D6B1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</xdr:grpSpPr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F7FBE62E-2080-4D7E-B5D5-65E3CF293B06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9E30DDE6-34AD-4D1A-9FF7-38585127C15E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4</xdr:col>
      <xdr:colOff>340242</xdr:colOff>
      <xdr:row>2</xdr:row>
      <xdr:rowOff>9956</xdr:rowOff>
    </xdr:from>
    <xdr:to>
      <xdr:col>6</xdr:col>
      <xdr:colOff>247642</xdr:colOff>
      <xdr:row>4</xdr:row>
      <xdr:rowOff>19481</xdr:rowOff>
    </xdr:to>
    <xdr:grpSp>
      <xdr:nvGrpSpPr>
        <xdr:cNvPr id="136" name="Agrupar 13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1CA497C-3F6F-4F18-A630-38250CBBE528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10D64553-E2B5-4ACD-B113-3DAE1AAABC5F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8" name="CaixaDeTexto 47">
            <a:extLst>
              <a:ext uri="{FF2B5EF4-FFF2-40B4-BE49-F238E27FC236}">
                <a16:creationId xmlns:a16="http://schemas.microsoft.com/office/drawing/2014/main" id="{B2EE0D47-8185-4497-8C79-96E55D97AEE6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6</xdr:col>
      <xdr:colOff>257520</xdr:colOff>
      <xdr:row>2</xdr:row>
      <xdr:rowOff>9951</xdr:rowOff>
    </xdr:from>
    <xdr:to>
      <xdr:col>7</xdr:col>
      <xdr:colOff>219066</xdr:colOff>
      <xdr:row>4</xdr:row>
      <xdr:rowOff>19476</xdr:rowOff>
    </xdr:to>
    <xdr:grpSp>
      <xdr:nvGrpSpPr>
        <xdr:cNvPr id="102" name="Agrupar 10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D7861A1-C10B-446F-AC8B-42E36BE9884D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</xdr:grpSpPr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0910CDB8-AD0C-4018-B4E2-C924E9BCB408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9" name="CaixaDeTexto 48">
            <a:extLst>
              <a:ext uri="{FF2B5EF4-FFF2-40B4-BE49-F238E27FC236}">
                <a16:creationId xmlns:a16="http://schemas.microsoft.com/office/drawing/2014/main" id="{9A1BCC85-857E-42E9-8D25-F5A2032ACD06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7</xdr:col>
      <xdr:colOff>228939</xdr:colOff>
      <xdr:row>2</xdr:row>
      <xdr:rowOff>9951</xdr:rowOff>
    </xdr:from>
    <xdr:to>
      <xdr:col>7</xdr:col>
      <xdr:colOff>733410</xdr:colOff>
      <xdr:row>4</xdr:row>
      <xdr:rowOff>19476</xdr:rowOff>
    </xdr:to>
    <xdr:grpSp>
      <xdr:nvGrpSpPr>
        <xdr:cNvPr id="103" name="Agrupar 10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77F908F-8DF5-420E-8994-F2F10C3E2CA0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</xdr:grpSpPr>
      <xdr:sp macro="" textlink="">
        <xdr:nvSpPr>
          <xdr:cNvPr id="104" name="Retângulo: Cantos Superiores Arredondados 103">
            <a:extLst>
              <a:ext uri="{FF2B5EF4-FFF2-40B4-BE49-F238E27FC236}">
                <a16:creationId xmlns:a16="http://schemas.microsoft.com/office/drawing/2014/main" id="{6A9CF99A-DC46-47FC-856C-292F599C342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5" name="CaixaDeTexto 104">
            <a:extLst>
              <a:ext uri="{FF2B5EF4-FFF2-40B4-BE49-F238E27FC236}">
                <a16:creationId xmlns:a16="http://schemas.microsoft.com/office/drawing/2014/main" id="{AF46D5F0-03E4-4204-9A6A-5F6F963204B5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7</xdr:col>
      <xdr:colOff>743292</xdr:colOff>
      <xdr:row>2</xdr:row>
      <xdr:rowOff>9951</xdr:rowOff>
    </xdr:from>
    <xdr:to>
      <xdr:col>8</xdr:col>
      <xdr:colOff>323838</xdr:colOff>
      <xdr:row>4</xdr:row>
      <xdr:rowOff>19476</xdr:rowOff>
    </xdr:to>
    <xdr:grpSp>
      <xdr:nvGrpSpPr>
        <xdr:cNvPr id="106" name="Agrupar 10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9964EE0-7068-4FA4-9DE1-FCA6734694B5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</xdr:grpSpPr>
      <xdr:sp macro="" textlink="">
        <xdr:nvSpPr>
          <xdr:cNvPr id="107" name="Retângulo: Cantos Superiores Arredondados 106">
            <a:extLst>
              <a:ext uri="{FF2B5EF4-FFF2-40B4-BE49-F238E27FC236}">
                <a16:creationId xmlns:a16="http://schemas.microsoft.com/office/drawing/2014/main" id="{3E847257-B455-4A08-9901-19785637484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8" name="CaixaDeTexto 107">
            <a:extLst>
              <a:ext uri="{FF2B5EF4-FFF2-40B4-BE49-F238E27FC236}">
                <a16:creationId xmlns:a16="http://schemas.microsoft.com/office/drawing/2014/main" id="{BBF0CDAB-A06D-4632-953A-761FC9E00921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8</xdr:col>
      <xdr:colOff>333715</xdr:colOff>
      <xdr:row>2</xdr:row>
      <xdr:rowOff>9951</xdr:rowOff>
    </xdr:from>
    <xdr:to>
      <xdr:col>9</xdr:col>
      <xdr:colOff>85711</xdr:colOff>
      <xdr:row>4</xdr:row>
      <xdr:rowOff>19476</xdr:rowOff>
    </xdr:to>
    <xdr:grpSp>
      <xdr:nvGrpSpPr>
        <xdr:cNvPr id="109" name="Agrupar 10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E3F1520-0892-41DC-A3F5-BF05243D031F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</xdr:grpSpPr>
      <xdr:sp macro="" textlink="">
        <xdr:nvSpPr>
          <xdr:cNvPr id="110" name="Retângulo: Cantos Superiores Arredondados 109">
            <a:extLst>
              <a:ext uri="{FF2B5EF4-FFF2-40B4-BE49-F238E27FC236}">
                <a16:creationId xmlns:a16="http://schemas.microsoft.com/office/drawing/2014/main" id="{87F2FFD6-09E4-482D-A6C4-11320EE4943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1" name="CaixaDeTexto 110">
            <a:extLst>
              <a:ext uri="{FF2B5EF4-FFF2-40B4-BE49-F238E27FC236}">
                <a16:creationId xmlns:a16="http://schemas.microsoft.com/office/drawing/2014/main" id="{0DC623F3-1901-4378-8E30-A626DCC2849C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9</xdr:col>
      <xdr:colOff>95587</xdr:colOff>
      <xdr:row>2</xdr:row>
      <xdr:rowOff>9951</xdr:rowOff>
    </xdr:from>
    <xdr:to>
      <xdr:col>9</xdr:col>
      <xdr:colOff>600058</xdr:colOff>
      <xdr:row>4</xdr:row>
      <xdr:rowOff>19476</xdr:rowOff>
    </xdr:to>
    <xdr:grpSp>
      <xdr:nvGrpSpPr>
        <xdr:cNvPr id="112" name="Agrupar 1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D7C6DCC-773A-4803-9CE5-11B9DF604404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</xdr:grpSpPr>
      <xdr:sp macro="" textlink="">
        <xdr:nvSpPr>
          <xdr:cNvPr id="113" name="Retângulo: Cantos Superiores Arredondados 112">
            <a:extLst>
              <a:ext uri="{FF2B5EF4-FFF2-40B4-BE49-F238E27FC236}">
                <a16:creationId xmlns:a16="http://schemas.microsoft.com/office/drawing/2014/main" id="{80C02290-F681-4433-B6C1-6D1BFAF3570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4" name="CaixaDeTexto 113">
            <a:extLst>
              <a:ext uri="{FF2B5EF4-FFF2-40B4-BE49-F238E27FC236}">
                <a16:creationId xmlns:a16="http://schemas.microsoft.com/office/drawing/2014/main" id="{14027514-CE74-4002-9DF9-FF91C645ADFB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9</xdr:col>
      <xdr:colOff>609936</xdr:colOff>
      <xdr:row>2</xdr:row>
      <xdr:rowOff>9951</xdr:rowOff>
    </xdr:from>
    <xdr:to>
      <xdr:col>10</xdr:col>
      <xdr:colOff>333357</xdr:colOff>
      <xdr:row>4</xdr:row>
      <xdr:rowOff>19476</xdr:rowOff>
    </xdr:to>
    <xdr:grpSp>
      <xdr:nvGrpSpPr>
        <xdr:cNvPr id="115" name="Agrupar 1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30B3FB3-FEEB-4B0E-922C-3B6829EC9387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</xdr:grpSpPr>
      <xdr:sp macro="" textlink="">
        <xdr:nvSpPr>
          <xdr:cNvPr id="116" name="Retângulo: Cantos Superiores Arredondados 115">
            <a:extLst>
              <a:ext uri="{FF2B5EF4-FFF2-40B4-BE49-F238E27FC236}">
                <a16:creationId xmlns:a16="http://schemas.microsoft.com/office/drawing/2014/main" id="{F4EA489F-5751-4BD2-A2B1-7E00C939133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7" name="CaixaDeTexto 116">
            <a:extLst>
              <a:ext uri="{FF2B5EF4-FFF2-40B4-BE49-F238E27FC236}">
                <a16:creationId xmlns:a16="http://schemas.microsoft.com/office/drawing/2014/main" id="{61F8BA2C-8DD5-4EDC-96D3-7A4A95FD9511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10</xdr:col>
      <xdr:colOff>343235</xdr:colOff>
      <xdr:row>2</xdr:row>
      <xdr:rowOff>9951</xdr:rowOff>
    </xdr:from>
    <xdr:to>
      <xdr:col>10</xdr:col>
      <xdr:colOff>847706</xdr:colOff>
      <xdr:row>4</xdr:row>
      <xdr:rowOff>19476</xdr:rowOff>
    </xdr:to>
    <xdr:grpSp>
      <xdr:nvGrpSpPr>
        <xdr:cNvPr id="118" name="Agrupar 11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D2CC44A-76F7-47D9-A040-0FAD8AC65C30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</xdr:grpSpPr>
      <xdr:sp macro="" textlink="">
        <xdr:nvSpPr>
          <xdr:cNvPr id="119" name="Retângulo: Cantos Superiores Arredondados 118">
            <a:extLst>
              <a:ext uri="{FF2B5EF4-FFF2-40B4-BE49-F238E27FC236}">
                <a16:creationId xmlns:a16="http://schemas.microsoft.com/office/drawing/2014/main" id="{D2C77B77-4223-450F-99F1-4404237FE607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0" name="CaixaDeTexto 119">
            <a:extLst>
              <a:ext uri="{FF2B5EF4-FFF2-40B4-BE49-F238E27FC236}">
                <a16:creationId xmlns:a16="http://schemas.microsoft.com/office/drawing/2014/main" id="{0A0B26DB-BF15-491E-B673-E4092531311A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10</xdr:col>
      <xdr:colOff>857585</xdr:colOff>
      <xdr:row>2</xdr:row>
      <xdr:rowOff>9951</xdr:rowOff>
    </xdr:from>
    <xdr:to>
      <xdr:col>10</xdr:col>
      <xdr:colOff>1362056</xdr:colOff>
      <xdr:row>4</xdr:row>
      <xdr:rowOff>19476</xdr:rowOff>
    </xdr:to>
    <xdr:grpSp>
      <xdr:nvGrpSpPr>
        <xdr:cNvPr id="121" name="Agrupar 1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3587577-8F70-476F-91A9-E3E6F901B1BF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</xdr:grpSpPr>
      <xdr:sp macro="" textlink="">
        <xdr:nvSpPr>
          <xdr:cNvPr id="122" name="Retângulo: Cantos Superiores Arredondados 121">
            <a:extLst>
              <a:ext uri="{FF2B5EF4-FFF2-40B4-BE49-F238E27FC236}">
                <a16:creationId xmlns:a16="http://schemas.microsoft.com/office/drawing/2014/main" id="{79E94211-19E6-4578-9BBC-F1CE9AD12D48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3" name="CaixaDeTexto 122">
            <a:extLst>
              <a:ext uri="{FF2B5EF4-FFF2-40B4-BE49-F238E27FC236}">
                <a16:creationId xmlns:a16="http://schemas.microsoft.com/office/drawing/2014/main" id="{D762DB9B-02FD-4B67-9544-8F803DEC3E8F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10</xdr:col>
      <xdr:colOff>1371935</xdr:colOff>
      <xdr:row>2</xdr:row>
      <xdr:rowOff>9951</xdr:rowOff>
    </xdr:from>
    <xdr:to>
      <xdr:col>11</xdr:col>
      <xdr:colOff>409556</xdr:colOff>
      <xdr:row>4</xdr:row>
      <xdr:rowOff>19476</xdr:rowOff>
    </xdr:to>
    <xdr:grpSp>
      <xdr:nvGrpSpPr>
        <xdr:cNvPr id="124" name="Agrupar 12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8B5E0B2-989C-4857-8D70-ADC5E7D9B270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125" name="Retângulo: Cantos Superiores Arredondados 124">
            <a:extLst>
              <a:ext uri="{FF2B5EF4-FFF2-40B4-BE49-F238E27FC236}">
                <a16:creationId xmlns:a16="http://schemas.microsoft.com/office/drawing/2014/main" id="{ECCCE645-67EC-4745-BAB2-468C037B518D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6" name="CaixaDeTexto 125">
            <a:extLst>
              <a:ext uri="{FF2B5EF4-FFF2-40B4-BE49-F238E27FC236}">
                <a16:creationId xmlns:a16="http://schemas.microsoft.com/office/drawing/2014/main" id="{A2807B8C-6212-4CAA-9F0C-7E1AFD958E03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11</xdr:col>
      <xdr:colOff>419435</xdr:colOff>
      <xdr:row>2</xdr:row>
      <xdr:rowOff>9951</xdr:rowOff>
    </xdr:from>
    <xdr:to>
      <xdr:col>12</xdr:col>
      <xdr:colOff>276206</xdr:colOff>
      <xdr:row>4</xdr:row>
      <xdr:rowOff>19476</xdr:rowOff>
    </xdr:to>
    <xdr:grpSp>
      <xdr:nvGrpSpPr>
        <xdr:cNvPr id="127" name="Agrupar 126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07AE08E-56EC-477D-A751-8CCB77C48252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128" name="Retângulo: Cantos Superiores Arredondados 127">
            <a:extLst>
              <a:ext uri="{FF2B5EF4-FFF2-40B4-BE49-F238E27FC236}">
                <a16:creationId xmlns:a16="http://schemas.microsoft.com/office/drawing/2014/main" id="{EC06A03A-3D06-4859-82B6-901B8308BAF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9" name="CaixaDeTexto 128">
            <a:extLst>
              <a:ext uri="{FF2B5EF4-FFF2-40B4-BE49-F238E27FC236}">
                <a16:creationId xmlns:a16="http://schemas.microsoft.com/office/drawing/2014/main" id="{C1EFA2C9-3214-48FB-89C2-621AF81728C7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12</xdr:col>
      <xdr:colOff>286080</xdr:colOff>
      <xdr:row>2</xdr:row>
      <xdr:rowOff>9951</xdr:rowOff>
    </xdr:from>
    <xdr:to>
      <xdr:col>12</xdr:col>
      <xdr:colOff>790551</xdr:colOff>
      <xdr:row>4</xdr:row>
      <xdr:rowOff>19476</xdr:rowOff>
    </xdr:to>
    <xdr:grpSp>
      <xdr:nvGrpSpPr>
        <xdr:cNvPr id="130" name="Agrupar 129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F547A34-B521-4F6B-B542-E120C260BD38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131" name="Retângulo: Cantos Superiores Arredondados 130">
            <a:extLst>
              <a:ext uri="{FF2B5EF4-FFF2-40B4-BE49-F238E27FC236}">
                <a16:creationId xmlns:a16="http://schemas.microsoft.com/office/drawing/2014/main" id="{3DF02EBF-CF8B-42F4-B9DC-6EBE4C8D554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2" name="CaixaDeTexto 131">
            <a:extLst>
              <a:ext uri="{FF2B5EF4-FFF2-40B4-BE49-F238E27FC236}">
                <a16:creationId xmlns:a16="http://schemas.microsoft.com/office/drawing/2014/main" id="{BC444463-AB8A-4B89-91CA-D8936A375CDA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12</xdr:col>
      <xdr:colOff>800441</xdr:colOff>
      <xdr:row>2</xdr:row>
      <xdr:rowOff>9951</xdr:rowOff>
    </xdr:from>
    <xdr:to>
      <xdr:col>14</xdr:col>
      <xdr:colOff>0</xdr:colOff>
      <xdr:row>4</xdr:row>
      <xdr:rowOff>19476</xdr:rowOff>
    </xdr:to>
    <xdr:grpSp>
      <xdr:nvGrpSpPr>
        <xdr:cNvPr id="137" name="Agrupar 13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B8AF2127-4BE1-4646-AA34-728AB76093A3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138" name="Retângulo: Cantos Superiores Arredondados 137">
            <a:extLst>
              <a:ext uri="{FF2B5EF4-FFF2-40B4-BE49-F238E27FC236}">
                <a16:creationId xmlns:a16="http://schemas.microsoft.com/office/drawing/2014/main" id="{4906722F-0CED-49A0-95BF-412AD40359C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9" name="CaixaDeTexto 138">
            <a:extLst>
              <a:ext uri="{FF2B5EF4-FFF2-40B4-BE49-F238E27FC236}">
                <a16:creationId xmlns:a16="http://schemas.microsoft.com/office/drawing/2014/main" id="{F0A87450-5334-42A2-B68A-2172D044226D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0</xdr:colOff>
      <xdr:row>0</xdr:row>
      <xdr:rowOff>6569</xdr:rowOff>
    </xdr:from>
    <xdr:to>
      <xdr:col>1</xdr:col>
      <xdr:colOff>1143001</xdr:colOff>
      <xdr:row>2</xdr:row>
      <xdr:rowOff>6569</xdr:rowOff>
    </xdr:to>
    <xdr:sp macro="" textlink="">
      <xdr:nvSpPr>
        <xdr:cNvPr id="142" name="Retângulo 141">
          <a:extLst>
            <a:ext uri="{FF2B5EF4-FFF2-40B4-BE49-F238E27FC236}">
              <a16:creationId xmlns:a16="http://schemas.microsoft.com/office/drawing/2014/main" id="{2B915794-DAAA-4433-B753-5A5625AFA55C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85134</xdr:colOff>
      <xdr:row>0</xdr:row>
      <xdr:rowOff>51238</xdr:rowOff>
    </xdr:from>
    <xdr:to>
      <xdr:col>1</xdr:col>
      <xdr:colOff>914465</xdr:colOff>
      <xdr:row>1</xdr:row>
      <xdr:rowOff>167180</xdr:rowOff>
    </xdr:to>
    <xdr:pic>
      <xdr:nvPicPr>
        <xdr:cNvPr id="141" name="Imagem 140">
          <a:extLst>
            <a:ext uri="{FF2B5EF4-FFF2-40B4-BE49-F238E27FC236}">
              <a16:creationId xmlns:a16="http://schemas.microsoft.com/office/drawing/2014/main" id="{23B548CA-CA73-4883-A487-E645373CE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12</xdr:col>
      <xdr:colOff>262854</xdr:colOff>
      <xdr:row>0</xdr:row>
      <xdr:rowOff>0</xdr:rowOff>
    </xdr:from>
    <xdr:to>
      <xdr:col>14</xdr:col>
      <xdr:colOff>0</xdr:colOff>
      <xdr:row>2</xdr:row>
      <xdr:rowOff>11206</xdr:rowOff>
    </xdr:to>
    <xdr:pic>
      <xdr:nvPicPr>
        <xdr:cNvPr id="144" name="Imagem 143">
          <a:extLst>
            <a:ext uri="{FF2B5EF4-FFF2-40B4-BE49-F238E27FC236}">
              <a16:creationId xmlns:a16="http://schemas.microsoft.com/office/drawing/2014/main" id="{366B5880-AFDC-492D-BBF3-319503A3B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8919" y="0"/>
          <a:ext cx="1034787" cy="392206"/>
        </a:xfrm>
        <a:prstGeom prst="rect">
          <a:avLst/>
        </a:prstGeom>
      </xdr:spPr>
    </xdr:pic>
    <xdr:clientData/>
  </xdr:twoCellAnchor>
  <xdr:twoCellAnchor editAs="absolute">
    <xdr:from>
      <xdr:col>3</xdr:col>
      <xdr:colOff>533400</xdr:colOff>
      <xdr:row>0</xdr:row>
      <xdr:rowOff>28575</xdr:rowOff>
    </xdr:from>
    <xdr:to>
      <xdr:col>8</xdr:col>
      <xdr:colOff>742950</xdr:colOff>
      <xdr:row>1</xdr:row>
      <xdr:rowOff>161925</xdr:rowOff>
    </xdr:to>
    <xdr:sp macro="" textlink="">
      <xdr:nvSpPr>
        <xdr:cNvPr id="148" name="CaixaDeTexto 147">
          <a:extLst>
            <a:ext uri="{FF2B5EF4-FFF2-40B4-BE49-F238E27FC236}">
              <a16:creationId xmlns:a16="http://schemas.microsoft.com/office/drawing/2014/main" id="{BAEC2F93-468E-4DF0-8E96-FC598231F380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E430591-63EB-4BD3-8C71-A6789FDBBB58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5E3CC3-C371-49CF-930B-E8858706F638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909E2C89-5FE3-4F03-A19C-A043E583AC50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014642D9-C89E-40D0-8EC7-6E9792F6A06F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44EB40F-BBB0-4D81-BB43-23209B58FAC0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322571FA-3B34-43FA-8BE8-4F5F0317206C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B1642096-4ABB-4B49-8CC5-85C8158E1710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373D6DD-E188-4360-AE0F-FC33F45B6B81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99426A02-8C38-4533-A8EE-E9D3B81EB0CA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C134C3CF-20E2-4C83-AF5E-BD01FD0B5647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1E25A55-453A-47D8-8D2D-39AE6D099F90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C915C3BB-F446-4E9D-926B-28C288BA2789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7834634C-1FF8-4C56-B096-7B1AC7865F0E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6C1FDB6-66AD-4F8F-BAB9-B33508F8D706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E9D33EB7-2AF8-4EB3-BDD6-2023D807E78F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6535013B-E394-4A23-83F4-4D7B0F7637C5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F3860EE-F9AC-4B1D-8971-CC93D83EED1A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18CDE517-663D-465F-B4BF-93D6726ECF0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7219C270-25A1-4EB8-BC79-9252457B6BE7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96167AC-6FA2-41AE-A06F-AFEDD4C68944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1F43D298-49DA-4B59-9A96-DED1FD64078D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9C7663D0-A107-4A65-88D0-BBC5F8E99C3A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FB0732C-2129-4EEA-A4BC-09A150E60FBA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25A2C0D8-F268-4498-8303-EDA3B8602F84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F6451E71-99C3-4278-BEC4-A7F264ED7B08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A9511CB-D33A-4553-86E5-4649040AE114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AD273C01-980F-4D97-B506-4B68D54E6A6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D86C41A3-E949-4511-9D1C-2C0EDD9B304E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9A2AE66-F293-412E-8469-CFC0041DDB33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54EF0CC7-A117-4BB0-AE67-4A3F0D1CBF9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7314CC7A-6C1C-44A1-ADDC-406DCCC719A4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94FC221-FAC0-4121-A8FC-B5A699FA46EC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7973CE64-E137-4CBC-BD3E-7A01F2AECC9F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81E360D8-BE32-408C-8B4C-7E3B965F0ED5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7EB0627-B478-459D-8EA0-40FFF0AF6FD9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CBE87E7E-B21A-48D5-B80F-675CEF8820BD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1E6020F3-3E23-4A58-B1B0-33934C5A14B0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D8C8DC8-405B-4A64-8ECB-7F32250EA526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DD4A88D2-6750-4418-96D8-FCB5724815AF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31E518AE-7EFE-481C-B361-94BE37A57C6F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A1E0011F-A188-4A58-B7D3-38619A499D67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FC54E77C-81BC-4221-BD67-3374F00347B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2E7E15EA-DB54-4A4C-9964-0A597F701E83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A715236-328B-4F9E-91D1-62434D6B33AF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9731FE8E-D83E-420C-AA95-9553F39F1098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272FDBF7-489A-4564-A2F0-1D3128A68024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58DD872E-DC21-457E-90A3-4F1845586540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D68EE317-6D13-4834-A227-13099011CB4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C927F777-F4CA-451C-B453-8B127A4E8A1B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B510F2D1-A6BF-4316-8EF3-3A7ADC09F855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CBF669B6-CFAC-477C-BCBC-3D4F1D7BF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F49F2CB3-9339-4728-AAA8-505D9402F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6FBC6A65-8448-411B-A373-2E4A7F49CCB7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DB443B84-D2E7-4722-93B8-7B001CE079AB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40F4BE-E224-4E47-ADE3-112ABA68EE58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6EDA574F-1649-4E40-BA1F-212A94428B48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D006E375-37E2-43AB-9390-3AF94CFC75D4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FF39F4A-25FE-42E3-984F-B0360D07A399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D090DBE0-A319-4F5F-B322-C0AFF37264F9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C315682C-8DB2-48AB-BA3A-14ECF4F8A59C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C788B77-B322-4BC8-8E0A-E4E75B607AAC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61CC901D-596D-46F5-8FD8-B7BB885FB469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4CA118C0-0440-4D78-B26A-2A218FD9E404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5DCD59-B567-4EA6-82D1-9F8631DE2CD8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F9D44EAB-6AF9-4EC5-A493-DE3643CBEC48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5C1AFCC5-170B-43F1-A9C0-EC847B44D33A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191D5DD-2E17-445C-97F5-BBCBF4656C45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18E922E4-4C6A-4DE0-ADC2-C7444F8365B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C19654E5-5C0F-45F7-A9E6-7C62478D6744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20994F4-9B4A-44B8-A896-4D7782749F1D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016D4B78-EB01-4D1D-8E09-E76D9F7FF82F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8687511E-CE4A-450B-B291-4FFE34F5160A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FA4C045-020E-416E-A4AB-2F409E546B5B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E7AA5D2A-3F60-4494-8889-5AFCE279F18F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20601550-5C09-4A55-8A76-E79AC081E26D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E008A31-C6CF-4161-8912-EA3CA6A68A74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5AA1FCDA-0304-40F2-88BE-51C1AF8E90D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287C6269-0305-4DEB-B796-6AE3351124D7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4E154BE-1208-41C6-B010-0260604DC880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61B32408-0BED-48F6-9874-FC4046D715F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AEDA96C0-8660-44A3-99A3-605EB2C8EC10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98612F7-DE4F-408B-BB3D-25DEE31A9B3C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C9026BFE-DCA5-4FE3-BFB1-8080A882AD0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4E849CB5-5FA5-4D3D-BA9B-C9DF5717D64E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CAAA631-FA77-41C7-81C6-0F5BD57D9136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C9EB1529-23DF-48C3-A492-CBB695E5862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FDEE961C-BC2A-4AB6-A2D6-DACF7D74A73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92345C8-0F67-47C3-84EB-F2D961E48B45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BFAE6885-D011-4279-B991-B00683338F27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1C432CEA-E3D0-42D3-BF24-3495FDB68CC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8490F52-D734-42D1-9435-A09B04FFD57A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20CD05B4-741B-402D-A39B-8D06278B4E6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9F595E73-C48A-4195-B26F-63174B3F6F8E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F75C2A7-069D-4EFD-982D-164C143AECC0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F948497B-EE8F-4F8A-9DB7-F2C0F07B11F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3FF1967F-EE0C-4E17-B989-B5E99C5C03C2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A6B6F073-13BC-45E5-85FD-832EC38FFDEA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1326FD28-4383-48DB-B698-E6CCF03B0F0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0B9AABE1-C245-4617-8E58-6206C97860BC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99FE6260-9E24-4B22-82F7-18E570351BB8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BCA0D51B-4DB2-4596-B891-22290B459324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B5129372-5531-491E-966F-5EB3B67034AF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99F61DF0-B72C-4A49-81D4-82311E99DAB7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FB54E658-ECBA-4544-90B5-3FDFD6835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B569112A-5274-4B96-9283-4A7472CDB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8099F678-4873-498C-BF24-06337295F0D3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FB85ADB-FFCB-4CDD-A5FD-2458FA734A07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17F531-18B9-463E-A2B6-0C91607617B3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11AF8D45-5C0C-4BE9-B11F-375BB6D0F135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DD038C9D-496F-4572-81E1-AF305C6B8E6A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BD9A0BA-D9A8-4560-987C-05BE56CEFB4B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6DF3C919-0152-4886-8FAD-4EF5385DA795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73338791-2C23-492F-95FA-FE029DDCA77B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C409EF-B175-4349-A70A-FEE11737324E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B9F59213-8586-425C-819A-668743E0AC93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19FFC5D8-8644-48F1-B4DC-36358D9D693C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604188F-3BCB-44F9-A48A-9018D1F8D6D3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95BB164C-C12D-4466-BD06-907AB5029486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A7D19504-BE01-43AF-A64B-EA12EE624E83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0DF20D6-5782-4B4E-B9FA-C229769B99F1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A60A7D75-0DAD-4699-BAA4-70680A33068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FEC931F2-51F8-447F-B50F-3D966E2C10BD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F05AECA-8680-489A-890D-06999478E6AA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68DD70F3-A34F-406F-8C0D-1A523A44F7D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4701CAAE-4CEE-4257-8E8F-3696490F94C0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DDAEF6C-38BB-4EBB-94DC-5E791F331CC8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BD624BDC-E4C5-4809-A100-28D645DDC5B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0C20625C-26DA-4BED-A18C-7489D8FA1782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B0E88D7-CA48-40CC-A201-845FA2071418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DC77D34D-354F-4B11-8C76-32E2E561943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23448BE6-D8C5-4418-80AB-9BEFBA001C94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E3FC08D-B3C6-4EB7-9231-5E81996EECF8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A37C3BA6-8FE1-46F9-934F-41F33D8F2D6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4F95DFC1-CFAE-4256-9BAA-84816C280DA9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096D017-2B5B-4434-8C5D-EA4003C3CF10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5D46D362-49F1-48DE-9831-4349CAD8BE5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38C6B429-8954-4DAA-9987-54AC87E59B0B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FB2899B-7F88-431D-A711-32D1E017FEB0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34D0235B-7FA3-490B-BBDB-0B5FA3DD818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C23AC7B9-B1F8-49E4-B2C5-F86D6E66330E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CDAF51B-41ED-46A8-833C-E7F175B3ED68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C57E16E3-C05B-4D68-B50A-6E9E524D19CD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DCA56123-3E29-40C4-A400-1251F58953F0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F5C1DD8-5A95-446C-89CA-DA7CCE6124E0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4999F2EF-CD49-46A1-A7FB-75DD409842B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A6C05680-1574-4185-807F-B423657CF276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0E437A7-148F-417D-890E-BCB77911383D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76A9F8D2-9189-4D59-BAC3-AD6A5E7700CD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F54500D8-8FE0-4C5D-BAD7-7D0060C3040F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288F03D-EC98-40E7-B631-B99DE9D10E89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4EEDE7BC-68BA-476B-8565-4A85AD0B3BE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4B0277C9-AC77-40AB-B0A2-3A67ED1AF944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FCA0532-B273-4E65-9232-EB91224DB137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32B3653D-2AA3-4D97-B2AD-07B4F9B010C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94F41AEA-BE92-4D36-8FF3-085725F57539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E92040AD-557F-4495-8539-E9E1D8CC674D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198CA266-20CA-4139-B0BF-00FAEB7C0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E776DD30-6786-4A0D-AB5C-0206F3D79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8C7B4A57-58F5-4992-8D5B-3CB58DD7599B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B895CA8-39F6-4667-BC25-D373FECF4817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F4A580-7FEF-4369-8C90-4CA403336B63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33E35327-BC61-4240-AE69-26E73C10987E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1967E086-88F9-4F2B-A2FE-A9629370776B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FD32710-D39F-4914-8AA0-57A474B92D37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A305BF39-3B2D-4EE5-BE73-5D7FD0AC7AA2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F27946A1-B62E-409C-A3A7-149199EC8787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7060A71-4A87-497C-A4A2-4C011FE47140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BB03D728-0C5D-49FE-8018-40059092BC93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9C56E4E5-58EC-470C-A8C9-F445E0E1D9A1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6FB6D71-8258-4030-B1B6-10102A3A319D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8E522C0F-7D63-4210-B47F-C0B07919DFB6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C6D03702-9742-403E-8718-DBDB7254AB5C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326E815-676E-4046-B05B-DACA69FD5EDC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98C58B02-9890-4D20-B3C8-7BFBA439AA5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C71308D0-5490-49B0-9467-B3593E9F7DF4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C702F39-87AC-4391-B264-1EB6BD78FDFB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16E6B8F0-B177-477C-8FB6-980BE5B9C7D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47487D21-0FC3-451A-971D-909F41604BE5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0225A00-19A6-44AF-957A-59F4C340290A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53718099-AC45-4A12-8D02-A48DF174E27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E2776201-51DE-4F6F-ABBC-615FE2C62669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3EF8E68-CE05-4207-B3D7-8D341712A730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46546286-B74D-47F7-9781-639E8467BFA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ADA64EA2-2FB4-4601-AF44-7AB7BB407765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8A2EC29-65F5-44B2-9979-A5394DB2649C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0C0F4E17-C966-4051-9F7C-40271F748F1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885A672C-D5BB-41B1-ABE5-5C5518EE9CD4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779C792-58C5-480C-995E-22E5BEC3BE7C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C3C553E5-4669-440D-ADC5-25B8D523DD7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051FCFCD-EBC7-463F-96A5-090E7DD18CA1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0E29D96-ED49-4E8F-A7D6-2C77F41B7215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5F379E8F-FBE3-4A9F-A3FE-AA846975D83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8F126B34-2AD0-446F-A190-74570C65E7D7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D031E76-EF8F-44D2-B15F-58F710BB1C8C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352AB8DE-06D7-4EE2-81AA-7DAE985291A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4AFFB488-61AE-44E9-A77F-5860BC95DFB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05C459F-1218-4DA0-829C-D79F61C4917D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7440F2EB-7D23-4462-B66B-C7B93290F92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D80C4CBF-6A9E-470E-9299-127858E05F0D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0748C9B-C204-47C3-B745-CC1245A032D3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EC7BA4BB-6BE1-4C7A-BE0A-B636FF50F5F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9B3A13E8-425C-4806-8DA4-8076CA138FEF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948402F-6A03-4D3F-8EAE-0022ACD7E715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14B1F6C2-E9BF-4044-8832-A0A36B022AE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0B7DF00B-24DC-4AA6-8EEA-62810584EB7C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546D16D9-8882-49FF-B1EE-DB8E1ACE29C2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81E311D6-4D4B-4B92-95C1-B1EB02B2E01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6E10470D-CAEA-49B0-B8EF-36B11FF57ACC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47F0C764-9694-48D0-A4C1-1407BAE5C83A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9271B7FF-F346-4FD8-B279-EBB11E51C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867F930E-155E-4793-88EC-8230CB51A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B10120F3-7121-44A0-BE06-CD77125E4A91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7A8C65A-AD6B-4EE4-B7D9-4DCF05E8AF73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4ABE4A-F861-4BFC-B796-207AF0D7D80F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3D3EED12-4B12-44FD-8F75-31986A994E3A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63D6EDF4-937B-4B0F-8998-DE0FFABA01FA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9003F1A-3FBF-4526-92D5-490C056ED403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7DE5665F-D718-4A96-8A4D-9F99B62A0148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BE67934E-3372-4E21-BC20-52931966B4DD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C569268-A97A-415A-8659-3623CB5FCD78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2A338B6B-CA69-46BC-A0F3-8E1338F3D825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26304C2B-CFEB-44F0-8A2F-9C20738476D4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A10699-0D63-4755-AC57-8AD74C090907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859E5D04-2F28-42BC-A911-21E2F7E7EA0E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AAEBC596-BD65-4A3D-9FBD-A4B005F8D551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B4DF19C-D22C-4D4A-92D8-71A5E878D23E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D4708D97-EC7E-4E77-8DFE-49DAF6C7E01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C66BD188-3DEB-4B4C-B933-C2A93315A3B7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250376A-5FFB-4F15-ACBA-83751726E513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6B0A150E-32D8-49E6-B3D4-2A9A1F8996A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F2B85947-4690-4F98-842B-E9319F344868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12EAC2A-50BC-41D1-958B-FEFBCA389CA0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8137604A-1E98-4CDA-A52C-92836C907E4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2A2EA0B8-69E6-49BC-B7E4-9CE427A36DCD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64D01F9-68C2-4468-B55C-F18B2D46D383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4FF7A065-D2C1-421F-A11E-0DB3627C3D68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0E535789-73B8-4008-884A-1639B164DF52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5E7BA89-57C2-4EB9-8063-EBEA8756550A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CE68138F-9E34-423D-981C-55CB626A6ED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682B7D64-2C9E-457C-9346-CD8053FA882E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8683CB2-21CA-4B41-BB4E-A85890A1F8A7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8F0469EA-1A6A-4260-991B-E5085C5BE38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D7D6939C-FA15-4A38-A9B9-0A78F60EAC3B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7E997-D597-4D68-A916-DDF5D453A45C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867E6A49-C8F5-4410-8B42-EB7931CF87D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35F5437F-D0C5-4CBF-AD9D-3508ED6FE58D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08460C2-0B2A-416D-9200-6A161A592510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8A8C5E0A-2405-425F-A0FE-7EA52E75801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1CB61C10-F032-4143-96BC-A5E2C07E0DC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D84D2384-F3C2-4887-BAEC-89E68B8B35C8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10EA2806-E82D-4830-B2A4-D5398C72972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B4B8B70B-A642-4913-8650-0D1CAD8A79FC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D4E54F08-4420-4325-A6EC-2597ECDE9AB6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F8E7E3A4-68B7-40DE-BA02-17B4E6CA7D24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F4D6D5CF-CA30-4681-9C1E-5BDF54FC69C5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A483B9A-FF9B-468F-87EF-753510846F32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99583AF2-79F6-4FFF-AF94-99DD2576F16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3B1FD253-D943-491F-9CDC-351F82AD7961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7403B30C-38D7-40E7-87A7-3B3216D66966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AA527AFF-1154-4511-82D7-45996DC65C7D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87F64089-17F5-4E53-B474-ED9964FF0151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A28213F2-F4D7-4023-A8F1-A008F54EDE2A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DA5D1E2E-8251-4407-A1BF-684E0A3C8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1A0A168B-ACED-4967-B838-6C882931E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1ED81E1D-B691-4D4C-9AA7-23583F181C7A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D1DE1CA-7CCC-44D4-9761-1968CCF7D882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DBB7C3-F569-4918-96BF-54D7D6D8469D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A42CB533-3461-43E0-A861-B25659EC846C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780F905A-C28D-4EC1-9374-4131C1E6C585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F7FD3AC-B896-4489-AF02-31E0B429B6CB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B0A47F80-84EC-4203-B5B2-0048D3EF5721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3637440C-8E6D-4272-A9D1-BF2EE3A7D84C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1AF73E-F4B3-4DF1-AA91-C53401A0A9D0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03595A82-83AF-4BE9-A107-931E4C84CD86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06BD9464-F308-4143-B2CE-AD6FC29DC98A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214D093-D42D-48A3-93C5-6CD7493EAFA1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3995F158-E912-4552-AD62-26F782127792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083375BD-DB15-4156-A93A-1E1F51810010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9F66E85-7ADE-4A5E-B8D3-FD3D4DBF3638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6BEB68D4-B5F0-48FE-B4DE-E0DA91A201A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D7B804B6-4DF1-45EC-9F5E-60685040161E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3D89E2F-29CB-46BA-A619-65859B284503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2393EF2C-072E-4259-989E-6EEC34AEBFF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12CD260C-63DD-4E22-9B12-E89A947E25B9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3141D62-A345-45E9-8358-B2CD57E8FDF5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F86A0319-B5C1-4131-81CB-F143E329AC0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7A3EE2C0-6723-44EA-8BAB-0746E2B09E23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B59DE44-B4BD-492A-8ADF-13508FC1FDE9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89B93898-127A-4513-938B-6129AE214B7F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8825A409-CC9C-4333-A7BD-EC40D763FE3B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A15A537-88C2-46FF-9BA0-DADC51E4C2AE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650FCC80-4FC3-4209-9230-38E96D35F75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94FD0ABB-FB15-497C-B121-65C59A7A72DA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346C22C-7296-4163-9287-1D0C060E8379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84193404-126B-4A50-A63E-3BF059641E6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281B1FFC-4893-4C8C-97E3-F7CD6AD2DA66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3D21AEB-7B24-43D0-9C31-0340BC10BEF0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BA99F67D-8F15-494E-85A2-4800A79970D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7B44B1F4-9262-4BEE-BD0D-89A67DF49970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36BD4DB-EBB1-4470-A6C4-F9FDC5D622E5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4C97653B-6498-4C6D-9BC2-1C88D7492398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AFBB4A56-247F-4B31-AE04-0ECF33DE8FCD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618DCE3-382B-4763-8181-8F72B7E9E6BE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39590E46-1761-488D-B813-9CDC0CAD5B7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82A1A4DF-DFA4-4960-8AD7-825808EE3C03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ED41F1F-50A3-4EE8-8183-D1C63C907B80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480C2FA4-69B0-4D7E-890D-2AAF1544702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9F8FF042-AF7F-47F9-8A7B-1D31FC4BFB62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1A2A12D-DD82-4D27-8F4A-CECCECCC4E95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D8CC3098-B07E-435C-A624-A24427DF2C1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D661F404-514C-4282-BA80-10E62033FCAD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E88B415-2B82-4C91-B1A0-2CD64398A237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3C586BEB-A2B7-4B47-AB68-AA1BD1A3DC6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B4C0BEA9-3AD3-4DD8-9ED2-FEF338E6322F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C533C534-3853-42B0-8640-8673CE7F5C37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CB5AEC07-DBFB-48A8-81DB-E65D9FB4E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986AA872-C23D-4556-BC82-DB3973D17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845205F5-F186-4676-B3D7-21DE3EB8483D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8DE404EC-D883-4E6C-B56D-BA65AE96FDE4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BC2299-DEDC-47AB-BEA4-14CAEC282E11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0EF3F06C-BD10-4A04-8022-9F5A2108A859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2B4D428F-8A0A-4A54-AA38-0D99799591B8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55D7B2D-F319-4346-A2AB-595EFAB3A594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4005FCD7-665A-43F9-B9E6-45BD76E4A788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A5CF5DA9-9481-448C-A2CF-18825BB4D1A9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295CE2-B872-4A23-B964-2B49888378B8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54A47719-F85C-44A9-9AD7-0196A85BBB2B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6C062659-7299-4E5D-8A47-B26661D22759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2CFA6DD-5C52-4E71-A1CB-6CAFA4CE22C6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D674BCD0-3CEA-4C34-805D-E7D777043459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0CFEC674-0797-4D0A-95DD-D03CE09E91AA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6AEB2A1-742B-496F-AA01-3BB3A9D03347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BEDFBA2B-D5D7-46CD-BBD3-7A96CE1D05F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22340ECB-793E-4A2C-A39E-927796ED31C0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E9C8E14-D174-4A6A-AA24-5D191F07F1DC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8BA658EE-021F-4412-AA14-79DF48EF8D1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89B98A83-DAE9-4A03-830E-5AEFDF87E8F4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12F2444-9CD5-41DA-925F-B7BDC20EEA32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D71EF4B4-B5A7-481F-8FAB-0B043AA5B59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84AC7A30-C33B-41EE-8394-04203B3DA1E5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2180CFF-6BEA-407E-9CA4-D4268A911C5C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2D849246-88D3-49F1-96BD-14C50E1739E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1C7CAEE9-8C24-4382-9A3D-BADDD605E026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9EA9E16-C071-4DD1-B09F-E016A1B02616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BA3B8EE3-E45F-4510-9228-4E6B47E575C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E1CAFCEA-A5C7-44D7-8986-89286F7F276F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2F7C708-E498-46A0-B60F-A2839239DA3C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DB5D3115-4B43-487C-BF81-152728F24D3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0B1ECDFB-F2AB-444E-8760-A873A20D5F28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10A0F55-4D82-4582-9C04-529CF5BF561A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40E2EFCC-722D-44DD-A868-E47A2E51CAE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3BB1E084-A153-4819-9C83-0875C162451B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9666937-1F85-4752-A0ED-3D45A00157BE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F7FD223D-C880-47AC-B89D-77C3764A4FC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143AADE7-05E8-4136-87F0-7AB75E18CA6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251E1DD-0B2E-4ECF-BCAC-C2D55F4CCB02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9218883F-0EA0-4ECA-B5AB-77F8C6C302A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5C3E1CA0-7B7A-467A-8819-FC7A174AD1E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6F9646BD-D477-4396-8C5E-7A188E448B31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50273F6A-BF1B-467D-8407-E79C32B0D0C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7FA3FCF0-5632-4C1E-A80E-9BE9E63F48BF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3BE051E1-5B74-4007-A59F-505273A25AB0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B2176399-FAA4-40BA-93A2-3FB038B078F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8155099A-069B-4A4B-884D-61AA114EC59A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47A5CCC-2C4C-4933-9540-5919984DE157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2C899D6A-14AC-4694-9121-472739682BE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F9D91608-4202-40E4-A9FA-859315C5CB69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E80F601E-5C94-439F-9D0D-EC0942D23888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93DC7AA4-F0AA-4D8E-A5FA-EE66941E1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78F94BA6-D855-4394-9931-DD526EA5D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B4381F44-27DC-4ED4-8F40-571D4F286AC4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15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8B3A737-BE34-4597-99E6-CD3C137CE933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1290638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3A4DAA-13DE-4A92-98E3-9CE1F213D388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A73B01D8-D226-4088-8EA3-214BF60F755D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3FCFB0DC-4856-4A6A-97EF-C0FA8BAA2287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1301744</xdr:colOff>
      <xdr:row>2</xdr:row>
      <xdr:rowOff>9956</xdr:rowOff>
    </xdr:from>
    <xdr:to>
      <xdr:col>3</xdr:col>
      <xdr:colOff>390520</xdr:colOff>
      <xdr:row>4</xdr:row>
      <xdr:rowOff>19481</xdr:rowOff>
    </xdr:to>
    <xdr:grpSp>
      <xdr:nvGrpSpPr>
        <xdr:cNvPr id="55" name="Agrupar 5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192A808-8681-40DA-BDA1-1FDDE0ACFA64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DE2D3B2E-0BBA-4C70-BA20-BD567FEB2CCE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solidFill>
            <a:srgbClr val="FF373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AFFF8DF9-3CC2-4BBA-869E-55E619BBF651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solidFill>
            <a:srgbClr val="FF3737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402159</xdr:colOff>
      <xdr:row>2</xdr:row>
      <xdr:rowOff>9956</xdr:rowOff>
    </xdr:from>
    <xdr:to>
      <xdr:col>5</xdr:col>
      <xdr:colOff>252407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B8C1E11-83B6-480C-84F6-0E7BE4F92FBA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C906EF76-9233-489A-B8A1-F28CBC405A76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682BCE8B-FC62-4616-B0BF-C6790780D719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254517</xdr:colOff>
      <xdr:row>2</xdr:row>
      <xdr:rowOff>9956</xdr:rowOff>
    </xdr:from>
    <xdr:to>
      <xdr:col>7</xdr:col>
      <xdr:colOff>114292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608C787-31C0-479A-BD7A-9FEDF2A349E0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9DBF214A-C7A3-43DB-B37B-06B58CBBE34A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5A2E2522-016D-440F-BD8B-3D936375D610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7</xdr:col>
      <xdr:colOff>124170</xdr:colOff>
      <xdr:row>2</xdr:row>
      <xdr:rowOff>9951</xdr:rowOff>
    </xdr:from>
    <xdr:to>
      <xdr:col>7</xdr:col>
      <xdr:colOff>628641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2CE4CD8-8C06-4D0D-8B05-AA93D80D40D5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F6567237-DC1E-4701-B267-972198B0039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4D54BDF5-9FEB-4157-BEED-C88E477DC16A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7</xdr:col>
      <xdr:colOff>638514</xdr:colOff>
      <xdr:row>2</xdr:row>
      <xdr:rowOff>9951</xdr:rowOff>
    </xdr:from>
    <xdr:to>
      <xdr:col>8</xdr:col>
      <xdr:colOff>295260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F8B34ED-1612-4A85-B7DF-1E5DCA81A707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CB5D01E7-4050-4255-8868-BF96D817353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B951AF5C-539B-4408-B3FC-34AC1C3311D9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8</xdr:col>
      <xdr:colOff>305142</xdr:colOff>
      <xdr:row>2</xdr:row>
      <xdr:rowOff>9951</xdr:rowOff>
    </xdr:from>
    <xdr:to>
      <xdr:col>8</xdr:col>
      <xdr:colOff>809613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4D7233A-F8BE-485A-9330-C910DDD0195F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EC75749B-E0FA-4556-809F-001E0D9F4077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3529ADA3-BFD8-43B3-9653-A7CAB48B0A11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8</xdr:col>
      <xdr:colOff>819490</xdr:colOff>
      <xdr:row>2</xdr:row>
      <xdr:rowOff>9951</xdr:rowOff>
    </xdr:from>
    <xdr:to>
      <xdr:col>9</xdr:col>
      <xdr:colOff>476236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134E4CA-CA5D-40EE-8969-F231A5B0C8B9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A6C62D93-EAC9-4E59-8234-2D4B70EA37E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B21BD3F1-06C4-4DC8-BB60-A216502A60E3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9</xdr:col>
      <xdr:colOff>486112</xdr:colOff>
      <xdr:row>2</xdr:row>
      <xdr:rowOff>9951</xdr:rowOff>
    </xdr:from>
    <xdr:to>
      <xdr:col>10</xdr:col>
      <xdr:colOff>142858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32A1E65-9F7F-4318-9102-FC2556C8685A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A0A9A0AF-BE82-4FEC-9416-98A67AD64D7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B0C3CE79-8DEE-420B-8053-3A6A53CE9BFF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10</xdr:col>
      <xdr:colOff>152736</xdr:colOff>
      <xdr:row>2</xdr:row>
      <xdr:rowOff>9951</xdr:rowOff>
    </xdr:from>
    <xdr:to>
      <xdr:col>10</xdr:col>
      <xdr:colOff>657207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A38B28E-A244-4C37-B1E3-06988D1A1E38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D866742D-7AED-4DCF-B7AE-9D0DD3A2452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3B00FE46-9C32-4BF5-8619-DC34DE38236F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10</xdr:col>
      <xdr:colOff>667085</xdr:colOff>
      <xdr:row>2</xdr:row>
      <xdr:rowOff>9951</xdr:rowOff>
    </xdr:from>
    <xdr:to>
      <xdr:col>11</xdr:col>
      <xdr:colOff>323831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281C0C4-DD7F-4DFC-AA6E-098F7E6F7099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B1C98007-5C75-4508-9B92-74C5DB99315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AB82C91C-7BFF-4629-A0DC-898D15D2A802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11</xdr:col>
      <xdr:colOff>333710</xdr:colOff>
      <xdr:row>2</xdr:row>
      <xdr:rowOff>9951</xdr:rowOff>
    </xdr:from>
    <xdr:to>
      <xdr:col>11</xdr:col>
      <xdr:colOff>838181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9A5D7B8-8CE9-4D9F-9DD9-5C769AB8F042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A8A84D32-F081-454A-837C-5EFE95E153D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CF825969-3C5E-4C14-88D0-8693A5CE6AE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12</xdr:col>
      <xdr:colOff>335</xdr:colOff>
      <xdr:row>2</xdr:row>
      <xdr:rowOff>9951</xdr:rowOff>
    </xdr:from>
    <xdr:to>
      <xdr:col>12</xdr:col>
      <xdr:colOff>504806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1BCD60E-24F3-401B-9C5F-3889245879B2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286F6C1B-9B60-4BA8-BA47-5A8A56B3921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C314653F-25CC-4CDA-9B2B-41ABBAEEFEC7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12</xdr:col>
      <xdr:colOff>514685</xdr:colOff>
      <xdr:row>2</xdr:row>
      <xdr:rowOff>9951</xdr:rowOff>
    </xdr:from>
    <xdr:to>
      <xdr:col>13</xdr:col>
      <xdr:colOff>171431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3C9F69C1-9C43-4069-80C2-F5F2B49662AD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1F5489B6-D834-42AC-82FF-0A041CE0645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4AF99C9D-7B54-4758-8126-33AEFC4F39A0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13</xdr:col>
      <xdr:colOff>181305</xdr:colOff>
      <xdr:row>2</xdr:row>
      <xdr:rowOff>9951</xdr:rowOff>
    </xdr:from>
    <xdr:to>
      <xdr:col>13</xdr:col>
      <xdr:colOff>685776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CB1D8A37-BB75-480C-A35A-70CF755E24FF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9468D04B-F685-4461-96A9-28C8FE901DC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79163675-CA77-4C56-A2DC-C98BB1CA9A76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13</xdr:col>
      <xdr:colOff>695666</xdr:colOff>
      <xdr:row>2</xdr:row>
      <xdr:rowOff>9951</xdr:rowOff>
    </xdr:from>
    <xdr:to>
      <xdr:col>14</xdr:col>
      <xdr:colOff>342887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B9BA6203-D4F0-4B09-A0B7-1D8958232801}"/>
            </a:ext>
          </a:extLst>
        </xdr:cNvPr>
        <xdr:cNvGrpSpPr/>
      </xdr:nvGrpSpPr>
      <xdr:grpSpPr>
        <a:xfrm>
          <a:off x="11878016" y="390951"/>
          <a:ext cx="494946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2A27C67D-F2AA-43B3-9BF7-F6D7BB009C1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462676CF-D0B3-4B48-9672-4CEA8C1FD75F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1000126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B81965CC-B047-4C8A-8855-52B25F6B87CC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771590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611A89DC-455F-4B5D-8EE4-92DB6281A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13</xdr:col>
      <xdr:colOff>158079</xdr:colOff>
      <xdr:row>0</xdr:row>
      <xdr:rowOff>0</xdr:rowOff>
    </xdr:from>
    <xdr:to>
      <xdr:col>15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543933E2-ABB1-4AC2-B9F0-74FD0A6CD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609600</xdr:colOff>
      <xdr:row>0</xdr:row>
      <xdr:rowOff>28575</xdr:rowOff>
    </xdr:from>
    <xdr:to>
      <xdr:col>9</xdr:col>
      <xdr:colOff>381000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6F1C6C28-0DC4-42C2-BA8F-3825AECF4976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  <xdr:twoCellAnchor editAs="absolute">
    <xdr:from>
      <xdr:col>2</xdr:col>
      <xdr:colOff>147636</xdr:colOff>
      <xdr:row>10</xdr:row>
      <xdr:rowOff>61910</xdr:rowOff>
    </xdr:from>
    <xdr:to>
      <xdr:col>12</xdr:col>
      <xdr:colOff>628650</xdr:colOff>
      <xdr:row>30</xdr:row>
      <xdr:rowOff>171449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ABB8FF2-EA74-4DAC-9280-E249D0B7F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2</xdr:col>
      <xdr:colOff>142875</xdr:colOff>
      <xdr:row>31</xdr:row>
      <xdr:rowOff>76200</xdr:rowOff>
    </xdr:from>
    <xdr:to>
      <xdr:col>12</xdr:col>
      <xdr:colOff>623889</xdr:colOff>
      <xdr:row>51</xdr:row>
      <xdr:rowOff>185739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6678FA99-3130-4719-9164-33C29FC68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16384</xdr:col>
      <xdr:colOff>9525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D1B05451-DCEE-4679-9651-EC489E8DEB0C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2</xdr:col>
      <xdr:colOff>785813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8A0F97-1583-4C03-A96F-FB53A8B7337A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3D5F8176-29A3-4111-AEE1-CB49BCD971E7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2DEFC93E-8FDC-4091-B381-5C5A99610150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2</xdr:col>
      <xdr:colOff>796919</xdr:colOff>
      <xdr:row>2</xdr:row>
      <xdr:rowOff>9956</xdr:rowOff>
    </xdr:from>
    <xdr:to>
      <xdr:col>4</xdr:col>
      <xdr:colOff>447670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C622B0A-E7B4-4946-990C-F3C83DD5F162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16300834-F368-4BEA-8003-427C8D6CACA3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9498CDC7-D422-45D7-A09D-07FA6BB4A9E1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4</xdr:col>
      <xdr:colOff>459309</xdr:colOff>
      <xdr:row>2</xdr:row>
      <xdr:rowOff>9956</xdr:rowOff>
    </xdr:from>
    <xdr:to>
      <xdr:col>6</xdr:col>
      <xdr:colOff>785807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A007FCC-FD1A-4BB6-8F8A-661E29125B2E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rgbClr val="FF3737"/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1C7F738A-42BE-44E5-B4BF-F1E13F57AB32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89DCF68B-4B01-4C73-B3C5-4DC6EA8DB330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6</xdr:col>
      <xdr:colOff>787917</xdr:colOff>
      <xdr:row>2</xdr:row>
      <xdr:rowOff>9956</xdr:rowOff>
    </xdr:from>
    <xdr:to>
      <xdr:col>8</xdr:col>
      <xdr:colOff>380992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3A1FCF1-0628-4D81-BD82-6308AFF6CBE3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EC4FF9EF-D046-461B-A8E2-F5E5556CAE1E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A1BA6717-ED0E-4DD2-9AF6-A871EC2D62E2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390870</xdr:colOff>
      <xdr:row>2</xdr:row>
      <xdr:rowOff>9951</xdr:rowOff>
    </xdr:from>
    <xdr:to>
      <xdr:col>9</xdr:col>
      <xdr:colOff>285741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0751814-76D1-4129-B649-D6BD5A8282E3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E72CA578-455A-474C-A89A-D63EE7F6531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AC97F28E-7B50-46B6-8B97-0D1AC93C7EF2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295614</xdr:colOff>
      <xdr:row>2</xdr:row>
      <xdr:rowOff>9951</xdr:rowOff>
    </xdr:from>
    <xdr:to>
      <xdr:col>10</xdr:col>
      <xdr:colOff>190485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1F761E2-291F-45ED-A7C5-BC4F3115838B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F16D4715-41D8-4E25-9CD1-2D4255581A9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140F8104-2C1F-407C-90E2-118B1742115A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10</xdr:col>
      <xdr:colOff>200367</xdr:colOff>
      <xdr:row>2</xdr:row>
      <xdr:rowOff>9951</xdr:rowOff>
    </xdr:from>
    <xdr:to>
      <xdr:col>10</xdr:col>
      <xdr:colOff>704838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60BFBA7-4E93-496A-A372-DCC490DCFEF3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044F9E51-7791-4D73-8CB4-7C58A4FD8A3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E70B012C-F667-4305-ADE2-05EF4190B311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714715</xdr:colOff>
      <xdr:row>2</xdr:row>
      <xdr:rowOff>9951</xdr:rowOff>
    </xdr:from>
    <xdr:to>
      <xdr:col>11</xdr:col>
      <xdr:colOff>85711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4DCA0E8-721B-42A6-8376-57F3DD10606B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FFF868FD-BC09-4997-AD76-EE7EEA8EB377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F55C64BE-E346-4CB8-AB01-099AD71BAD13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95587</xdr:colOff>
      <xdr:row>2</xdr:row>
      <xdr:rowOff>9951</xdr:rowOff>
    </xdr:from>
    <xdr:to>
      <xdr:col>11</xdr:col>
      <xdr:colOff>600058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2794B27-ED65-4B6F-8449-EBF181D15347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17124DEB-7C10-4A03-84F3-6228E430245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F192991E-F512-4F92-94C9-68A6D19DFFB9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11</xdr:col>
      <xdr:colOff>609936</xdr:colOff>
      <xdr:row>2</xdr:row>
      <xdr:rowOff>9951</xdr:rowOff>
    </xdr:from>
    <xdr:to>
      <xdr:col>12</xdr:col>
      <xdr:colOff>266682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AF94C2E-7AF9-4BD8-BCB5-2D3B24C90928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A9084919-C058-48A3-AD94-D6A7744D58E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00808909-2F52-4DD6-9B1E-7BA62F61DB84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12</xdr:col>
      <xdr:colOff>276560</xdr:colOff>
      <xdr:row>2</xdr:row>
      <xdr:rowOff>9951</xdr:rowOff>
    </xdr:from>
    <xdr:to>
      <xdr:col>13</xdr:col>
      <xdr:colOff>171431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F51B488-65C3-4CF1-BBAD-4BBBD6F7148C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DBC19AA2-035A-411E-BB10-1A55038BF8F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844F8BB0-9616-434A-85B7-11DAE14C95EB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13</xdr:col>
      <xdr:colOff>181310</xdr:colOff>
      <xdr:row>2</xdr:row>
      <xdr:rowOff>9951</xdr:rowOff>
    </xdr:from>
    <xdr:to>
      <xdr:col>14</xdr:col>
      <xdr:colOff>76181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826BB5E-846D-45AF-B31E-F5D7657B2C8F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D5501A6D-2A9A-4368-98B6-DE1C94103C5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E81FAFD2-966A-4AD1-820D-FE1A0C535C93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86060</xdr:colOff>
      <xdr:row>2</xdr:row>
      <xdr:rowOff>9951</xdr:rowOff>
    </xdr:from>
    <xdr:to>
      <xdr:col>14</xdr:col>
      <xdr:colOff>590531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F6B39F61-0216-464A-BD4D-F5C32331FB8D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62222C2B-1D02-4073-9A96-BA4F528007F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31115EBE-6EF4-474C-A534-F57CBB13E7B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14</xdr:col>
      <xdr:colOff>600410</xdr:colOff>
      <xdr:row>2</xdr:row>
      <xdr:rowOff>9951</xdr:rowOff>
    </xdr:from>
    <xdr:to>
      <xdr:col>14</xdr:col>
      <xdr:colOff>1104881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9362A705-DD3F-474A-BA07-A72C2C3CEEFD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9EC68603-176F-490A-991A-0D18366AB38F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3F2E3AC6-E5C9-45DD-AAD6-7F09E4D2CD5D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15</xdr:col>
      <xdr:colOff>330</xdr:colOff>
      <xdr:row>2</xdr:row>
      <xdr:rowOff>9951</xdr:rowOff>
    </xdr:from>
    <xdr:to>
      <xdr:col>15</xdr:col>
      <xdr:colOff>504801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C635271-50E9-47A8-BD5B-8B520C4C1024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16265617-ECE7-4701-B900-DC0187A2A0A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D03E45F5-B2F7-447B-867D-EF9468332AF3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15</xdr:col>
      <xdr:colOff>514691</xdr:colOff>
      <xdr:row>2</xdr:row>
      <xdr:rowOff>9951</xdr:rowOff>
    </xdr:from>
    <xdr:to>
      <xdr:col>17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9DF677FF-01EC-4762-B864-6D506625B261}"/>
            </a:ext>
          </a:extLst>
        </xdr:cNvPr>
        <xdr:cNvGrpSpPr/>
      </xdr:nvGrpSpPr>
      <xdr:grpSpPr>
        <a:xfrm>
          <a:off x="11878016" y="390951"/>
          <a:ext cx="485434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EF6CF5D2-DDF4-404D-9BE2-E94AAC285E0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D4D355DA-9CBF-4508-8F04-F04558D235E9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0</xdr:colOff>
      <xdr:row>0</xdr:row>
      <xdr:rowOff>6569</xdr:rowOff>
    </xdr:from>
    <xdr:to>
      <xdr:col>2</xdr:col>
      <xdr:colOff>495301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0E8D2ED0-7374-4AE1-8F41-EA4E50DB383C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47034</xdr:colOff>
      <xdr:row>0</xdr:row>
      <xdr:rowOff>51238</xdr:rowOff>
    </xdr:from>
    <xdr:to>
      <xdr:col>2</xdr:col>
      <xdr:colOff>266765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EF8D4887-FD20-4F34-8298-55E4EB870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14</xdr:col>
      <xdr:colOff>1091529</xdr:colOff>
      <xdr:row>0</xdr:row>
      <xdr:rowOff>0</xdr:rowOff>
    </xdr:from>
    <xdr:to>
      <xdr:col>16384</xdr:col>
      <xdr:colOff>9525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0485ACE5-231B-40F1-AE5A-759369BCD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6</xdr:col>
      <xdr:colOff>295275</xdr:colOff>
      <xdr:row>0</xdr:row>
      <xdr:rowOff>28575</xdr:rowOff>
    </xdr:from>
    <xdr:to>
      <xdr:col>10</xdr:col>
      <xdr:colOff>1123950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F6CB2CDC-8001-482B-9050-87C411B87E74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  <xdr:twoCellAnchor editAs="absolute">
    <xdr:from>
      <xdr:col>0</xdr:col>
      <xdr:colOff>76200</xdr:colOff>
      <xdr:row>21</xdr:row>
      <xdr:rowOff>171450</xdr:rowOff>
    </xdr:from>
    <xdr:to>
      <xdr:col>8</xdr:col>
      <xdr:colOff>276225</xdr:colOff>
      <xdr:row>38</xdr:row>
      <xdr:rowOff>47624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060BD101-F0ED-4D6D-A58B-0C6619C0B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8</xdr:col>
      <xdr:colOff>428625</xdr:colOff>
      <xdr:row>21</xdr:row>
      <xdr:rowOff>180975</xdr:rowOff>
    </xdr:from>
    <xdr:to>
      <xdr:col>16</xdr:col>
      <xdr:colOff>66675</xdr:colOff>
      <xdr:row>38</xdr:row>
      <xdr:rowOff>38100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F1B7D872-90B2-4C0E-BBAD-28FA5D8A8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0</xdr:col>
      <xdr:colOff>76200</xdr:colOff>
      <xdr:row>39</xdr:row>
      <xdr:rowOff>0</xdr:rowOff>
    </xdr:from>
    <xdr:to>
      <xdr:col>8</xdr:col>
      <xdr:colOff>276225</xdr:colOff>
      <xdr:row>55</xdr:row>
      <xdr:rowOff>66674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1A49D5A3-387E-4136-BC1A-0693A66F1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8</xdr:col>
      <xdr:colOff>438149</xdr:colOff>
      <xdr:row>38</xdr:row>
      <xdr:rowOff>180975</xdr:rowOff>
    </xdr:from>
    <xdr:to>
      <xdr:col>16</xdr:col>
      <xdr:colOff>66674</xdr:colOff>
      <xdr:row>55</xdr:row>
      <xdr:rowOff>57151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83C0E0EB-40F8-446D-9125-89B9BE927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8</xdr:col>
      <xdr:colOff>447675</xdr:colOff>
      <xdr:row>56</xdr:row>
      <xdr:rowOff>0</xdr:rowOff>
    </xdr:from>
    <xdr:to>
      <xdr:col>16</xdr:col>
      <xdr:colOff>66675</xdr:colOff>
      <xdr:row>72</xdr:row>
      <xdr:rowOff>76200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4C3F7B73-D257-4D6F-B484-4252662D6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0</xdr:col>
      <xdr:colOff>76200</xdr:colOff>
      <xdr:row>56</xdr:row>
      <xdr:rowOff>0</xdr:rowOff>
    </xdr:from>
    <xdr:to>
      <xdr:col>8</xdr:col>
      <xdr:colOff>276225</xdr:colOff>
      <xdr:row>72</xdr:row>
      <xdr:rowOff>66674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03C4160E-E6EB-49BF-B5AA-930DB36AF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absolute">
    <xdr:from>
      <xdr:col>0</xdr:col>
      <xdr:colOff>76200</xdr:colOff>
      <xdr:row>73</xdr:row>
      <xdr:rowOff>0</xdr:rowOff>
    </xdr:from>
    <xdr:to>
      <xdr:col>8</xdr:col>
      <xdr:colOff>276225</xdr:colOff>
      <xdr:row>89</xdr:row>
      <xdr:rowOff>66674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id="{6B896D46-4B4C-4F0B-96D0-A144E628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8</xdr:col>
      <xdr:colOff>447674</xdr:colOff>
      <xdr:row>73</xdr:row>
      <xdr:rowOff>0</xdr:rowOff>
    </xdr:from>
    <xdr:to>
      <xdr:col>16</xdr:col>
      <xdr:colOff>76199</xdr:colOff>
      <xdr:row>89</xdr:row>
      <xdr:rowOff>76200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id="{EB2B8D86-E088-40DC-963F-32D845DD3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14</xdr:col>
      <xdr:colOff>452438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385F3F5-C30B-4199-9760-42EDCC3DA762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2</xdr:col>
      <xdr:colOff>309563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652A8C-19B0-4CA7-A739-B7EB3BA6D1C0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FF3ABA44-C4E0-4FEA-94B6-B9F629B8EC65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E562616B-C248-499E-BE94-847AE5FB0183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2</xdr:col>
      <xdr:colOff>320669</xdr:colOff>
      <xdr:row>2</xdr:row>
      <xdr:rowOff>9956</xdr:rowOff>
    </xdr:from>
    <xdr:to>
      <xdr:col>4</xdr:col>
      <xdr:colOff>542920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82CCF9D-C403-4C3A-B102-EC1CB7CE2830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3354008D-81EA-44D1-BA30-D019DB51F525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76FAC981-C698-4D90-A63F-B4A62AACD3CD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4</xdr:col>
      <xdr:colOff>554559</xdr:colOff>
      <xdr:row>2</xdr:row>
      <xdr:rowOff>9956</xdr:rowOff>
    </xdr:from>
    <xdr:to>
      <xdr:col>6</xdr:col>
      <xdr:colOff>64289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F58BBE8-1B67-442E-BC2D-42197501EA23}"/>
            </a:ext>
          </a:extLst>
        </xdr:cNvPr>
        <xdr:cNvGrpSpPr/>
      </xdr:nvGrpSpPr>
      <xdr:grpSpPr>
        <a:xfrm>
          <a:off x="3107259" y="390956"/>
          <a:ext cx="1548080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FE6EA689-AA8D-475E-B1E9-480330A9F7A6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3BC3C098-7774-43E0-BC48-B7F643AF5A9B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6</xdr:col>
      <xdr:colOff>66399</xdr:colOff>
      <xdr:row>2</xdr:row>
      <xdr:rowOff>9956</xdr:rowOff>
    </xdr:from>
    <xdr:to>
      <xdr:col>7</xdr:col>
      <xdr:colOff>433380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46493D7-ABF2-461D-8CD3-86A158789634}"/>
            </a:ext>
          </a:extLst>
        </xdr:cNvPr>
        <xdr:cNvGrpSpPr/>
      </xdr:nvGrpSpPr>
      <xdr:grpSpPr>
        <a:xfrm>
          <a:off x="4657449" y="390956"/>
          <a:ext cx="1557606" cy="390525"/>
          <a:chOff x="4764615" y="390956"/>
          <a:chExt cx="1563159" cy="390525"/>
        </a:xfrm>
        <a:solidFill>
          <a:srgbClr val="FF3737"/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DF3FA205-BF10-4EDD-9320-D27DC871F07F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1E337329-C959-4215-A3B9-003A8D816102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7</xdr:col>
      <xdr:colOff>443258</xdr:colOff>
      <xdr:row>2</xdr:row>
      <xdr:rowOff>9951</xdr:rowOff>
    </xdr:from>
    <xdr:to>
      <xdr:col>8</xdr:col>
      <xdr:colOff>100004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0430533-F738-4914-A7D3-343A2540934B}"/>
            </a:ext>
          </a:extLst>
        </xdr:cNvPr>
        <xdr:cNvGrpSpPr/>
      </xdr:nvGrpSpPr>
      <xdr:grpSpPr>
        <a:xfrm>
          <a:off x="6224933" y="390951"/>
          <a:ext cx="504471" cy="390525"/>
          <a:chOff x="6353528" y="390951"/>
          <a:chExt cx="504471" cy="390525"/>
        </a:xfrm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8B178AFA-8B7D-4E80-BE98-0A6EE45909E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DE4D2B39-5745-4E0B-947F-47214C330AB4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109877</xdr:colOff>
      <xdr:row>2</xdr:row>
      <xdr:rowOff>9951</xdr:rowOff>
    </xdr:from>
    <xdr:to>
      <xdr:col>8</xdr:col>
      <xdr:colOff>614348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08D94B8-9D7F-4F45-B43F-5D93D9B2277D}"/>
            </a:ext>
          </a:extLst>
        </xdr:cNvPr>
        <xdr:cNvGrpSpPr/>
      </xdr:nvGrpSpPr>
      <xdr:grpSpPr>
        <a:xfrm>
          <a:off x="6739277" y="390951"/>
          <a:ext cx="504471" cy="390525"/>
          <a:chOff x="6353528" y="390951"/>
          <a:chExt cx="504471" cy="390525"/>
        </a:xfrm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CA58B3AC-D558-4D3A-A932-74F843D1005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8BD91589-4DD5-4CAE-A23D-2C0473F5EAD4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8</xdr:col>
      <xdr:colOff>624230</xdr:colOff>
      <xdr:row>2</xdr:row>
      <xdr:rowOff>9951</xdr:rowOff>
    </xdr:from>
    <xdr:to>
      <xdr:col>8</xdr:col>
      <xdr:colOff>1131082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9490D0F-81C2-43D6-A28D-4C9304E9ED1E}"/>
            </a:ext>
          </a:extLst>
        </xdr:cNvPr>
        <xdr:cNvGrpSpPr/>
      </xdr:nvGrpSpPr>
      <xdr:grpSpPr>
        <a:xfrm>
          <a:off x="7253630" y="390951"/>
          <a:ext cx="506852" cy="390525"/>
          <a:chOff x="6353528" y="390951"/>
          <a:chExt cx="504471" cy="390525"/>
        </a:xfrm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4B60DCB9-2DDC-463A-922A-53427B3C903F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B3B49BA2-88C4-4207-B6C0-04D519D35772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8</xdr:col>
      <xdr:colOff>1140959</xdr:colOff>
      <xdr:row>2</xdr:row>
      <xdr:rowOff>9951</xdr:rowOff>
    </xdr:from>
    <xdr:to>
      <xdr:col>9</xdr:col>
      <xdr:colOff>454805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2E2FA4C-C07F-420C-B1D8-60F9CF2D46E9}"/>
            </a:ext>
          </a:extLst>
        </xdr:cNvPr>
        <xdr:cNvGrpSpPr/>
      </xdr:nvGrpSpPr>
      <xdr:grpSpPr>
        <a:xfrm>
          <a:off x="7770359" y="390951"/>
          <a:ext cx="504471" cy="390525"/>
          <a:chOff x="6353528" y="390951"/>
          <a:chExt cx="504471" cy="390525"/>
        </a:xfrm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E05B26CC-1310-418C-B0DD-654A06A09EB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063AA7EB-BFC5-44E4-90AC-DEE9F713B127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9</xdr:col>
      <xdr:colOff>462300</xdr:colOff>
      <xdr:row>2</xdr:row>
      <xdr:rowOff>9951</xdr:rowOff>
    </xdr:from>
    <xdr:to>
      <xdr:col>10</xdr:col>
      <xdr:colOff>121427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18D81A6-DA02-4E3E-8882-3E6C7CF3AB3D}"/>
            </a:ext>
          </a:extLst>
        </xdr:cNvPr>
        <xdr:cNvGrpSpPr/>
      </xdr:nvGrpSpPr>
      <xdr:grpSpPr>
        <a:xfrm>
          <a:off x="8282325" y="390951"/>
          <a:ext cx="506852" cy="390525"/>
          <a:chOff x="6353528" y="390951"/>
          <a:chExt cx="504471" cy="390525"/>
        </a:xfrm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498E5CBA-A653-45F7-93C2-CF10A1FACED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ED73D690-565E-42D4-AED1-74574191CF53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10</xdr:col>
      <xdr:colOff>131305</xdr:colOff>
      <xdr:row>2</xdr:row>
      <xdr:rowOff>9951</xdr:rowOff>
    </xdr:from>
    <xdr:to>
      <xdr:col>10</xdr:col>
      <xdr:colOff>635776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4FE8C69-841B-468F-87BC-0EEB8058D9D5}"/>
            </a:ext>
          </a:extLst>
        </xdr:cNvPr>
        <xdr:cNvGrpSpPr/>
      </xdr:nvGrpSpPr>
      <xdr:grpSpPr>
        <a:xfrm>
          <a:off x="8799055" y="390951"/>
          <a:ext cx="504471" cy="390525"/>
          <a:chOff x="6353528" y="390951"/>
          <a:chExt cx="504471" cy="390525"/>
        </a:xfrm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FF522AC5-F10D-4B8C-9CA0-5851A711909D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20F1C914-A143-49F2-977F-C7D0379ABE01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10</xdr:col>
      <xdr:colOff>645654</xdr:colOff>
      <xdr:row>2</xdr:row>
      <xdr:rowOff>9951</xdr:rowOff>
    </xdr:from>
    <xdr:to>
      <xdr:col>10</xdr:col>
      <xdr:colOff>1152506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96FE6E5-EDA5-4E78-B234-E3CDAAF65C84}"/>
            </a:ext>
          </a:extLst>
        </xdr:cNvPr>
        <xdr:cNvGrpSpPr/>
      </xdr:nvGrpSpPr>
      <xdr:grpSpPr>
        <a:xfrm>
          <a:off x="9313404" y="390951"/>
          <a:ext cx="506852" cy="390525"/>
          <a:chOff x="6353528" y="390951"/>
          <a:chExt cx="504471" cy="390525"/>
        </a:xfrm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F2C62AF9-C05E-4524-9D69-543D2448AC9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DCB673B9-BC74-48C9-BFAB-38E500366252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10</xdr:col>
      <xdr:colOff>1162385</xdr:colOff>
      <xdr:row>2</xdr:row>
      <xdr:rowOff>9951</xdr:rowOff>
    </xdr:from>
    <xdr:to>
      <xdr:col>11</xdr:col>
      <xdr:colOff>473850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33844B6-C80E-4DD4-AC94-28A4BE842B9C}"/>
            </a:ext>
          </a:extLst>
        </xdr:cNvPr>
        <xdr:cNvGrpSpPr/>
      </xdr:nvGrpSpPr>
      <xdr:grpSpPr>
        <a:xfrm>
          <a:off x="9830135" y="390951"/>
          <a:ext cx="502090" cy="390525"/>
          <a:chOff x="6353528" y="390951"/>
          <a:chExt cx="504471" cy="390525"/>
        </a:xfrm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27A37D9D-FB7A-4BF9-B131-E8495F552FA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1A0D8B4F-3C69-40CE-8C19-562F230CDAA3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11</xdr:col>
      <xdr:colOff>483729</xdr:colOff>
      <xdr:row>2</xdr:row>
      <xdr:rowOff>9951</xdr:rowOff>
    </xdr:from>
    <xdr:to>
      <xdr:col>12</xdr:col>
      <xdr:colOff>140474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716A427-8561-490E-97AE-CD523820B75E}"/>
            </a:ext>
          </a:extLst>
        </xdr:cNvPr>
        <xdr:cNvGrpSpPr/>
      </xdr:nvGrpSpPr>
      <xdr:grpSpPr>
        <a:xfrm>
          <a:off x="10342104" y="390951"/>
          <a:ext cx="504470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5E0FFBDA-D9B4-4A69-9042-61181B8D47D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785514D3-4D20-418B-B0DD-6C0087C905D9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12</xdr:col>
      <xdr:colOff>150353</xdr:colOff>
      <xdr:row>2</xdr:row>
      <xdr:rowOff>9951</xdr:rowOff>
    </xdr:from>
    <xdr:to>
      <xdr:col>13</xdr:col>
      <xdr:colOff>47606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276E2E3-EB88-4B41-8AFA-2F3262CFD550}"/>
            </a:ext>
          </a:extLst>
        </xdr:cNvPr>
        <xdr:cNvGrpSpPr/>
      </xdr:nvGrpSpPr>
      <xdr:grpSpPr>
        <a:xfrm>
          <a:off x="10856453" y="390951"/>
          <a:ext cx="506853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72E6C1AB-51A8-43F5-9D26-BEAFDC9FF9C4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389E36C3-A25E-4B0D-88EE-5A1C52C1EA1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13</xdr:col>
      <xdr:colOff>57480</xdr:colOff>
      <xdr:row>2</xdr:row>
      <xdr:rowOff>9951</xdr:rowOff>
    </xdr:from>
    <xdr:to>
      <xdr:col>13</xdr:col>
      <xdr:colOff>559570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0F41A5B-4783-4C32-B715-9222BB250002}"/>
            </a:ext>
          </a:extLst>
        </xdr:cNvPr>
        <xdr:cNvGrpSpPr/>
      </xdr:nvGrpSpPr>
      <xdr:grpSpPr>
        <a:xfrm>
          <a:off x="11373180" y="390951"/>
          <a:ext cx="502090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B9DBB242-16E9-4517-ACC8-6BAB6EFE9258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BE81199F-93C0-4E6C-8966-16C726F1E91C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13</xdr:col>
      <xdr:colOff>569460</xdr:colOff>
      <xdr:row>2</xdr:row>
      <xdr:rowOff>9951</xdr:rowOff>
    </xdr:from>
    <xdr:to>
      <xdr:col>14</xdr:col>
      <xdr:colOff>452438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E3661DC-0B47-4151-9264-3D8258330AB4}"/>
            </a:ext>
          </a:extLst>
        </xdr:cNvPr>
        <xdr:cNvGrpSpPr/>
      </xdr:nvGrpSpPr>
      <xdr:grpSpPr>
        <a:xfrm>
          <a:off x="11885160" y="390951"/>
          <a:ext cx="492578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11565FBF-7565-49AF-9CF5-A1EBD1F38A9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1C31CDBC-EB30-402C-8896-371D99017114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2</xdr:col>
      <xdr:colOff>19051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C3EC22A2-992F-4735-B46F-29B190E5AA50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400115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B85CB4D-D8AC-4E94-9DC7-49B67C82E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13</xdr:col>
      <xdr:colOff>34254</xdr:colOff>
      <xdr:row>0</xdr:row>
      <xdr:rowOff>0</xdr:rowOff>
    </xdr:from>
    <xdr:to>
      <xdr:col>14</xdr:col>
      <xdr:colOff>452438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E04C34CE-2AF5-4F4E-A472-7D89DA134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5</xdr:col>
      <xdr:colOff>421481</xdr:colOff>
      <xdr:row>0</xdr:row>
      <xdr:rowOff>28575</xdr:rowOff>
    </xdr:from>
    <xdr:to>
      <xdr:col>9</xdr:col>
      <xdr:colOff>359569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EA5C0517-7EFA-4489-B21B-AACB7B6B59D2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  <xdr:twoCellAnchor editAs="absolute">
    <xdr:from>
      <xdr:col>0</xdr:col>
      <xdr:colOff>95250</xdr:colOff>
      <xdr:row>76</xdr:row>
      <xdr:rowOff>152399</xdr:rowOff>
    </xdr:from>
    <xdr:to>
      <xdr:col>7</xdr:col>
      <xdr:colOff>338138</xdr:colOff>
      <xdr:row>103</xdr:row>
      <xdr:rowOff>104774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FBCE9DF7-BF62-49BF-85E2-F86C183DF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7</xdr:col>
      <xdr:colOff>471488</xdr:colOff>
      <xdr:row>76</xdr:row>
      <xdr:rowOff>152400</xdr:rowOff>
    </xdr:from>
    <xdr:to>
      <xdr:col>14</xdr:col>
      <xdr:colOff>352425</xdr:colOff>
      <xdr:row>103</xdr:row>
      <xdr:rowOff>104775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22818A17-0D12-4049-92A4-3AC09482D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0</xdr:col>
      <xdr:colOff>95250</xdr:colOff>
      <xdr:row>104</xdr:row>
      <xdr:rowOff>0</xdr:rowOff>
    </xdr:from>
    <xdr:to>
      <xdr:col>7</xdr:col>
      <xdr:colOff>338138</xdr:colOff>
      <xdr:row>130</xdr:row>
      <xdr:rowOff>142875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9C2DC4E8-15A3-4BE4-968A-893D18CB7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7</xdr:col>
      <xdr:colOff>471488</xdr:colOff>
      <xdr:row>104</xdr:row>
      <xdr:rowOff>1</xdr:rowOff>
    </xdr:from>
    <xdr:to>
      <xdr:col>14</xdr:col>
      <xdr:colOff>352425</xdr:colOff>
      <xdr:row>130</xdr:row>
      <xdr:rowOff>142876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D43F7A7E-5310-4CF1-A4EF-7FA17143F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0</xdr:col>
      <xdr:colOff>104775</xdr:colOff>
      <xdr:row>131</xdr:row>
      <xdr:rowOff>47625</xdr:rowOff>
    </xdr:from>
    <xdr:to>
      <xdr:col>7</xdr:col>
      <xdr:colOff>347663</xdr:colOff>
      <xdr:row>158</xdr:row>
      <xdr:rowOff>0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D0BF6AA6-1E0C-4124-83AE-4283C9822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7</xdr:col>
      <xdr:colOff>481013</xdr:colOff>
      <xdr:row>131</xdr:row>
      <xdr:rowOff>47626</xdr:rowOff>
    </xdr:from>
    <xdr:to>
      <xdr:col>14</xdr:col>
      <xdr:colOff>361950</xdr:colOff>
      <xdr:row>158</xdr:row>
      <xdr:rowOff>1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36D4C082-565F-4C5F-871B-16DB5944F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absolute">
    <xdr:from>
      <xdr:col>0</xdr:col>
      <xdr:colOff>104775</xdr:colOff>
      <xdr:row>158</xdr:row>
      <xdr:rowOff>95250</xdr:rowOff>
    </xdr:from>
    <xdr:to>
      <xdr:col>7</xdr:col>
      <xdr:colOff>347663</xdr:colOff>
      <xdr:row>185</xdr:row>
      <xdr:rowOff>47625</xdr:rowOff>
    </xdr:to>
    <xdr:graphicFrame macro="">
      <xdr:nvGraphicFramePr>
        <xdr:cNvPr id="62" name="Gráfico 61">
          <a:extLst>
            <a:ext uri="{FF2B5EF4-FFF2-40B4-BE49-F238E27FC236}">
              <a16:creationId xmlns:a16="http://schemas.microsoft.com/office/drawing/2014/main" id="{409FE66C-F1A6-4C30-B196-4672079E1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7</xdr:col>
      <xdr:colOff>481013</xdr:colOff>
      <xdr:row>158</xdr:row>
      <xdr:rowOff>95251</xdr:rowOff>
    </xdr:from>
    <xdr:to>
      <xdr:col>14</xdr:col>
      <xdr:colOff>361950</xdr:colOff>
      <xdr:row>185</xdr:row>
      <xdr:rowOff>47626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14C969A7-0EB6-4C77-820B-828A311F0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absolute">
    <xdr:from>
      <xdr:col>0</xdr:col>
      <xdr:colOff>95250</xdr:colOff>
      <xdr:row>185</xdr:row>
      <xdr:rowOff>133350</xdr:rowOff>
    </xdr:from>
    <xdr:to>
      <xdr:col>7</xdr:col>
      <xdr:colOff>338138</xdr:colOff>
      <xdr:row>212</xdr:row>
      <xdr:rowOff>85725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id="{0553A775-9571-4B9F-B5DD-10D1E808C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absolute">
    <xdr:from>
      <xdr:col>7</xdr:col>
      <xdr:colOff>471488</xdr:colOff>
      <xdr:row>185</xdr:row>
      <xdr:rowOff>133351</xdr:rowOff>
    </xdr:from>
    <xdr:to>
      <xdr:col>14</xdr:col>
      <xdr:colOff>352425</xdr:colOff>
      <xdr:row>212</xdr:row>
      <xdr:rowOff>85726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id="{981B880A-B569-46AB-810D-3BD2CB944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0</xdr:col>
      <xdr:colOff>114300</xdr:colOff>
      <xdr:row>216</xdr:row>
      <xdr:rowOff>133350</xdr:rowOff>
    </xdr:from>
    <xdr:to>
      <xdr:col>7</xdr:col>
      <xdr:colOff>357188</xdr:colOff>
      <xdr:row>243</xdr:row>
      <xdr:rowOff>85725</xdr:rowOff>
    </xdr:to>
    <xdr:graphicFrame macro="">
      <xdr:nvGraphicFramePr>
        <xdr:cNvPr id="66" name="Gráfico 65">
          <a:extLst>
            <a:ext uri="{FF2B5EF4-FFF2-40B4-BE49-F238E27FC236}">
              <a16:creationId xmlns:a16="http://schemas.microsoft.com/office/drawing/2014/main" id="{03929647-4648-46C2-A36C-5FD76F2CE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0</xdr:col>
      <xdr:colOff>114300</xdr:colOff>
      <xdr:row>243</xdr:row>
      <xdr:rowOff>171450</xdr:rowOff>
    </xdr:from>
    <xdr:to>
      <xdr:col>7</xdr:col>
      <xdr:colOff>357188</xdr:colOff>
      <xdr:row>270</xdr:row>
      <xdr:rowOff>123825</xdr:rowOff>
    </xdr:to>
    <xdr:graphicFrame macro="">
      <xdr:nvGraphicFramePr>
        <xdr:cNvPr id="67" name="Gráfico 66">
          <a:extLst>
            <a:ext uri="{FF2B5EF4-FFF2-40B4-BE49-F238E27FC236}">
              <a16:creationId xmlns:a16="http://schemas.microsoft.com/office/drawing/2014/main" id="{D605088E-033E-4F8E-AB2B-504CD6C0C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absolute">
    <xdr:from>
      <xdr:col>0</xdr:col>
      <xdr:colOff>114300</xdr:colOff>
      <xdr:row>271</xdr:row>
      <xdr:rowOff>28575</xdr:rowOff>
    </xdr:from>
    <xdr:to>
      <xdr:col>7</xdr:col>
      <xdr:colOff>357188</xdr:colOff>
      <xdr:row>297</xdr:row>
      <xdr:rowOff>171450</xdr:rowOff>
    </xdr:to>
    <xdr:graphicFrame macro="">
      <xdr:nvGraphicFramePr>
        <xdr:cNvPr id="68" name="Gráfico 67">
          <a:extLst>
            <a:ext uri="{FF2B5EF4-FFF2-40B4-BE49-F238E27FC236}">
              <a16:creationId xmlns:a16="http://schemas.microsoft.com/office/drawing/2014/main" id="{7989FB12-6AF5-4642-BD7D-12B3CE8C2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absolute">
    <xdr:from>
      <xdr:col>0</xdr:col>
      <xdr:colOff>114300</xdr:colOff>
      <xdr:row>298</xdr:row>
      <xdr:rowOff>66675</xdr:rowOff>
    </xdr:from>
    <xdr:to>
      <xdr:col>7</xdr:col>
      <xdr:colOff>357188</xdr:colOff>
      <xdr:row>325</xdr:row>
      <xdr:rowOff>19050</xdr:rowOff>
    </xdr:to>
    <xdr:graphicFrame macro="">
      <xdr:nvGraphicFramePr>
        <xdr:cNvPr id="69" name="Gráfico 68">
          <a:extLst>
            <a:ext uri="{FF2B5EF4-FFF2-40B4-BE49-F238E27FC236}">
              <a16:creationId xmlns:a16="http://schemas.microsoft.com/office/drawing/2014/main" id="{B232DD6C-155C-4E15-8417-013B1A56C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absolute">
    <xdr:from>
      <xdr:col>7</xdr:col>
      <xdr:colOff>466725</xdr:colOff>
      <xdr:row>216</xdr:row>
      <xdr:rowOff>133350</xdr:rowOff>
    </xdr:from>
    <xdr:to>
      <xdr:col>14</xdr:col>
      <xdr:colOff>347663</xdr:colOff>
      <xdr:row>243</xdr:row>
      <xdr:rowOff>85725</xdr:rowOff>
    </xdr:to>
    <xdr:graphicFrame macro="">
      <xdr:nvGraphicFramePr>
        <xdr:cNvPr id="70" name="Gráfico 69">
          <a:extLst>
            <a:ext uri="{FF2B5EF4-FFF2-40B4-BE49-F238E27FC236}">
              <a16:creationId xmlns:a16="http://schemas.microsoft.com/office/drawing/2014/main" id="{E07F0C26-4F9F-420E-9B70-F53F2E88B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absolute">
    <xdr:from>
      <xdr:col>7</xdr:col>
      <xdr:colOff>466725</xdr:colOff>
      <xdr:row>243</xdr:row>
      <xdr:rowOff>171450</xdr:rowOff>
    </xdr:from>
    <xdr:to>
      <xdr:col>14</xdr:col>
      <xdr:colOff>347663</xdr:colOff>
      <xdr:row>270</xdr:row>
      <xdr:rowOff>123825</xdr:rowOff>
    </xdr:to>
    <xdr:graphicFrame macro="">
      <xdr:nvGraphicFramePr>
        <xdr:cNvPr id="71" name="Gráfico 70">
          <a:extLst>
            <a:ext uri="{FF2B5EF4-FFF2-40B4-BE49-F238E27FC236}">
              <a16:creationId xmlns:a16="http://schemas.microsoft.com/office/drawing/2014/main" id="{46D4BE78-E9BA-4B97-857B-E25D3F78D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absolute">
    <xdr:from>
      <xdr:col>7</xdr:col>
      <xdr:colOff>466725</xdr:colOff>
      <xdr:row>271</xdr:row>
      <xdr:rowOff>28575</xdr:rowOff>
    </xdr:from>
    <xdr:to>
      <xdr:col>14</xdr:col>
      <xdr:colOff>347663</xdr:colOff>
      <xdr:row>297</xdr:row>
      <xdr:rowOff>171450</xdr:rowOff>
    </xdr:to>
    <xdr:graphicFrame macro="">
      <xdr:nvGraphicFramePr>
        <xdr:cNvPr id="72" name="Gráfico 71">
          <a:extLst>
            <a:ext uri="{FF2B5EF4-FFF2-40B4-BE49-F238E27FC236}">
              <a16:creationId xmlns:a16="http://schemas.microsoft.com/office/drawing/2014/main" id="{3D73D697-BB00-453A-AF46-026D65B14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absolute">
    <xdr:from>
      <xdr:col>7</xdr:col>
      <xdr:colOff>466725</xdr:colOff>
      <xdr:row>298</xdr:row>
      <xdr:rowOff>66675</xdr:rowOff>
    </xdr:from>
    <xdr:to>
      <xdr:col>14</xdr:col>
      <xdr:colOff>347663</xdr:colOff>
      <xdr:row>325</xdr:row>
      <xdr:rowOff>19050</xdr:rowOff>
    </xdr:to>
    <xdr:graphicFrame macro="">
      <xdr:nvGraphicFramePr>
        <xdr:cNvPr id="73" name="Gráfico 72">
          <a:extLst>
            <a:ext uri="{FF2B5EF4-FFF2-40B4-BE49-F238E27FC236}">
              <a16:creationId xmlns:a16="http://schemas.microsoft.com/office/drawing/2014/main" id="{FF4006CE-AC09-44FE-8ACD-77B33782F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EF453AD-2EBF-4B15-9563-CB95DDCD85A3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7B52DF-A1BF-4DC6-BEA6-4D14197878E7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9B54CB2B-BE88-4AC5-81B7-9AEA2D31585D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8FC3D104-64EE-4C3E-B397-A05495A7DEB1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1FBB80-E16C-48E6-A62F-C0C9C1DBF78E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543122FB-1E98-4A09-A6EF-2BBB17A16DF8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C3FACA29-BBBF-4FAA-B186-1560C6F4198B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A4C0A98-D502-4C1B-B65F-3086C275318C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5D03EB51-D9A6-4A35-A2E1-75BBE81FDF7F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5D905A82-0658-4926-A20C-B9A8C3AE40D7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9A8A03F-7222-44AE-90EA-65527EE38353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69DC55BD-F40B-4ADE-8D5E-34CBBBD72D98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AB098FB0-6562-4549-9C10-79E7091A932D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05C0547-3382-4E70-AE18-0F9A69914D43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ED652EB1-CDC7-43A2-A5E7-5C1F9490D6D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985D6F95-4FF1-4817-9BF1-EE7EE630649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72FC837-7642-4540-B41E-097D4CA90365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3468B65D-35D6-4741-9FAE-6183F24D8E8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1E8CB51D-8E11-4051-9230-DB9972622182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E985D9E-DD4C-4554-92A7-A9EAD6DC01E8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41E9B263-E12E-4CE7-9815-764FFC772294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A4CA4915-85E3-428A-9A65-19DB9DFD91A7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AA431B3-C3A0-4661-B5A7-A36F40C852DD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7F64FD3D-BB68-41D3-86FC-E083AD931C4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09218F5D-B604-405D-94BE-05BDDD7CF9E8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01846FD-4DB2-454D-9B94-678990809793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40D4FDBB-18DF-4C14-AA1B-411F0E31142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36E18235-F00A-4FEF-8F14-77042977CC51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B5DA219-8D0B-492C-BADF-B07B893F461D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F300FD6B-8DB3-4AC8-80B2-4114BEC87AC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56F36938-004C-4573-997E-D917F7F97DB3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C7EC0A4-7393-4088-865B-11E7C9B8BB66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33B8EF3A-3F5B-4F61-B41C-9B7C1DE5AD6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FE94048D-907B-4C88-85E9-C8AE0511CE90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428B8A7-C31A-498A-A333-9950974E3067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E7711394-03D6-4200-99F7-12AA3CB0EF3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A91070DE-6F02-4B7F-ACFC-59A483F2F0F7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E4E0986-B554-406C-A4D0-55C46938B744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245ADACB-56FE-4750-B91A-C4E036B0E03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87E88CFE-4E1F-496A-9443-5883B3BB7DA9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D59B0E3-C50F-4A46-AD86-26D77B26643C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CECD7E97-01B1-41B6-8639-C1C5439E0308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4656506C-5A61-4452-9015-1E08DF4511DA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196B9F4-1E3A-4315-8782-3354A4436FC6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FEE0F466-445E-4120-9B44-109C5D01EF24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0A09FAC3-49D0-47C5-8E3D-4E34F2E00627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8370E03E-C5BE-4BFC-B6A3-CBF0B8870367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5B208826-FEDB-47F1-9B2F-B0977893CB0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8CB99F95-A79A-455A-A701-62A2481C715B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A0309EDD-523F-4EB2-A9F1-639F8601F462}"/>
            </a:ext>
          </a:extLst>
        </xdr:cNvPr>
        <xdr:cNvSpPr/>
      </xdr:nvSpPr>
      <xdr:spPr>
        <a:xfrm>
          <a:off x="1" y="6569"/>
          <a:ext cx="2409825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5CB0E29A-2E9F-4771-B13F-ACCF0C866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02E5F13F-0243-4C84-88DC-C896EDFEA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54FB9823-3F23-495E-A2D4-77CC1C853F18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51664A5-F75D-496E-B7FA-2565C1BD9002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0D79A0-FA6F-4792-A49F-E7DD52AA8D71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58B20157-B97C-4191-80CC-BE472B86B5E1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413E89AA-A2E8-401D-B51D-5216126C2DCB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CEC3C8-AF22-447A-A950-FCA05C205B8A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F4768054-1E89-4E73-BFB5-75C73DF7F593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0939D922-91BF-4D82-A070-ECBEC1B345AA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42A96CA-9242-422E-8809-E09D33F9FF41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2C62F1B2-D9DB-4AEC-8C0D-B5DA27C4E95A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1BA34473-4A2C-4F9A-95C6-613B5B5C8642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754E811-C33F-4BBB-A632-AB2BF66C9ED3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37DEF26E-59D5-428D-9716-C78BCC142743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4730804F-A171-44D3-8D2E-21498FE39178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4A837D2-7E81-40D6-AC05-8B78F582894F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1817F384-133A-46A7-AA81-C3FCC5C636A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5CD32239-5DDB-478F-B545-702628F08EE2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89D7BDB-0008-417E-B231-8BD6101409AB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E5C38F75-16F1-46F7-A470-5277DB853CC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0FA1AE8F-F6FB-4EB1-96F4-B12FE1F2F6E3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FC52E7F-BD0F-431A-8138-2D7625CF7CF9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D9CA06E6-7639-4B5C-9483-B6CF190B98C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E6FF2F85-7877-46E7-82B5-06EE8475E219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32A3DB3-30CF-4B83-8D6A-685AADC9D4D6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EB10FF45-22CE-444F-940F-6A461F24F014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F7ED9880-84C8-44F5-BC30-4B1901BD8678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497202A-2D3C-49A6-969F-788DA96677F6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83B11F6D-0102-4E1C-ACE4-7663AD38AFA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B13DB909-6792-4144-A564-4F3B61A9BDBE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9878A43-730D-4761-B1C9-AC66C1F8FD33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82E41270-D03E-42E1-A7EB-4CB0A57C23D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F57B56EC-B68C-451C-BD14-D554DE4F9F64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B955978-145F-4653-96E3-B9DF8B183FDE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D531F85D-E8C3-4306-87DF-376351B0931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F64C1691-35D5-426B-95E6-2C96060688F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5C43A37-A4EB-4AF9-B0E6-59EFAF21CA90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2C91F1D9-C265-45BE-B58D-1FA3A22A78D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1AF2E631-FDDE-472D-B86E-DFB3917B5A1D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F4747179-15A4-4561-9E24-477E8B73C630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6E8F9F29-75DE-45BA-9A0F-749F53311B8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D9D3541E-602D-4E25-98A2-71A92E0FEED9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8B2CE9B0-A414-4C52-8A10-1359FA90E0B3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8108E0BC-E25C-4F2E-9633-7B04F6483C17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00CFA95E-5282-4C26-BAFC-3235BA0EC1E8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C1355F-8E9D-47DE-9D87-A93CEBDE05B6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945B7E34-1765-43D5-802E-852E296C0EC8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F59CE159-BF37-41B6-A7D6-E878C5855FA8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CD06E49-0AB9-4104-893E-3B8812EC6F88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63C1E024-E5A8-41D2-9566-026F42636D2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47F775CF-F1FE-4657-AB17-8DC414B1E2DC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E2231B79-E445-4182-83C0-DAD27212D80B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F34308D4-4784-4AB1-9B4A-E30524CD8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C8B87E3-C6A6-411F-8A7C-B258F817F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3A849B6C-A876-4FF4-8589-8F23DFCA2219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9565280-2C3D-4A73-BA04-8B0B8E1691BF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134875-3A21-457B-88FF-7213BC24F948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752DA825-5292-4CEE-9725-2F6A44F1DCC8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B00FA79C-F4FB-4C5A-9B08-F20AA19DC39D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4F9003-8CD4-4477-BB77-42C88D332843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9A13F7D8-BEDD-46AC-AD09-BF9CEDDD838E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AA91433D-B19E-4E9E-A08B-880FA69A3201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8C3F2AA-9BC2-4733-8BC0-C92EF04863F2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A32C471C-B96E-44B1-ACBA-0CC5EA655BAC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758D8349-7F89-4532-94E5-3DE3FF1ACABD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1F26DDB-FFBF-48D1-AA7B-E92B4CA3CC2C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B18FE3DE-0D60-4BA7-B230-E15D026CF9D0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AC4B6487-F751-448F-AFAF-249B981811E5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8169BBA-BCFA-4B18-B7C6-7315D0D12CBC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613DEEF9-F957-46A3-B4F4-75353997A48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70C7B614-200E-4A0C-9C10-D2758CCF104B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68BA42C-5FE3-43C5-9D13-F19DA6DB2668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94A4594C-D947-44CC-91C6-5EE6AB12DAE8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0D9F1487-D3AF-4720-B455-5F6A002BE2A2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DCCC5A7-957E-4455-90E6-04336AB70615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89ED6689-837B-48D6-9565-0A363CB5430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5A0C211B-09B1-4DA9-9CDD-E4873099F3C0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906DA05-851F-47D7-A63E-FE294D62DDD3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09626932-1E5B-4DFD-801A-C8F6B1E53D2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39613DDB-5D30-4AD4-9431-4996694B26BF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635CE90-EE0B-45DD-A280-E23118C4317D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A074C0FD-D39E-4D93-A27F-A7DF2C056728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A26E7EE4-8F72-4CF8-B5AF-6F379A9A9093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4DCFEA8-A169-4DF4-8A65-3DCDC96301CD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A22D26B2-D7D8-4AE8-869C-0FF72C5F98B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64D531BD-1A1B-4C96-A731-5859840D59CF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8B44E9A-BA96-47EE-8870-C831FF9F193F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5372E340-65B3-417A-BBD1-A4138322FDB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107499CF-9C92-482A-9FCA-517AE8AD4D94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2221C32-02AC-41BD-BF0B-281AE99DB8E6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3EC4E096-B097-49DB-AF00-170AC51DFD5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F20CC467-CBCF-4DFC-8F13-584F0089BDF0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DC4A70B-7E50-4499-9BB3-71BCBF519CAE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963D9C7C-97DC-45B7-9403-556FB2F6E89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3B3F990F-94CE-4E38-9B4A-E004D6BF3468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C69374B-7B9C-46DC-A3FD-D0C00C170CA4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590E06A7-F299-48E9-B6A1-9D3308372EB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E5653328-9A15-43F5-98C9-0D325A9DE716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9641E7C-5706-4531-81C9-482E02DC479B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45782F37-DB74-4AD5-93FA-565FE6ED592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8FA65C98-1EE1-4E38-B664-8A7A857CB967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15BF11E-8236-4419-A323-3AE801330FE4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CE4D3835-FC9A-4FAC-9157-409E71F1CF2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10803DE8-13E6-4E11-91A4-92D4280532E1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26A197E4-E9DC-49DA-9150-AE8B84672CC1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439ABEC7-8CF3-4E9D-A37C-B36B3A214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878D6DD7-096B-440D-912F-869728789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1156B2B6-9449-4491-8DF0-8FF2B5501D4D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87157E0-4675-442E-8590-2FAB434ECE36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E06AE-FEA7-4988-8815-D8D145A27DD2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B74806F1-AF36-44E4-BDB7-43FBC5415A55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9B052A82-C568-4193-9490-A8AAFE42889A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FBC1521-674F-4BBF-ABED-24905AFA9BF5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6D79FC5E-93C9-4FCE-9774-EAF7A06C01E6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5013314C-F237-450B-8888-F09B947ABDB1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9B375E5-627E-448B-A104-F744E251E4F8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0C96B0BF-0E43-4C6F-A30D-A47C85B5AFE5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00A9F385-7069-4C3D-9885-ED078853C536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0A7AEEC-7427-4A51-87A9-A5296B89AE49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F79F106C-7C1A-4B87-A65C-BB428C51EFAE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947EFE0C-FDD9-427A-A9F6-34F6A9C1861E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4AF3AB1-18F9-4897-99BA-4F32B3E7A7FC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526287D3-6223-4077-B111-6B6626A617D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0B5E3170-321D-4E34-8AC5-AE4D781BB323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4ECE86B-3517-403A-8FED-7ACEDFB960AC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F2062308-D853-45DF-8C8C-444315F484D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AF55BED4-5141-4FC8-AC74-E245CFFD6050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BF17203-7557-4C97-A548-1F73047D049F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34BAC5BF-A4BB-4581-BC90-7BC20E38BC6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0E5EAEE7-D0F8-496C-BC77-F78AEACE9359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7068320-0160-49B1-8312-37C032D5F1AA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1D4FDB86-BBF3-40EF-8B5A-836D5CF96FE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8ED8CE12-8C68-456B-836E-88068FFDD2FB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DBA48CC-9684-45DC-96AA-92E72D3CDE43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CB79385C-8578-4907-88B1-05F1AC1F882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6745F2D3-92D5-4420-8038-7F5971950CA0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AE463D3-272A-460D-A4CC-F159AFA04285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0449DE04-D778-4BAF-9CCF-DD373F8B7847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E0773A4A-594D-4E48-A23E-550FFD5BE6BB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3731183-BF72-4867-B18C-EAB898E2E60C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AD04E61A-12B2-434E-8D96-B02A3DA6FF3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7C13F845-87DC-41FE-BED1-27C610F5644E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98CC4A9-3660-49A2-A81E-8CA89C45ABE0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BADC5589-8927-4970-8396-14A8D8DA676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B3B43364-1FE7-4AF6-9EB1-7A87CB135F7F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57F6A655-CA1C-4F66-9FE8-5E285C11DB97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50A8ADDA-7DFA-4E38-A7AA-848F1C8D835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20590187-20FA-4A9F-9AA8-1CD47504ADDF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F7E9739C-86ED-4744-970D-AF7082A23725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63073C1B-3F2D-473C-B1FA-354F5CE4F69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905E31D5-2EAA-4D20-BA1A-7F795CC594BD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508CE96-192D-4409-B600-13001D454D19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0B084EAF-04FC-41B5-AC9C-7F9A355CB5CD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8983B377-C262-40FA-A440-D733A1DE5A2F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AC300822-721D-4708-ABFD-1416BB1CF268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8E36CE84-DA9F-4F4C-8CAF-2720DF9B7C9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45A4FA69-B24C-4CC2-88C7-67FDFE2A337E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166BF53B-13EB-40F4-BC42-C383945233D6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42442D07-539E-4EA0-A9B2-61A7184CD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A2245B06-4BEC-41DF-94CA-88E295CF7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77CE901E-5AA5-45C9-8C53-18D190E6D70B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85223BBE-35E9-4B6F-AB01-15B1400379C3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0F7A01-6B99-4A81-AE02-3DD6DD0D0007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7260AFD9-0A09-4F41-9DA7-2D81C1363643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C805D9CC-9026-448C-930E-A4207E7D58CB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85CBDC-B275-4399-A53E-49DDE89FA031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5D1B748B-CDE2-4CEA-9F80-77C6EF321D04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83876694-AE3C-4286-858B-E1EFFB8F95C1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1C315CC-677C-4B10-AD3B-18FD4FFB9CC2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147FF874-F0F7-42BF-AE71-A01840C420E6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E6F9634A-2688-4829-9B95-87E46522A91B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3877099-8705-41D0-8E41-13126576B76A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476E8738-5C46-4B28-8149-2C7A2661799C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A5BCC4DA-A4F7-468B-A806-1140150D04A6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B0D1CE6-B9F7-4E03-9354-A7FA1DCE5C6E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1C1C16B7-9AC7-4862-BD17-5D3ABC772A6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553A4357-12FD-4E5B-9FD6-2DAB14ACA7A9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C5C9828-DD78-4DC2-91F6-37FA0AA82F7D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115F6EE2-E363-49C4-9D3B-2C8469452A57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55EBBAA6-5024-49D2-BA9A-E0610D8C3871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935A0DA-5CB2-45EE-B270-90FCD0230BF6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C55493BD-C83F-4347-A5E8-CB803B9B3AD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E8D063F6-DE3E-4087-B2FE-742B15BC0034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4C6F178-D53A-489A-89DD-76397DECE6A7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E3904070-84F7-4BDD-91D7-83365DDB264D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E977DE1A-9949-4056-891B-581B593CBBA9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D8757F8-F727-43D2-AF2C-AA6E27643A20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F25D6A8D-C205-46C3-AFAF-D75C3291E83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0C6E52F0-4A8F-473A-8234-52F34A4BB2E7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6FA4A48-0284-4D37-891B-05A8A991AD33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2FF8B055-2652-4E38-BCED-2F5457A637C7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91625A43-FFDC-438E-B754-78C050854681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3435C2A-9C0F-428F-BFAA-E3EFD01DFABC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F2A43F8B-7F73-40D3-9664-165870F00D6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50EC698B-9E62-4FA0-BA1D-1C38DF961C07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9FD28B6-370C-4D80-98E6-B8816CF65C4E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CD75733F-A64B-4D31-81F2-1F14C35A5E6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487C5845-5A7E-498A-85C6-CC37CC2F3DF5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5977A17-ED0A-42F4-9F98-A66F5A423072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48691233-5A6B-4DD1-9516-12D71663335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D4047CEE-D6FA-433E-A237-2511F500FDB0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EF83969-776E-428B-AAE4-DECF18CD3EDE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E140EADB-A5D7-49B9-A1E9-A5744C47B69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38A46DEA-66C3-418C-ADF0-E3ACE403E914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E36B65-9C74-4A18-A010-A33283B799AF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B59C8B61-739A-43B5-BFA9-3EDA0F2C4F44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6EF4884A-3288-492C-B30A-AF5091326ADF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68C86CAA-2AD2-49D4-9E9C-C7579A0FAF8D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7966EDAE-44F9-4FE5-91FE-B7B0088D8E0F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FFEB591D-BC7E-48CF-AB17-85FE8D9AC00C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9118F074-38C4-4B31-BE76-078530108620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587AE3E-BE04-4E99-8555-9A12E0AFC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E1C225F0-BA3D-4C6E-AF87-99B0E10A1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2A58F7B8-D231-453E-920F-E86D3099843E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q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V"/>
      <sheetName val="ABR"/>
      <sheetName val="MAI"/>
      <sheetName val="JUN"/>
      <sheetName val="MAR"/>
      <sheetName val="JUL"/>
      <sheetName val="AGO"/>
      <sheetName val="SET"/>
      <sheetName val="OUT"/>
      <sheetName val="NOV"/>
      <sheetName val="DEZ"/>
    </sheetNames>
    <sheetDataSet>
      <sheetData sheetId="0" refreshError="1"/>
      <sheetData sheetId="1">
        <row r="2">
          <cell r="B2" t="str">
            <v>wewewe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74AF-D0D7-4AD1-9B1A-B0E95F33E1A7}">
  <dimension ref="A6:V31"/>
  <sheetViews>
    <sheetView showGridLines="0" showRowColHeaders="0" zoomScaleNormal="100" workbookViewId="0">
      <selection activeCell="C9" sqref="C9"/>
    </sheetView>
  </sheetViews>
  <sheetFormatPr defaultColWidth="0" defaultRowHeight="15" x14ac:dyDescent="0.25"/>
  <cols>
    <col min="1" max="1" width="1.42578125" style="1" customWidth="1"/>
    <col min="2" max="2" width="27.85546875" style="1" bestFit="1" customWidth="1"/>
    <col min="3" max="3" width="25.140625" style="1" bestFit="1" customWidth="1"/>
    <col min="4" max="4" width="10.28515625" style="1" bestFit="1" customWidth="1"/>
    <col min="5" max="5" width="11.140625" style="1" bestFit="1" customWidth="1"/>
    <col min="6" max="6" width="13.5703125" style="1" bestFit="1" customWidth="1"/>
    <col min="7" max="7" width="8.140625" style="1" bestFit="1" customWidth="1"/>
    <col min="8" max="8" width="13.85546875" style="1" bestFit="1" customWidth="1"/>
    <col min="9" max="9" width="11.28515625" style="1" bestFit="1" customWidth="1"/>
    <col min="10" max="10" width="11.7109375" style="1" bestFit="1" customWidth="1"/>
    <col min="11" max="11" width="22" style="1" bestFit="1" customWidth="1"/>
    <col min="12" max="12" width="9.7109375" style="1" bestFit="1" customWidth="1"/>
    <col min="13" max="13" width="17.42578125" style="1" bestFit="1" customWidth="1"/>
    <col min="14" max="14" width="2" style="1" customWidth="1"/>
    <col min="15" max="21" width="9.140625" style="1" hidden="1" customWidth="1"/>
    <col min="22" max="22" width="2.140625" style="1" hidden="1" customWidth="1"/>
    <col min="23" max="16384" width="9.140625" style="1" hidden="1"/>
  </cols>
  <sheetData>
    <row r="6" spans="2:13" x14ac:dyDescent="0.25">
      <c r="B6" s="4" t="s">
        <v>15</v>
      </c>
      <c r="C6" s="4" t="s">
        <v>24</v>
      </c>
      <c r="D6" s="4" t="s">
        <v>16</v>
      </c>
      <c r="E6" s="4" t="s">
        <v>17</v>
      </c>
      <c r="F6" s="4" t="s">
        <v>18</v>
      </c>
      <c r="G6" s="4" t="s">
        <v>19</v>
      </c>
      <c r="H6" s="4" t="s">
        <v>20</v>
      </c>
      <c r="I6" s="4" t="s">
        <v>21</v>
      </c>
      <c r="J6" s="4" t="s">
        <v>22</v>
      </c>
      <c r="K6" s="4" t="s">
        <v>14</v>
      </c>
      <c r="L6" s="4" t="s">
        <v>29</v>
      </c>
      <c r="M6" s="4" t="s">
        <v>23</v>
      </c>
    </row>
    <row r="7" spans="2:13" x14ac:dyDescent="0.25">
      <c r="B7" s="44" t="s">
        <v>30</v>
      </c>
      <c r="C7" s="44" t="s">
        <v>4</v>
      </c>
      <c r="D7" s="44" t="s">
        <v>25</v>
      </c>
      <c r="E7" s="44" t="s">
        <v>26</v>
      </c>
      <c r="F7" s="45">
        <v>30</v>
      </c>
      <c r="G7" s="6">
        <f>AVERAGEIF('ANÁLISE POR ITEM'!C8:C19,"&lt;&gt;0")</f>
        <v>32</v>
      </c>
      <c r="H7" s="44">
        <v>50</v>
      </c>
      <c r="I7" s="6">
        <f>(H7/30)*L7</f>
        <v>3.3333333333333335</v>
      </c>
      <c r="J7" s="5">
        <f>H7</f>
        <v>50</v>
      </c>
      <c r="K7" s="44">
        <v>50</v>
      </c>
      <c r="L7" s="44">
        <v>2</v>
      </c>
      <c r="M7" s="6">
        <f>(H7/30)*(L7+2)</f>
        <v>6.666666666666667</v>
      </c>
    </row>
    <row r="8" spans="2:13" x14ac:dyDescent="0.25">
      <c r="B8" s="44" t="s">
        <v>30</v>
      </c>
      <c r="C8" s="44" t="s">
        <v>6</v>
      </c>
      <c r="D8" s="44" t="s">
        <v>25</v>
      </c>
      <c r="E8" s="44" t="s">
        <v>26</v>
      </c>
      <c r="F8" s="45">
        <v>35</v>
      </c>
      <c r="G8" s="6">
        <f>AVERAGEIF('ANÁLISE POR ITEM'!G8:G19,"&lt;&gt;0")</f>
        <v>5</v>
      </c>
      <c r="H8" s="44">
        <v>30</v>
      </c>
      <c r="I8" s="6">
        <f t="shared" ref="I8:I10" si="0">(H8/30)*L8</f>
        <v>2</v>
      </c>
      <c r="J8" s="5">
        <f t="shared" ref="J8:J10" si="1">H8</f>
        <v>30</v>
      </c>
      <c r="K8" s="44">
        <v>50</v>
      </c>
      <c r="L8" s="44">
        <v>2</v>
      </c>
      <c r="M8" s="6">
        <f t="shared" ref="M8:M10" si="2">(H8/30)*(L8+2)</f>
        <v>4</v>
      </c>
    </row>
    <row r="9" spans="2:13" x14ac:dyDescent="0.25">
      <c r="B9" s="44" t="s">
        <v>30</v>
      </c>
      <c r="C9" s="44" t="s">
        <v>11</v>
      </c>
      <c r="D9" s="44" t="s">
        <v>27</v>
      </c>
      <c r="E9" s="44" t="s">
        <v>28</v>
      </c>
      <c r="F9" s="45">
        <v>25</v>
      </c>
      <c r="G9" s="6">
        <f>AVERAGEIF('ANÁLISE POR ITEM'!K8:K19,"&lt;&gt;0")</f>
        <v>13</v>
      </c>
      <c r="H9" s="44">
        <v>20</v>
      </c>
      <c r="I9" s="6">
        <f t="shared" si="0"/>
        <v>0.66666666666666663</v>
      </c>
      <c r="J9" s="5">
        <f t="shared" si="1"/>
        <v>20</v>
      </c>
      <c r="K9" s="44">
        <v>20</v>
      </c>
      <c r="L9" s="44">
        <v>1</v>
      </c>
      <c r="M9" s="6">
        <f t="shared" si="2"/>
        <v>2</v>
      </c>
    </row>
    <row r="10" spans="2:13" x14ac:dyDescent="0.25">
      <c r="B10" s="44" t="s">
        <v>31</v>
      </c>
      <c r="C10" s="44" t="s">
        <v>7</v>
      </c>
      <c r="D10" s="44" t="s">
        <v>27</v>
      </c>
      <c r="E10" s="44" t="s">
        <v>28</v>
      </c>
      <c r="F10" s="45">
        <v>35</v>
      </c>
      <c r="G10" s="6">
        <f>AVERAGEIF('ANÁLISE POR ITEM'!O8:O19,"&lt;&gt;0")</f>
        <v>18</v>
      </c>
      <c r="H10" s="44">
        <v>30</v>
      </c>
      <c r="I10" s="6">
        <f t="shared" si="0"/>
        <v>1</v>
      </c>
      <c r="J10" s="5">
        <f t="shared" si="1"/>
        <v>30</v>
      </c>
      <c r="K10" s="44">
        <v>30</v>
      </c>
      <c r="L10" s="44">
        <v>1</v>
      </c>
      <c r="M10" s="6">
        <f t="shared" si="2"/>
        <v>3</v>
      </c>
    </row>
    <row r="11" spans="2:13" x14ac:dyDescent="0.25">
      <c r="I11" s="3"/>
    </row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</sheetData>
  <sheetProtection algorithmName="SHA-512" hashValue="LBnFBtavwwx32tN8jcJpJzY9qHA6Y2O0NC4nUw+55CcrdFRaNNP9NbzO7SaVgpgZ7uEJlRX+BlSaS+GmkEyH+w==" saltValue="qBfUlBF2jD1L+rnVO+/Fmw==" spinCount="100000" sheet="1" objects="1" scenarios="1" selectLockedCells="1"/>
  <conditionalFormatting sqref="B7:F10 H7:H10 K7:L10">
    <cfRule type="expression" dxfId="3" priority="1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17182-AAA4-452A-A456-6DAF8804FEAA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algorithmName="SHA-512" hashValue="7TC4lx54WAxWdYHA0Zgb38jd/+K82fDM8ENz+4BlJShBx7d7pYZ6WCMnlmy+cfhjSGsJgVbNA4kn+xXd4YEY2A==" saltValue="d3FI7Y6hsR6Dk6IszWXmog==" spinCount="100000" sheet="1" objects="1" scenarios="1" insertColumns="0" insertRows="0" selectLockedCells="1" sort="0" autoFilter="0"/>
  <autoFilter ref="A6:D22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764C8-979E-4783-A868-379CB2864D69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algorithmName="SHA-512" hashValue="iaYMrw+53fpWlvVYPeBv5moMLkiniMlL2CvKPUQfW1takpXInJCK0YO3wyKBmjOh4/GxH3pcMCIEKx6zizfq8Q==" saltValue="zvAjHE9MoP7c1TrctoG/TQ==" spinCount="100000" sheet="1" objects="1" scenarios="1" insertColumns="0" insertRows="0" selectLockedCells="1" sort="0" autoFilter="0"/>
  <autoFilter ref="A6:D22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28CFF-3C0D-4B5A-9E61-483194225DC9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algorithmName="SHA-512" hashValue="TMqIe7E6inimbC0U3/8g9yhRd25XW6nhoh86M+NFoFmg7brKR6lEfOVFQyvhDE8Z19gWZ0IY+dHcyJFnEzmtwg==" saltValue="VCLMHANOp/8kznCiAYxN6Q==" spinCount="100000" sheet="1" objects="1" scenarios="1" insertColumns="0" insertRows="0" selectLockedCells="1" sort="0" autoFilter="0"/>
  <autoFilter ref="A6:D22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28593-973A-462C-852B-B2D38DBC4AB2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algorithmName="SHA-512" hashValue="srYi8D4MengZkdLnre/sdSYG+nM7iy0PSqe8QZmASR60UORYuwa60yibIr3tthTGM5lTYSw5yvZdXRjYyjbLEQ==" saltValue="jiaK5QBB0YUZ3OwrLO4OKg==" spinCount="100000" sheet="1" scenarios="1" insertColumns="0" insertRows="0" selectLockedCells="1" sort="0" autoFilter="0"/>
  <autoFilter ref="A6:D22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87775-0250-4A3D-A2DD-10D0C0BDBE9B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algorithmName="SHA-512" hashValue="N1KK8AfLen+yg62xLrter7zfiA/AU6BLnek5paDd3xddRcyVXfU4s/nnLVoKWxYNQw02ic5jRZXjv/88dK3YVQ==" saltValue="qsSJ6psrBdZ8TtRgrsCeEA==" spinCount="100000" sheet="1" objects="1" scenarios="1" insertColumns="0" insertRows="0" selectLockedCells="1" sort="0" autoFilter="0"/>
  <autoFilter ref="A6:D22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AFDD-2C4A-4828-964B-0F3AF17BBF5E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algorithmName="SHA-512" hashValue="iUUfwyw2YKqrj2noiOLS2DB949pBFAzIye2MT1Pot2RhhONm1gjmV7eVgMkoLj8BATbylpFc6NEovuklWIoztQ==" saltValue="2Y9Zpcy4797VZCuvIawUHQ==" spinCount="100000" sheet="1" objects="1" scenarios="1" insertColumns="0" insertRows="0" selectLockedCells="1" sort="0" autoFilter="0"/>
  <autoFilter ref="A6:D22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F65D-2C4E-4EBC-9BF3-08BEAC26FFED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algorithmName="SHA-512" hashValue="SMkaGgfNfMT4Pbak55BHoX98ohfwZqwXO/1YS09G4uZLLARcHPsU318jGyucQ4BXWQGipfpRXi8F3ziTLnjKRQ==" saltValue="MIT0jMbARWp8mk7vgYUakg==" spinCount="100000" sheet="1" objects="1" scenarios="1" insertColumns="0" insertRows="0" selectLockedCells="1" sort="0" autoFilter="0"/>
  <autoFilter ref="A6:D22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EFA61-6F9C-4E91-AFA6-469DE57FC7D1}">
  <dimension ref="A6:U38"/>
  <sheetViews>
    <sheetView showGridLines="0" showRowColHeaders="0" zoomScaleNormal="100" workbookViewId="0"/>
  </sheetViews>
  <sheetFormatPr defaultColWidth="0" defaultRowHeight="15" x14ac:dyDescent="0.25"/>
  <cols>
    <col min="1" max="1" width="3.5703125" style="1" customWidth="1"/>
    <col min="2" max="2" width="24.28515625" style="1" bestFit="1" customWidth="1"/>
    <col min="3" max="14" width="12.7109375" style="1" customWidth="1"/>
    <col min="15" max="15" width="5.140625" style="1" customWidth="1"/>
    <col min="16" max="17" width="9.140625" style="1" hidden="1" customWidth="1"/>
    <col min="18" max="18" width="2" style="1" hidden="1" customWidth="1"/>
    <col min="19" max="21" width="2.140625" style="1" hidden="1" customWidth="1"/>
    <col min="22" max="16384" width="9.140625" style="1" hidden="1"/>
  </cols>
  <sheetData>
    <row r="6" spans="2:14" x14ac:dyDescent="0.25">
      <c r="C6" s="47" t="s">
        <v>45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9"/>
    </row>
    <row r="7" spans="2:14" x14ac:dyDescent="0.25">
      <c r="C7" s="8" t="s">
        <v>32</v>
      </c>
      <c r="D7" s="8" t="s">
        <v>34</v>
      </c>
      <c r="E7" s="8" t="s">
        <v>35</v>
      </c>
      <c r="F7" s="8" t="s">
        <v>36</v>
      </c>
      <c r="G7" s="8" t="s">
        <v>37</v>
      </c>
      <c r="H7" s="8" t="s">
        <v>38</v>
      </c>
      <c r="I7" s="8" t="s">
        <v>39</v>
      </c>
      <c r="J7" s="8" t="s">
        <v>40</v>
      </c>
      <c r="K7" s="8" t="s">
        <v>41</v>
      </c>
      <c r="L7" s="8" t="s">
        <v>42</v>
      </c>
      <c r="M7" s="8" t="s">
        <v>43</v>
      </c>
      <c r="N7" s="8" t="s">
        <v>44</v>
      </c>
    </row>
    <row r="8" spans="2:14" x14ac:dyDescent="0.25">
      <c r="B8" s="9" t="s">
        <v>46</v>
      </c>
      <c r="C8" s="2">
        <f>'ANÁLISE POR ITEM'!C8+'ANÁLISE POR ITEM'!G8+'ANÁLISE POR ITEM'!K8+'ANÁLISE POR ITEM'!O8</f>
        <v>68</v>
      </c>
      <c r="D8" s="2">
        <f>'ANÁLISE POR ITEM'!C9+'ANÁLISE POR ITEM'!G9+'ANÁLISE POR ITEM'!K9+'ANÁLISE POR ITEM'!O9</f>
        <v>0</v>
      </c>
      <c r="E8" s="2">
        <f>'ANÁLISE POR ITEM'!C10+'ANÁLISE POR ITEM'!G10+'ANÁLISE POR ITEM'!K10+'ANÁLISE POR ITEM'!O10</f>
        <v>0</v>
      </c>
      <c r="F8" s="2">
        <f>'ANÁLISE POR ITEM'!C11+'ANÁLISE POR ITEM'!G11+'ANÁLISE POR ITEM'!K11+'ANÁLISE POR ITEM'!O11</f>
        <v>0</v>
      </c>
      <c r="G8" s="2">
        <f>'ANÁLISE POR ITEM'!C12+'ANÁLISE POR ITEM'!G12+'ANÁLISE POR ITEM'!K12+'ANÁLISE POR ITEM'!O12</f>
        <v>0</v>
      </c>
      <c r="H8" s="2">
        <f>'ANÁLISE POR ITEM'!C13+'ANÁLISE POR ITEM'!G13+'ANÁLISE POR ITEM'!K13+'ANÁLISE POR ITEM'!O13</f>
        <v>0</v>
      </c>
      <c r="I8" s="2">
        <f>'ANÁLISE POR ITEM'!C14+'ANÁLISE POR ITEM'!G14+'ANÁLISE POR ITEM'!K14+'ANÁLISE POR ITEM'!O14</f>
        <v>0</v>
      </c>
      <c r="J8" s="2">
        <f>'ANÁLISE POR ITEM'!C15+'ANÁLISE POR ITEM'!G15+'ANÁLISE POR ITEM'!K15+'ANÁLISE POR ITEM'!O15</f>
        <v>0</v>
      </c>
      <c r="K8" s="2">
        <f>'ANÁLISE POR ITEM'!C16+'ANÁLISE POR ITEM'!G16+'ANÁLISE POR ITEM'!K16+'ANÁLISE POR ITEM'!O16</f>
        <v>0</v>
      </c>
      <c r="L8" s="2">
        <f>'ANÁLISE POR ITEM'!C17+'ANÁLISE POR ITEM'!G17+'ANÁLISE POR ITEM'!K17+'ANÁLISE POR ITEM'!O17</f>
        <v>0</v>
      </c>
      <c r="M8" s="2">
        <f>'ANÁLISE POR ITEM'!C18+'ANÁLISE POR ITEM'!G18+'ANÁLISE POR ITEM'!K18+'ANÁLISE POR ITEM'!O18</f>
        <v>0</v>
      </c>
      <c r="N8" s="2">
        <f>'ANÁLISE POR ITEM'!C19+'ANÁLISE POR ITEM'!G19+'ANÁLISE POR ITEM'!K19+'ANÁLISE POR ITEM'!O19</f>
        <v>0</v>
      </c>
    </row>
    <row r="9" spans="2:14" x14ac:dyDescent="0.25">
      <c r="B9" s="9" t="s">
        <v>33</v>
      </c>
      <c r="C9" s="7">
        <f>'ANÁLISE POR ITEM'!D8+'ANÁLISE POR ITEM'!H8+'ANÁLISE POR ITEM'!L8+'ANÁLISE POR ITEM'!P8</f>
        <v>2090</v>
      </c>
      <c r="D9" s="7">
        <f>'ANÁLISE POR ITEM'!D9+'ANÁLISE POR ITEM'!H9+'ANÁLISE POR ITEM'!L9+'ANÁLISE POR ITEM'!P9</f>
        <v>0</v>
      </c>
      <c r="E9" s="7">
        <f>'ANÁLISE POR ITEM'!D10+'ANÁLISE POR ITEM'!H10+'ANÁLISE POR ITEM'!L10+'ANÁLISE POR ITEM'!P10</f>
        <v>0</v>
      </c>
      <c r="F9" s="7">
        <f>'ANÁLISE POR ITEM'!D11+'ANÁLISE POR ITEM'!H11+'ANÁLISE POR ITEM'!L11+'ANÁLISE POR ITEM'!P11</f>
        <v>0</v>
      </c>
      <c r="G9" s="7">
        <f>'ANÁLISE POR ITEM'!D12+'ANÁLISE POR ITEM'!H12+'ANÁLISE POR ITEM'!L12+'ANÁLISE POR ITEM'!P12</f>
        <v>0</v>
      </c>
      <c r="H9" s="7">
        <f>'ANÁLISE POR ITEM'!D13+'ANÁLISE POR ITEM'!H13+'ANÁLISE POR ITEM'!L13+'ANÁLISE POR ITEM'!P13</f>
        <v>0</v>
      </c>
      <c r="I9" s="7">
        <f>'ANÁLISE POR ITEM'!D14+'ANÁLISE POR ITEM'!H14+'ANÁLISE POR ITEM'!L14+'ANÁLISE POR ITEM'!P14</f>
        <v>0</v>
      </c>
      <c r="J9" s="7">
        <f>'ANÁLISE POR ITEM'!D15+'ANÁLISE POR ITEM'!H15+'ANÁLISE POR ITEM'!L15+'ANÁLISE POR ITEM'!P15</f>
        <v>0</v>
      </c>
      <c r="K9" s="7">
        <f>'ANÁLISE POR ITEM'!D16+'ANÁLISE POR ITEM'!H16+'ANÁLISE POR ITEM'!L16+'ANÁLISE POR ITEM'!P16</f>
        <v>0</v>
      </c>
      <c r="L9" s="7">
        <f>'ANÁLISE POR ITEM'!D17+'ANÁLISE POR ITEM'!H17+'ANÁLISE POR ITEM'!L17+'ANÁLISE POR ITEM'!P17</f>
        <v>0</v>
      </c>
      <c r="M9" s="7">
        <f>'ANÁLISE POR ITEM'!D18+'ANÁLISE POR ITEM'!H18+'ANÁLISE POR ITEM'!L18+'ANÁLISE POR ITEM'!P18</f>
        <v>0</v>
      </c>
      <c r="N9" s="7">
        <f>'ANÁLISE POR ITEM'!D19+'ANÁLISE POR ITEM'!H19+'ANÁLISE POR ITEM'!L19+'ANÁLISE POR ITEM'!P19</f>
        <v>0</v>
      </c>
    </row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</sheetData>
  <sheetProtection algorithmName="SHA-512" hashValue="cKPYD6K+aW3+wZodajYiv9IZ3VDOUkaBwvwjmueGclqQG9psS1+fgPruOjwARTyOdPER2af3nkvPluLyjjkWiw==" saltValue="HkJuKY66wUCTvV5avtoOLw==" spinCount="100000" sheet="1" objects="1" scenarios="1" selectLockedCells="1"/>
  <mergeCells count="1">
    <mergeCell ref="C6:N6"/>
  </mergeCells>
  <conditionalFormatting sqref="C8:N9">
    <cfRule type="expression" dxfId="2" priority="1">
      <formula>MOD(COLUMN(),2)=0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9547-26CA-412F-8A74-6605FC1E8CE3}">
  <dimension ref="A6:V79"/>
  <sheetViews>
    <sheetView showGridLines="0" showRowColHeaders="0" zoomScaleNormal="100" workbookViewId="0"/>
  </sheetViews>
  <sheetFormatPr defaultColWidth="0" defaultRowHeight="15" x14ac:dyDescent="0.25"/>
  <cols>
    <col min="1" max="1" width="2" style="1" customWidth="1"/>
    <col min="2" max="2" width="9.140625" style="1" customWidth="1"/>
    <col min="3" max="3" width="15.85546875" style="1" bestFit="1" customWidth="1"/>
    <col min="4" max="4" width="12.7109375" style="1" customWidth="1"/>
    <col min="5" max="6" width="9.140625" style="1" customWidth="1"/>
    <col min="7" max="7" width="16.7109375" style="1" customWidth="1"/>
    <col min="8" max="8" width="12.7109375" style="1" customWidth="1"/>
    <col min="9" max="10" width="9.140625" style="1" customWidth="1"/>
    <col min="11" max="11" width="17" style="1" customWidth="1"/>
    <col min="12" max="12" width="12.7109375" style="1" customWidth="1"/>
    <col min="13" max="14" width="9.140625" style="1" customWidth="1"/>
    <col min="15" max="15" width="16.7109375" style="1" customWidth="1"/>
    <col min="16" max="16" width="12.7109375" style="1" customWidth="1"/>
    <col min="17" max="17" width="2.28515625" style="1" customWidth="1"/>
    <col min="18" max="21" width="9.140625" style="1" hidden="1" customWidth="1"/>
    <col min="22" max="22" width="2.140625" style="1" hidden="1" customWidth="1"/>
    <col min="23" max="16384" width="9.140625" style="1" hidden="1"/>
  </cols>
  <sheetData>
    <row r="6" spans="2:16" x14ac:dyDescent="0.25">
      <c r="B6" s="40" t="str">
        <f>'ANEXO DE CONTRATO'!C7</f>
        <v>WNMA 080408 UC5115</v>
      </c>
      <c r="C6" s="41"/>
      <c r="D6" s="42"/>
      <c r="F6" s="29" t="str">
        <f>'ANEXO DE CONTRATO'!C8</f>
        <v>WNMG 080408-MA MC6015</v>
      </c>
      <c r="G6" s="30"/>
      <c r="H6" s="31"/>
      <c r="J6" s="32" t="str">
        <f>'ANEXO DE CONTRATO'!C9</f>
        <v>MGMN 400-GS-1</v>
      </c>
      <c r="K6" s="33"/>
      <c r="L6" s="34"/>
      <c r="N6" s="35" t="str">
        <f>'ANEXO DE CONTRATO'!C10</f>
        <v>XDMT 11T316ER-JT</v>
      </c>
      <c r="O6" s="36"/>
      <c r="P6" s="37"/>
    </row>
    <row r="7" spans="2:16" x14ac:dyDescent="0.25">
      <c r="B7" s="4" t="s">
        <v>47</v>
      </c>
      <c r="C7" s="4" t="s">
        <v>48</v>
      </c>
      <c r="D7" s="4" t="s">
        <v>33</v>
      </c>
      <c r="F7" s="4" t="s">
        <v>47</v>
      </c>
      <c r="G7" s="4" t="s">
        <v>48</v>
      </c>
      <c r="H7" s="4" t="s">
        <v>33</v>
      </c>
      <c r="J7" s="4" t="s">
        <v>47</v>
      </c>
      <c r="K7" s="4" t="s">
        <v>48</v>
      </c>
      <c r="L7" s="4" t="s">
        <v>33</v>
      </c>
      <c r="N7" s="4" t="s">
        <v>47</v>
      </c>
      <c r="O7" s="4" t="s">
        <v>48</v>
      </c>
      <c r="P7" s="4" t="s">
        <v>33</v>
      </c>
    </row>
    <row r="8" spans="2:16" x14ac:dyDescent="0.25">
      <c r="B8" s="11" t="s">
        <v>49</v>
      </c>
      <c r="C8" s="2">
        <f>SUMIF(JAN!$B:$B,'ANÁLISE POR ITEM'!$B$6,JAN!$C:$C)</f>
        <v>32</v>
      </c>
      <c r="D8" s="7">
        <f>C8*'ANEXO DE CONTRATO'!$F$7</f>
        <v>960</v>
      </c>
      <c r="F8" s="11" t="s">
        <v>49</v>
      </c>
      <c r="G8" s="2">
        <f>SUMIF(JAN!$B:$B,'ANÁLISE POR ITEM'!$F$6,JAN!$C:$C)</f>
        <v>5</v>
      </c>
      <c r="H8" s="7">
        <f>G8*'ANEXO DE CONTRATO'!$F$8</f>
        <v>175</v>
      </c>
      <c r="J8" s="11" t="s">
        <v>49</v>
      </c>
      <c r="K8" s="2">
        <f>SUMIF(JAN!$B:$B,'ANÁLISE POR ITEM'!$J$6,JAN!$C:$C)</f>
        <v>13</v>
      </c>
      <c r="L8" s="7">
        <f>K8*'ANEXO DE CONTRATO'!$F$9</f>
        <v>325</v>
      </c>
      <c r="N8" s="11" t="s">
        <v>49</v>
      </c>
      <c r="O8" s="2">
        <f>SUMIF(JAN!$B:$B,'ANÁLISE POR ITEM'!$N$6,JAN!$C:$C)</f>
        <v>18</v>
      </c>
      <c r="P8" s="7">
        <f>O8*'ANEXO DE CONTRATO'!$F$10</f>
        <v>630</v>
      </c>
    </row>
    <row r="9" spans="2:16" x14ac:dyDescent="0.25">
      <c r="B9" s="4" t="s">
        <v>50</v>
      </c>
      <c r="C9" s="2">
        <f>SUMIF(FEV!$B:$B,'ANÁLISE POR ITEM'!$B$6,FEV!$C:$C)</f>
        <v>0</v>
      </c>
      <c r="D9" s="7">
        <f>C9*'ANEXO DE CONTRATO'!$F$7</f>
        <v>0</v>
      </c>
      <c r="F9" s="4" t="s">
        <v>50</v>
      </c>
      <c r="G9" s="2">
        <f>SUMIF(FEV!$B:$B,'ANÁLISE POR ITEM'!$F$6,FEV!$C:$C)</f>
        <v>0</v>
      </c>
      <c r="H9" s="7">
        <f>G9*'ANEXO DE CONTRATO'!$F$8</f>
        <v>0</v>
      </c>
      <c r="J9" s="4" t="s">
        <v>50</v>
      </c>
      <c r="K9" s="2">
        <f>SUMIF(FEV!$B:$B,'ANÁLISE POR ITEM'!$J$6,FEV!$C:$C)</f>
        <v>0</v>
      </c>
      <c r="L9" s="7">
        <f>K9*'ANEXO DE CONTRATO'!$F$9</f>
        <v>0</v>
      </c>
      <c r="N9" s="4" t="s">
        <v>50</v>
      </c>
      <c r="O9" s="2">
        <f>SUMIF(FEV!$B:$B,'ANÁLISE POR ITEM'!$N$6,FEV!$C:$C)</f>
        <v>0</v>
      </c>
      <c r="P9" s="7">
        <f>O9*'ANEXO DE CONTRATO'!$F$10</f>
        <v>0</v>
      </c>
    </row>
    <row r="10" spans="2:16" x14ac:dyDescent="0.25">
      <c r="B10" s="4" t="s">
        <v>51</v>
      </c>
      <c r="C10" s="2">
        <f>SUMIF(MAR!$B:$B,'ANÁLISE POR ITEM'!$B$6,MAR!$C:$C)</f>
        <v>0</v>
      </c>
      <c r="D10" s="7">
        <f>C10*'ANEXO DE CONTRATO'!$F$7</f>
        <v>0</v>
      </c>
      <c r="F10" s="4" t="s">
        <v>51</v>
      </c>
      <c r="G10" s="2">
        <f>SUMIF(MAR!$B:$B,'ANÁLISE POR ITEM'!$F$6,MAR!$C:$C)</f>
        <v>0</v>
      </c>
      <c r="H10" s="7">
        <f>G10*'ANEXO DE CONTRATO'!$F$8</f>
        <v>0</v>
      </c>
      <c r="J10" s="4" t="s">
        <v>51</v>
      </c>
      <c r="K10" s="2">
        <f>SUMIF(MAR!$B:$B,'ANÁLISE POR ITEM'!$J$6,MAR!$C:$C)</f>
        <v>0</v>
      </c>
      <c r="L10" s="7">
        <f>K10*'ANEXO DE CONTRATO'!$F$9</f>
        <v>0</v>
      </c>
      <c r="N10" s="4" t="s">
        <v>51</v>
      </c>
      <c r="O10" s="2">
        <f>SUMIF(MAR!$B:$B,'ANÁLISE POR ITEM'!$N$6,MAR!$C:$C)</f>
        <v>0</v>
      </c>
      <c r="P10" s="7">
        <f>O10*'ANEXO DE CONTRATO'!$F$10</f>
        <v>0</v>
      </c>
    </row>
    <row r="11" spans="2:16" x14ac:dyDescent="0.25">
      <c r="B11" s="4" t="s">
        <v>52</v>
      </c>
      <c r="C11" s="2">
        <f>SUMIF(ABR!$B:$B,'ANÁLISE POR ITEM'!$B$6,ABR!$C:$C)</f>
        <v>0</v>
      </c>
      <c r="D11" s="7">
        <f>C11*'ANEXO DE CONTRATO'!$F$7</f>
        <v>0</v>
      </c>
      <c r="F11" s="4" t="s">
        <v>52</v>
      </c>
      <c r="G11" s="2">
        <f>SUMIF(ABR!$B:$B,'ANÁLISE POR ITEM'!$F$6,ABR!$C:$C)</f>
        <v>0</v>
      </c>
      <c r="H11" s="7">
        <f>G11*'ANEXO DE CONTRATO'!$F$8</f>
        <v>0</v>
      </c>
      <c r="J11" s="4" t="s">
        <v>52</v>
      </c>
      <c r="K11" s="2">
        <f>SUMIF(ABR!$B:$B,'ANÁLISE POR ITEM'!$J$6,ABR!$C:$C)</f>
        <v>0</v>
      </c>
      <c r="L11" s="7">
        <f>K11*'ANEXO DE CONTRATO'!$F$9</f>
        <v>0</v>
      </c>
      <c r="N11" s="4" t="s">
        <v>52</v>
      </c>
      <c r="O11" s="2">
        <f>SUMIF(ABR!$B:$B,'ANÁLISE POR ITEM'!$N$6,ABR!$C:$C)</f>
        <v>0</v>
      </c>
      <c r="P11" s="7">
        <f>O11*'ANEXO DE CONTRATO'!$F$10</f>
        <v>0</v>
      </c>
    </row>
    <row r="12" spans="2:16" x14ac:dyDescent="0.25">
      <c r="B12" s="4" t="s">
        <v>53</v>
      </c>
      <c r="C12" s="2">
        <f>SUMIF(MAI!$B:$B,'ANÁLISE POR ITEM'!$B$6,MAI!$C:$C)</f>
        <v>0</v>
      </c>
      <c r="D12" s="7">
        <f>C12*'ANEXO DE CONTRATO'!$F$7</f>
        <v>0</v>
      </c>
      <c r="F12" s="4" t="s">
        <v>53</v>
      </c>
      <c r="G12" s="2">
        <f>SUMIF(MAI!$B:$B,'ANÁLISE POR ITEM'!$F$6,MAI!$C:$C)</f>
        <v>0</v>
      </c>
      <c r="H12" s="7">
        <f>G12*'ANEXO DE CONTRATO'!$F$8</f>
        <v>0</v>
      </c>
      <c r="J12" s="4" t="s">
        <v>53</v>
      </c>
      <c r="K12" s="2">
        <f>SUMIF(MAI!$B:$B,'ANÁLISE POR ITEM'!$J$6,MAI!$C:$C)</f>
        <v>0</v>
      </c>
      <c r="L12" s="7">
        <f>K12*'ANEXO DE CONTRATO'!$F$9</f>
        <v>0</v>
      </c>
      <c r="N12" s="4" t="s">
        <v>53</v>
      </c>
      <c r="O12" s="2">
        <f>SUMIF(MAI!$B:$B,'ANÁLISE POR ITEM'!$N$6,MAI!$C:$C)</f>
        <v>0</v>
      </c>
      <c r="P12" s="7">
        <f>O12*'ANEXO DE CONTRATO'!$F$10</f>
        <v>0</v>
      </c>
    </row>
    <row r="13" spans="2:16" x14ac:dyDescent="0.25">
      <c r="B13" s="4" t="s">
        <v>54</v>
      </c>
      <c r="C13" s="2">
        <f>SUMIF(JUN!$B:$B,'ANÁLISE POR ITEM'!$B$6,JUN!$C:$C)</f>
        <v>0</v>
      </c>
      <c r="D13" s="7">
        <f>C13*'ANEXO DE CONTRATO'!$F$7</f>
        <v>0</v>
      </c>
      <c r="F13" s="4" t="s">
        <v>54</v>
      </c>
      <c r="G13" s="2">
        <f>SUMIF(JUN!$B:$B,'ANÁLISE POR ITEM'!$F$6,JUN!$C:$C)</f>
        <v>0</v>
      </c>
      <c r="H13" s="7">
        <f>G13*'ANEXO DE CONTRATO'!$F$8</f>
        <v>0</v>
      </c>
      <c r="J13" s="4" t="s">
        <v>54</v>
      </c>
      <c r="K13" s="2">
        <f>SUMIF(JUN!$B:$B,'ANÁLISE POR ITEM'!$J$6,JUN!$C:$C)</f>
        <v>0</v>
      </c>
      <c r="L13" s="7">
        <f>K13*'ANEXO DE CONTRATO'!$F$9</f>
        <v>0</v>
      </c>
      <c r="N13" s="4" t="s">
        <v>54</v>
      </c>
      <c r="O13" s="2">
        <f>SUMIF(JUN!$B:$B,'ANÁLISE POR ITEM'!$N$6,JUN!$C:$C)</f>
        <v>0</v>
      </c>
      <c r="P13" s="7">
        <f>O13*'ANEXO DE CONTRATO'!$F$10</f>
        <v>0</v>
      </c>
    </row>
    <row r="14" spans="2:16" x14ac:dyDescent="0.25">
      <c r="B14" s="4" t="s">
        <v>55</v>
      </c>
      <c r="C14" s="2">
        <f>SUMIF(JUL!$B:$B,'ANÁLISE POR ITEM'!$B$6,JUL!$C:$C)</f>
        <v>0</v>
      </c>
      <c r="D14" s="7">
        <f>C14*'ANEXO DE CONTRATO'!$F$7</f>
        <v>0</v>
      </c>
      <c r="F14" s="4" t="s">
        <v>55</v>
      </c>
      <c r="G14" s="2">
        <f>SUMIF(JUL!$B:$B,'ANÁLISE POR ITEM'!$F$6,JUL!$C:$C)</f>
        <v>0</v>
      </c>
      <c r="H14" s="7">
        <f>G14*'ANEXO DE CONTRATO'!$F$8</f>
        <v>0</v>
      </c>
      <c r="J14" s="4" t="s">
        <v>55</v>
      </c>
      <c r="K14" s="2">
        <f>SUMIF(JUL!$B:$B,'ANÁLISE POR ITEM'!$J$6,JUL!$C:$C)</f>
        <v>0</v>
      </c>
      <c r="L14" s="7">
        <f>K14*'ANEXO DE CONTRATO'!$F$9</f>
        <v>0</v>
      </c>
      <c r="N14" s="4" t="s">
        <v>55</v>
      </c>
      <c r="O14" s="2">
        <f>SUMIF(JUL!$B:$B,'ANÁLISE POR ITEM'!$N$6,JUL!$C:$C)</f>
        <v>0</v>
      </c>
      <c r="P14" s="7">
        <f>O14*'ANEXO DE CONTRATO'!$F$10</f>
        <v>0</v>
      </c>
    </row>
    <row r="15" spans="2:16" x14ac:dyDescent="0.25">
      <c r="B15" s="4" t="s">
        <v>56</v>
      </c>
      <c r="C15" s="2">
        <f>SUMIF(AGO!$B:$B,'ANÁLISE POR ITEM'!$B$6,AGO!$C:$C)</f>
        <v>0</v>
      </c>
      <c r="D15" s="7">
        <f>C15*'ANEXO DE CONTRATO'!$F$7</f>
        <v>0</v>
      </c>
      <c r="F15" s="4" t="s">
        <v>56</v>
      </c>
      <c r="G15" s="2">
        <f>SUMIF(AGO!$B:$B,'ANÁLISE POR ITEM'!$F$6,AGO!$C:$C)</f>
        <v>0</v>
      </c>
      <c r="H15" s="7">
        <f>G15*'ANEXO DE CONTRATO'!$F$8</f>
        <v>0</v>
      </c>
      <c r="J15" s="4" t="s">
        <v>56</v>
      </c>
      <c r="K15" s="2">
        <f>SUMIF(AGO!$B:$B,'ANÁLISE POR ITEM'!$J$6,AGO!$C:$C)</f>
        <v>0</v>
      </c>
      <c r="L15" s="7">
        <f>K15*'ANEXO DE CONTRATO'!$F$9</f>
        <v>0</v>
      </c>
      <c r="N15" s="4" t="s">
        <v>56</v>
      </c>
      <c r="O15" s="2">
        <f>SUMIF(AGO!$B:$B,'ANÁLISE POR ITEM'!$N$6,AGO!$C:$C)</f>
        <v>0</v>
      </c>
      <c r="P15" s="7">
        <f>O15*'ANEXO DE CONTRATO'!$F$10</f>
        <v>0</v>
      </c>
    </row>
    <row r="16" spans="2:16" x14ac:dyDescent="0.25">
      <c r="B16" s="4" t="s">
        <v>57</v>
      </c>
      <c r="C16" s="2">
        <f>SUMIF(SET!$B:$B,'ANÁLISE POR ITEM'!$B$6,SET!$C:$C)</f>
        <v>0</v>
      </c>
      <c r="D16" s="7">
        <f>C16*'ANEXO DE CONTRATO'!$F$7</f>
        <v>0</v>
      </c>
      <c r="F16" s="4" t="s">
        <v>57</v>
      </c>
      <c r="G16" s="2">
        <f>SUMIF(SET!$B:$B,'ANÁLISE POR ITEM'!$F$6,SET!$C:$C)</f>
        <v>0</v>
      </c>
      <c r="H16" s="7">
        <f>G16*'ANEXO DE CONTRATO'!$F$8</f>
        <v>0</v>
      </c>
      <c r="J16" s="4" t="s">
        <v>57</v>
      </c>
      <c r="K16" s="2">
        <f>SUMIF(SET!$B:$B,'ANÁLISE POR ITEM'!$J$6,SET!$C:$C)</f>
        <v>0</v>
      </c>
      <c r="L16" s="7">
        <f>K16*'ANEXO DE CONTRATO'!$F$9</f>
        <v>0</v>
      </c>
      <c r="N16" s="4" t="s">
        <v>57</v>
      </c>
      <c r="O16" s="2">
        <f>SUMIF(SET!$B:$B,'ANÁLISE POR ITEM'!$N$6,SET!$C:$C)</f>
        <v>0</v>
      </c>
      <c r="P16" s="7">
        <f>O16*'ANEXO DE CONTRATO'!$F$10</f>
        <v>0</v>
      </c>
    </row>
    <row r="17" spans="2:16" x14ac:dyDescent="0.25">
      <c r="B17" s="4" t="s">
        <v>58</v>
      </c>
      <c r="C17" s="2">
        <f>SUMIF(OUT!$B:$B,'ANÁLISE POR ITEM'!$B$6,OUT!$C:$C)</f>
        <v>0</v>
      </c>
      <c r="D17" s="7">
        <f>C17*'ANEXO DE CONTRATO'!$F$7</f>
        <v>0</v>
      </c>
      <c r="F17" s="4" t="s">
        <v>58</v>
      </c>
      <c r="G17" s="2">
        <f>SUMIF(OUT!$B:$B,'ANÁLISE POR ITEM'!$F$6,OUT!$C:$C)</f>
        <v>0</v>
      </c>
      <c r="H17" s="7">
        <f>G17*'ANEXO DE CONTRATO'!$F$8</f>
        <v>0</v>
      </c>
      <c r="J17" s="4" t="s">
        <v>58</v>
      </c>
      <c r="K17" s="2">
        <f>SUMIF(OUT!$B:$B,'ANÁLISE POR ITEM'!$J$6,OUT!$C:$C)</f>
        <v>0</v>
      </c>
      <c r="L17" s="7">
        <f>K17*'ANEXO DE CONTRATO'!$F$9</f>
        <v>0</v>
      </c>
      <c r="N17" s="4" t="s">
        <v>58</v>
      </c>
      <c r="O17" s="2">
        <f>SUMIF(OUT!$B:$B,'ANÁLISE POR ITEM'!$N$6,OUT!$C:$C)</f>
        <v>0</v>
      </c>
      <c r="P17" s="7">
        <f>O17*'ANEXO DE CONTRATO'!$F$10</f>
        <v>0</v>
      </c>
    </row>
    <row r="18" spans="2:16" x14ac:dyDescent="0.25">
      <c r="B18" s="4" t="s">
        <v>59</v>
      </c>
      <c r="C18" s="2">
        <f>SUMIF(NOV!$B:$B,'ANÁLISE POR ITEM'!$B$6,NOV!$C:$C)</f>
        <v>0</v>
      </c>
      <c r="D18" s="7">
        <f>C18*'ANEXO DE CONTRATO'!$F$7</f>
        <v>0</v>
      </c>
      <c r="F18" s="4" t="s">
        <v>59</v>
      </c>
      <c r="G18" s="2">
        <f>SUMIF(NOV!$B:$B,'ANÁLISE POR ITEM'!$F$6,NOV!$C:$C)</f>
        <v>0</v>
      </c>
      <c r="H18" s="7">
        <f>G18*'ANEXO DE CONTRATO'!$F$8</f>
        <v>0</v>
      </c>
      <c r="J18" s="4" t="s">
        <v>59</v>
      </c>
      <c r="K18" s="2">
        <f>SUMIF(NOV!$B:$B,'ANÁLISE POR ITEM'!$J$6,NOV!$C:$C)</f>
        <v>0</v>
      </c>
      <c r="L18" s="7">
        <f>K18*'ANEXO DE CONTRATO'!$F$9</f>
        <v>0</v>
      </c>
      <c r="N18" s="4" t="s">
        <v>59</v>
      </c>
      <c r="O18" s="2">
        <f>SUMIF(NOV!$B:$B,'ANÁLISE POR ITEM'!$N$6,NOV!$C:$C)</f>
        <v>0</v>
      </c>
      <c r="P18" s="7">
        <f>O18*'ANEXO DE CONTRATO'!$F$10</f>
        <v>0</v>
      </c>
    </row>
    <row r="19" spans="2:16" x14ac:dyDescent="0.25">
      <c r="B19" s="4" t="s">
        <v>60</v>
      </c>
      <c r="C19" s="2">
        <f>SUMIF(DEZ!$B:$B,'ANÁLISE POR ITEM'!$B$6,DEZ!$C:$C)</f>
        <v>0</v>
      </c>
      <c r="D19" s="7">
        <f>C19*'ANEXO DE CONTRATO'!$F$7</f>
        <v>0</v>
      </c>
      <c r="F19" s="4" t="s">
        <v>60</v>
      </c>
      <c r="G19" s="2">
        <f>SUMIF(DEZ!$B:$B,'ANÁLISE POR ITEM'!$F$6,DEZ!$C:$C)</f>
        <v>0</v>
      </c>
      <c r="H19" s="7">
        <f>G19*'ANEXO DE CONTRATO'!$F$8</f>
        <v>0</v>
      </c>
      <c r="J19" s="4" t="s">
        <v>60</v>
      </c>
      <c r="K19" s="2">
        <f>SUMIF(DEZ!$B:$B,'ANÁLISE POR ITEM'!$J$6,DEZ!$C:$C)</f>
        <v>0</v>
      </c>
      <c r="L19" s="7">
        <f>K19*'ANEXO DE CONTRATO'!$F$9</f>
        <v>0</v>
      </c>
      <c r="N19" s="4" t="s">
        <v>60</v>
      </c>
      <c r="O19" s="2">
        <f>SUMIF(DEZ!$B:$B,'ANÁLISE POR ITEM'!$N$6,DEZ!$C:$C)</f>
        <v>0</v>
      </c>
      <c r="P19" s="7">
        <f>O19*'ANEXO DE CONTRATO'!$F$10</f>
        <v>0</v>
      </c>
    </row>
    <row r="20" spans="2:16" x14ac:dyDescent="0.25">
      <c r="K20" s="10"/>
    </row>
    <row r="21" spans="2:16" x14ac:dyDescent="0.25">
      <c r="B21" s="9" t="s">
        <v>61</v>
      </c>
      <c r="C21" s="2">
        <f>SUM(C8:C19)</f>
        <v>32</v>
      </c>
      <c r="D21" s="7">
        <f>SUM(D8:D19)</f>
        <v>960</v>
      </c>
      <c r="F21" s="9" t="s">
        <v>61</v>
      </c>
      <c r="G21" s="2">
        <f>SUM(G8:G19)</f>
        <v>5</v>
      </c>
      <c r="H21" s="7">
        <f>SUM(H8:H19)</f>
        <v>175</v>
      </c>
      <c r="J21" s="9" t="s">
        <v>61</v>
      </c>
      <c r="K21" s="2">
        <f>SUM(K8:K19)</f>
        <v>13</v>
      </c>
      <c r="L21" s="7">
        <f>SUM(L8:L19)</f>
        <v>325</v>
      </c>
      <c r="N21" s="9" t="s">
        <v>61</v>
      </c>
      <c r="O21" s="2">
        <f>SUM(O8:O19)</f>
        <v>18</v>
      </c>
      <c r="P21" s="7">
        <f>SUM(P8:P19)</f>
        <v>630</v>
      </c>
    </row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</sheetData>
  <sheetProtection algorithmName="SHA-512" hashValue="uvKT5MJM9Bvck2nhnHuzHT74hHPbAltZZsJD9jCG6pH0uZEzlT9usSa8JNGdt48+YRxgkipxLaoIt6yIXGbxqg==" saltValue="0xF/uLVwcNciETGmU+d2Eg==" spinCount="100000" sheet="1" objects="1" scenarios="1" selectLockedCells="1"/>
  <conditionalFormatting sqref="C8:D19 G8:H19 K8:L19 O8:P19">
    <cfRule type="expression" dxfId="1" priority="1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07870-317D-438C-A7C4-82B1657EBA9F}">
  <dimension ref="A6:XFC313"/>
  <sheetViews>
    <sheetView showGridLines="0" showRowColHeaders="0" zoomScaleNormal="100" workbookViewId="0"/>
  </sheetViews>
  <sheetFormatPr defaultColWidth="0" defaultRowHeight="15" x14ac:dyDescent="0.25"/>
  <cols>
    <col min="1" max="2" width="9.140625" style="1" customWidth="1"/>
    <col min="3" max="3" width="10.85546875" style="1" customWidth="1"/>
    <col min="4" max="4" width="9.140625" style="1" customWidth="1"/>
    <col min="5" max="5" width="17.85546875" style="1" bestFit="1" customWidth="1"/>
    <col min="6" max="6" width="12.7109375" style="1" customWidth="1"/>
    <col min="7" max="7" width="17.85546875" style="1" bestFit="1" customWidth="1"/>
    <col min="8" max="8" width="12.7109375" style="1" customWidth="1"/>
    <col min="9" max="9" width="17.85546875" style="1" bestFit="1" customWidth="1"/>
    <col min="10" max="10" width="12.7109375" style="1" customWidth="1"/>
    <col min="11" max="11" width="17.85546875" style="1" bestFit="1" customWidth="1"/>
    <col min="12" max="12" width="12.7109375" style="1" customWidth="1"/>
    <col min="13" max="14" width="9.140625" style="1" customWidth="1"/>
    <col min="15" max="15" width="6.85546875" style="1" customWidth="1"/>
    <col min="16" max="21" width="9.140625" style="1" hidden="1" customWidth="1"/>
    <col min="22" max="22" width="2.140625" style="1" hidden="1" customWidth="1"/>
    <col min="23" max="23" width="2.140625" style="1" hidden="1"/>
    <col min="24" max="16383" width="9.140625" style="1" hidden="1"/>
    <col min="16384" max="16384" width="8.85546875" style="1" hidden="1" customWidth="1"/>
  </cols>
  <sheetData>
    <row r="6" spans="1:20" x14ac:dyDescent="0.25">
      <c r="A6" s="12"/>
      <c r="B6" s="12"/>
      <c r="C6" s="12"/>
      <c r="D6" s="12"/>
      <c r="E6" s="20" t="str">
        <f>'ANEXO DE CONTRATO'!C7</f>
        <v>WNMA 080408 UC5115</v>
      </c>
      <c r="F6" s="21"/>
      <c r="G6" s="21"/>
      <c r="H6" s="21"/>
      <c r="I6" s="21"/>
      <c r="J6" s="21"/>
      <c r="K6" s="21"/>
      <c r="L6" s="22"/>
      <c r="M6" s="13"/>
      <c r="N6" s="13"/>
      <c r="O6" s="13"/>
      <c r="P6" s="13"/>
      <c r="Q6" s="13"/>
      <c r="R6" s="13"/>
      <c r="S6" s="13"/>
      <c r="T6" s="12"/>
    </row>
    <row r="7" spans="1:20" x14ac:dyDescent="0.25">
      <c r="A7" s="12"/>
      <c r="B7" s="12"/>
      <c r="C7" s="12"/>
      <c r="D7" s="12"/>
      <c r="E7" s="14" t="s">
        <v>5</v>
      </c>
      <c r="F7" s="15"/>
      <c r="G7" s="14" t="s">
        <v>12</v>
      </c>
      <c r="H7" s="15"/>
      <c r="I7" s="14" t="s">
        <v>10</v>
      </c>
      <c r="J7" s="15"/>
      <c r="K7" s="14" t="s">
        <v>9</v>
      </c>
      <c r="L7" s="15"/>
      <c r="M7" s="12"/>
      <c r="N7" s="12"/>
      <c r="O7" s="12"/>
      <c r="P7" s="12"/>
      <c r="Q7" s="12"/>
      <c r="R7" s="12"/>
      <c r="S7" s="12"/>
      <c r="T7" s="12"/>
    </row>
    <row r="8" spans="1:20" x14ac:dyDescent="0.25">
      <c r="A8" s="12"/>
      <c r="B8" s="12"/>
      <c r="C8" s="12"/>
      <c r="D8" s="4" t="s">
        <v>47</v>
      </c>
      <c r="E8" s="16" t="s">
        <v>48</v>
      </c>
      <c r="F8" s="16" t="s">
        <v>33</v>
      </c>
      <c r="G8" s="16" t="s">
        <v>48</v>
      </c>
      <c r="H8" s="16" t="s">
        <v>33</v>
      </c>
      <c r="I8" s="16" t="s">
        <v>48</v>
      </c>
      <c r="J8" s="16" t="s">
        <v>33</v>
      </c>
      <c r="K8" s="16" t="s">
        <v>48</v>
      </c>
      <c r="L8" s="16" t="s">
        <v>33</v>
      </c>
      <c r="M8" s="12"/>
      <c r="N8" s="12"/>
      <c r="O8" s="12"/>
      <c r="P8" s="12"/>
      <c r="Q8" s="12"/>
      <c r="R8" s="12"/>
      <c r="S8" s="12"/>
      <c r="T8" s="12"/>
    </row>
    <row r="9" spans="1:20" x14ac:dyDescent="0.25">
      <c r="A9" s="12"/>
      <c r="B9" s="12"/>
      <c r="C9" s="12"/>
      <c r="D9" s="4" t="s">
        <v>49</v>
      </c>
      <c r="E9" s="2">
        <f>SUMIFS(JAN!$C:$C,JAN!$B:$B,'ANÁLISE POR MÁQUINA'!$E$6,JAN!$D:$D,'ANÁLISE POR MÁQUINA'!$E$7)</f>
        <v>7</v>
      </c>
      <c r="F9" s="7">
        <f>E9*'ANEXO DE CONTRATO'!$F$7</f>
        <v>210</v>
      </c>
      <c r="G9" s="2">
        <f>SUMIFS(JAN!$C:$C,JAN!$B:$B,'ANÁLISE POR MÁQUINA'!$E$6,JAN!$D:$D,'ANÁLISE POR MÁQUINA'!$G$7)</f>
        <v>11</v>
      </c>
      <c r="H9" s="7">
        <f>G9*'ANEXO DE CONTRATO'!$F$7</f>
        <v>330</v>
      </c>
      <c r="I9" s="2">
        <f>SUMIFS(JAN!$C:$C,JAN!$B:$B,'ANÁLISE POR MÁQUINA'!$E$6,JAN!$D:$D,'ANÁLISE POR MÁQUINA'!$I$7)</f>
        <v>5</v>
      </c>
      <c r="J9" s="7">
        <f>I9*'ANEXO DE CONTRATO'!$F$7</f>
        <v>150</v>
      </c>
      <c r="K9" s="2">
        <f>SUMIFS(JAN!$C:$C,JAN!$B:$B,'ANÁLISE POR MÁQUINA'!$E$6,JAN!$D:$D,'ANÁLISE POR MÁQUINA'!$K$7)</f>
        <v>9</v>
      </c>
      <c r="L9" s="7">
        <f>K9*'ANEXO DE CONTRATO'!$F$7</f>
        <v>270</v>
      </c>
      <c r="M9" s="12"/>
      <c r="N9" s="12"/>
      <c r="O9" s="12"/>
      <c r="P9" s="12"/>
      <c r="Q9" s="12"/>
      <c r="R9" s="12"/>
      <c r="S9" s="12"/>
      <c r="T9" s="12"/>
    </row>
    <row r="10" spans="1:20" x14ac:dyDescent="0.25">
      <c r="A10" s="12"/>
      <c r="B10" s="12"/>
      <c r="C10" s="12"/>
      <c r="D10" s="4" t="s">
        <v>50</v>
      </c>
      <c r="E10" s="2">
        <f>SUMIFS(FEV!$C:$C,FEV!$B:$B,'ANÁLISE POR MÁQUINA'!$E$6,FEV!$D:$D,'ANÁLISE POR MÁQUINA'!$E$7)</f>
        <v>0</v>
      </c>
      <c r="F10" s="7">
        <f>E10*'ANEXO DE CONTRATO'!$F$7</f>
        <v>0</v>
      </c>
      <c r="G10" s="2">
        <f>SUMIFS(FEV!$C:$C,FEV!$B:$B,'ANÁLISE POR MÁQUINA'!$E$6,FEV!$D:$D,'ANÁLISE POR MÁQUINA'!$G$7)</f>
        <v>0</v>
      </c>
      <c r="H10" s="7">
        <f>G10*'ANEXO DE CONTRATO'!$F$7</f>
        <v>0</v>
      </c>
      <c r="I10" s="2">
        <f>SUMIFS(FEV!$C:$C,FEV!$B:$B,'ANÁLISE POR MÁQUINA'!$E$6,FEV!$D:$D,'ANÁLISE POR MÁQUINA'!$I$7)</f>
        <v>0</v>
      </c>
      <c r="J10" s="7">
        <f>I10*'ANEXO DE CONTRATO'!$F$7</f>
        <v>0</v>
      </c>
      <c r="K10" s="2">
        <f>SUMIFS(FEV!$C:$C,FEV!$B:$B,'ANÁLISE POR MÁQUINA'!$E$6,FEV!$D:$D,'ANÁLISE POR MÁQUINA'!$K$7)</f>
        <v>0</v>
      </c>
      <c r="L10" s="7">
        <f>K10*'ANEXO DE CONTRATO'!$F$7</f>
        <v>0</v>
      </c>
      <c r="M10" s="12"/>
      <c r="N10" s="12"/>
      <c r="O10" s="12"/>
      <c r="P10" s="12"/>
      <c r="Q10" s="12"/>
      <c r="R10" s="12"/>
      <c r="S10" s="12"/>
      <c r="T10" s="12"/>
    </row>
    <row r="11" spans="1:20" x14ac:dyDescent="0.25">
      <c r="D11" s="4" t="s">
        <v>51</v>
      </c>
      <c r="E11" s="2">
        <f>SUMIFS(MAR!$C:$C,MAR!$B:$B,'ANÁLISE POR MÁQUINA'!$E$6,MAR!$D:$D,'ANÁLISE POR MÁQUINA'!$E$7)</f>
        <v>0</v>
      </c>
      <c r="F11" s="7">
        <f>E11*'ANEXO DE CONTRATO'!$F$7</f>
        <v>0</v>
      </c>
      <c r="G11" s="2">
        <f>SUMIFS(MAR!$C:$C,MAR!$B:$B,'ANÁLISE POR MÁQUINA'!$E$6,MAR!$D:$D,'ANÁLISE POR MÁQUINA'!$G$7)</f>
        <v>0</v>
      </c>
      <c r="H11" s="7">
        <f>G11*'ANEXO DE CONTRATO'!$F$7</f>
        <v>0</v>
      </c>
      <c r="I11" s="2">
        <f>SUMIFS(MAR!$C:$C,MAR!$B:$B,'ANÁLISE POR MÁQUINA'!$E$6,MAR!$D:$D,'ANÁLISE POR MÁQUINA'!$I$7)</f>
        <v>0</v>
      </c>
      <c r="J11" s="7">
        <f>I11*'ANEXO DE CONTRATO'!$F$7</f>
        <v>0</v>
      </c>
      <c r="K11" s="2">
        <f>SUMIFS(MAR!$C:$C,MAR!$B:$B,'ANÁLISE POR MÁQUINA'!$E$6,MAR!$D:$D,'ANÁLISE POR MÁQUINA'!$K$7)</f>
        <v>0</v>
      </c>
      <c r="L11" s="7">
        <f>K11*'ANEXO DE CONTRATO'!$F$7</f>
        <v>0</v>
      </c>
      <c r="M11" s="12"/>
      <c r="N11" s="12"/>
      <c r="O11" s="12"/>
      <c r="P11" s="12"/>
      <c r="Q11" s="12"/>
      <c r="R11" s="12"/>
      <c r="S11" s="12"/>
      <c r="T11" s="12"/>
    </row>
    <row r="12" spans="1:20" x14ac:dyDescent="0.25">
      <c r="D12" s="4" t="s">
        <v>52</v>
      </c>
      <c r="E12" s="2">
        <f>SUMIFS(ABR!$C:$C,ABR!$B:$B,'ANÁLISE POR MÁQUINA'!$E$6,ABR!$D:$D,'ANÁLISE POR MÁQUINA'!$E$7)</f>
        <v>0</v>
      </c>
      <c r="F12" s="7">
        <f>E12*'ANEXO DE CONTRATO'!$F$7</f>
        <v>0</v>
      </c>
      <c r="G12" s="2">
        <f>SUMIFS(ABR!$C:$C,ABR!$B:$B,'ANÁLISE POR MÁQUINA'!$E$6,ABR!$D:$D,'ANÁLISE POR MÁQUINA'!$G$7)</f>
        <v>0</v>
      </c>
      <c r="H12" s="7">
        <f>G12*'ANEXO DE CONTRATO'!$F$7</f>
        <v>0</v>
      </c>
      <c r="I12" s="2">
        <f>SUMIFS(ABR!$C:$C,ABR!$B:$B,'ANÁLISE POR MÁQUINA'!$E$6,ABR!$D:$D,'ANÁLISE POR MÁQUINA'!$I$7)</f>
        <v>0</v>
      </c>
      <c r="J12" s="7">
        <f>I12*'ANEXO DE CONTRATO'!$F$7</f>
        <v>0</v>
      </c>
      <c r="K12" s="2">
        <f>SUMIFS(ABR!$C:$C,ABR!$B:$B,'ANÁLISE POR MÁQUINA'!$E$6,ABR!$D:$D,'ANÁLISE POR MÁQUINA'!$K$7)</f>
        <v>0</v>
      </c>
      <c r="L12" s="7">
        <f>K12*'ANEXO DE CONTRATO'!$F$7</f>
        <v>0</v>
      </c>
      <c r="M12" s="12"/>
      <c r="N12" s="12"/>
      <c r="O12" s="12"/>
      <c r="P12" s="12"/>
      <c r="Q12" s="12"/>
      <c r="R12" s="12"/>
      <c r="S12" s="12"/>
      <c r="T12" s="12"/>
    </row>
    <row r="13" spans="1:20" x14ac:dyDescent="0.25">
      <c r="D13" s="4" t="s">
        <v>53</v>
      </c>
      <c r="E13" s="2">
        <f>SUMIFS(MAI!$C:$C,MAI!$B:$B,'ANÁLISE POR MÁQUINA'!$E$6,MAI!$D:$D,'ANÁLISE POR MÁQUINA'!$E$7)</f>
        <v>0</v>
      </c>
      <c r="F13" s="7">
        <f>E13*'ANEXO DE CONTRATO'!$F$7</f>
        <v>0</v>
      </c>
      <c r="G13" s="2">
        <f>SUMIFS(MAI!$C:$C,MAI!$B:$B,'ANÁLISE POR MÁQUINA'!$E$6,MAI!$D:$D,'ANÁLISE POR MÁQUINA'!$G$7)</f>
        <v>0</v>
      </c>
      <c r="H13" s="7">
        <f>G13*'ANEXO DE CONTRATO'!$F$7</f>
        <v>0</v>
      </c>
      <c r="I13" s="2">
        <f>SUMIFS(MAI!$C:$C,MAI!$B:$B,'ANÁLISE POR MÁQUINA'!$E$6,MAI!$D:$D,'ANÁLISE POR MÁQUINA'!$I$7)</f>
        <v>0</v>
      </c>
      <c r="J13" s="7">
        <f>I13*'ANEXO DE CONTRATO'!$F$7</f>
        <v>0</v>
      </c>
      <c r="K13" s="2">
        <f>SUMIFS(MAI!$C:$C,MAI!$B:$B,'ANÁLISE POR MÁQUINA'!$E$6,MAI!$D:$D,'ANÁLISE POR MÁQUINA'!$K$7)</f>
        <v>0</v>
      </c>
      <c r="L13" s="7">
        <f>K13*'ANEXO DE CONTRATO'!$F$7</f>
        <v>0</v>
      </c>
      <c r="M13" s="12"/>
      <c r="N13" s="12"/>
      <c r="O13" s="12"/>
      <c r="P13" s="12"/>
      <c r="Q13" s="12"/>
      <c r="R13" s="12"/>
      <c r="S13" s="12"/>
      <c r="T13" s="12"/>
    </row>
    <row r="14" spans="1:20" x14ac:dyDescent="0.25">
      <c r="D14" s="4" t="s">
        <v>54</v>
      </c>
      <c r="E14" s="2">
        <f>SUMIFS(JUN!$C:$C,JUN!$B:$B,'ANÁLISE POR MÁQUINA'!$E$6,JUN!$D:$D,'ANÁLISE POR MÁQUINA'!$E$7)</f>
        <v>0</v>
      </c>
      <c r="F14" s="7">
        <f>E14*'ANEXO DE CONTRATO'!$F$7</f>
        <v>0</v>
      </c>
      <c r="G14" s="2">
        <f>SUMIFS(JUN!$C:$C,JUN!$B:$B,'ANÁLISE POR MÁQUINA'!$E$6,JUN!$D:$D,'ANÁLISE POR MÁQUINA'!$G$7)</f>
        <v>0</v>
      </c>
      <c r="H14" s="7">
        <f>G14*'ANEXO DE CONTRATO'!$F$7</f>
        <v>0</v>
      </c>
      <c r="I14" s="2">
        <f>SUMIFS(JUN!$C:$C,JUN!$B:$B,'ANÁLISE POR MÁQUINA'!$E$6,JUN!$D:$D,'ANÁLISE POR MÁQUINA'!$I$7)</f>
        <v>0</v>
      </c>
      <c r="J14" s="7">
        <f>I14*'ANEXO DE CONTRATO'!$F$7</f>
        <v>0</v>
      </c>
      <c r="K14" s="2">
        <f>SUMIFS(JUN!$C:$C,JUN!$B:$B,'ANÁLISE POR MÁQUINA'!$E$6,JUN!$D:$D,'ANÁLISE POR MÁQUINA'!$K$7)</f>
        <v>0</v>
      </c>
      <c r="L14" s="7">
        <f>K14*'ANEXO DE CONTRATO'!$F$7</f>
        <v>0</v>
      </c>
      <c r="M14" s="12"/>
      <c r="N14" s="12"/>
      <c r="O14" s="12"/>
      <c r="P14" s="12"/>
      <c r="Q14" s="12"/>
      <c r="R14" s="12"/>
      <c r="S14" s="12"/>
      <c r="T14" s="12"/>
    </row>
    <row r="15" spans="1:20" x14ac:dyDescent="0.25">
      <c r="D15" s="4" t="s">
        <v>55</v>
      </c>
      <c r="E15" s="2">
        <f>SUMIFS(JUL!$C:$C,JUL!$B:$B,'ANÁLISE POR MÁQUINA'!$E$6,JUL!$D:$D,'ANÁLISE POR MÁQUINA'!$E$7)</f>
        <v>0</v>
      </c>
      <c r="F15" s="7">
        <f>E15*'ANEXO DE CONTRATO'!$F$7</f>
        <v>0</v>
      </c>
      <c r="G15" s="2">
        <f>SUMIFS(JUL!$C:$C,JUL!$B:$B,'ANÁLISE POR MÁQUINA'!$E$6,JUL!$D:$D,'ANÁLISE POR MÁQUINA'!$G$7)</f>
        <v>0</v>
      </c>
      <c r="H15" s="7">
        <f>G15*'ANEXO DE CONTRATO'!$F$7</f>
        <v>0</v>
      </c>
      <c r="I15" s="2">
        <f>SUMIFS(JUL!$C:$C,JUL!$B:$B,'ANÁLISE POR MÁQUINA'!$E$6,JUL!$D:$D,'ANÁLISE POR MÁQUINA'!$I$7)</f>
        <v>0</v>
      </c>
      <c r="J15" s="7">
        <f>I15*'ANEXO DE CONTRATO'!$F$7</f>
        <v>0</v>
      </c>
      <c r="K15" s="2">
        <f>SUMIFS(JUL!$C:$C,JUL!$B:$B,'ANÁLISE POR MÁQUINA'!$E$6,JUL!$D:$D,'ANÁLISE POR MÁQUINA'!$K$7)</f>
        <v>0</v>
      </c>
      <c r="L15" s="7">
        <f>K15*'ANEXO DE CONTRATO'!$F$7</f>
        <v>0</v>
      </c>
      <c r="M15" s="12"/>
      <c r="N15" s="12"/>
      <c r="O15" s="12"/>
      <c r="P15" s="12"/>
      <c r="Q15" s="12"/>
      <c r="R15" s="12"/>
      <c r="S15" s="12"/>
      <c r="T15" s="12"/>
    </row>
    <row r="16" spans="1:20" x14ac:dyDescent="0.25">
      <c r="D16" s="4" t="s">
        <v>56</v>
      </c>
      <c r="E16" s="2">
        <f>SUMIFS(AGO!$C:$C,AGO!$B:$B,'ANÁLISE POR MÁQUINA'!$E$6,AGO!$D:$D,'ANÁLISE POR MÁQUINA'!$E$7)</f>
        <v>0</v>
      </c>
      <c r="F16" s="7">
        <f>E16*'ANEXO DE CONTRATO'!$F$7</f>
        <v>0</v>
      </c>
      <c r="G16" s="2">
        <f>SUMIFS(AGO!$C:$C,AGO!$B:$B,'ANÁLISE POR MÁQUINA'!$E$6,AGO!$D:$D,'ANÁLISE POR MÁQUINA'!$G$7)</f>
        <v>0</v>
      </c>
      <c r="H16" s="7">
        <f>G16*'ANEXO DE CONTRATO'!$F$7</f>
        <v>0</v>
      </c>
      <c r="I16" s="2">
        <f>SUMIFS(AGO!$C:$C,AGO!$B:$B,'ANÁLISE POR MÁQUINA'!$E$6,AGO!$D:$D,'ANÁLISE POR MÁQUINA'!$I$7)</f>
        <v>0</v>
      </c>
      <c r="J16" s="7">
        <f>I16*'ANEXO DE CONTRATO'!$F$7</f>
        <v>0</v>
      </c>
      <c r="K16" s="2">
        <f>SUMIFS(AGO!$C:$C,AGO!$B:$B,'ANÁLISE POR MÁQUINA'!$E$6,AGO!$D:$D,'ANÁLISE POR MÁQUINA'!$K$7)</f>
        <v>0</v>
      </c>
      <c r="L16" s="7">
        <f>K16*'ANEXO DE CONTRATO'!$F$7</f>
        <v>0</v>
      </c>
      <c r="M16" s="12"/>
      <c r="N16" s="12"/>
      <c r="O16" s="12"/>
      <c r="P16" s="12"/>
      <c r="Q16" s="12"/>
      <c r="R16" s="12"/>
      <c r="S16" s="12"/>
      <c r="T16" s="12"/>
    </row>
    <row r="17" spans="4:20" x14ac:dyDescent="0.25">
      <c r="D17" s="4" t="s">
        <v>57</v>
      </c>
      <c r="E17" s="2">
        <f>SUMIFS(SET!$C:$C,SET!$B:$B,'ANÁLISE POR MÁQUINA'!$E$6,SET!$D:$D,'ANÁLISE POR MÁQUINA'!$E$7)</f>
        <v>0</v>
      </c>
      <c r="F17" s="7">
        <f>E17*'ANEXO DE CONTRATO'!$F$7</f>
        <v>0</v>
      </c>
      <c r="G17" s="2">
        <f>SUMIFS(SET!$C:$C,SET!$B:$B,'ANÁLISE POR MÁQUINA'!$E$6,SET!$D:$D,'ANÁLISE POR MÁQUINA'!$G$7)</f>
        <v>0</v>
      </c>
      <c r="H17" s="7">
        <f>G17*'ANEXO DE CONTRATO'!$F$7</f>
        <v>0</v>
      </c>
      <c r="I17" s="2">
        <f>SUMIFS(SET!$C:$C,SET!$B:$B,'ANÁLISE POR MÁQUINA'!$E$6,SET!$D:$D,'ANÁLISE POR MÁQUINA'!$I$7)</f>
        <v>0</v>
      </c>
      <c r="J17" s="7">
        <f>I17*'ANEXO DE CONTRATO'!$F$7</f>
        <v>0</v>
      </c>
      <c r="K17" s="2">
        <f>SUMIFS(SET!$C:$C,SET!$B:$B,'ANÁLISE POR MÁQUINA'!$E$6,SET!$D:$D,'ANÁLISE POR MÁQUINA'!$K$7)</f>
        <v>0</v>
      </c>
      <c r="L17" s="7">
        <f>K17*'ANEXO DE CONTRATO'!$F$7</f>
        <v>0</v>
      </c>
      <c r="M17" s="12"/>
      <c r="N17" s="12"/>
      <c r="O17" s="12"/>
      <c r="P17" s="12"/>
      <c r="Q17" s="12"/>
      <c r="R17" s="12"/>
      <c r="S17" s="12"/>
      <c r="T17" s="12"/>
    </row>
    <row r="18" spans="4:20" x14ac:dyDescent="0.25">
      <c r="D18" s="4" t="s">
        <v>58</v>
      </c>
      <c r="E18" s="2">
        <f>SUMIFS(OUT!$C:$C,OUT!$B:$B,'ANÁLISE POR MÁQUINA'!$E$6,OUT!$D:$D,'ANÁLISE POR MÁQUINA'!$E$7)</f>
        <v>0</v>
      </c>
      <c r="F18" s="7">
        <f>E18*'ANEXO DE CONTRATO'!$F$7</f>
        <v>0</v>
      </c>
      <c r="G18" s="2">
        <f>SUMIFS(OUT!$C:$C,OUT!$B:$B,'ANÁLISE POR MÁQUINA'!$E$6,OUT!$D:$D,'ANÁLISE POR MÁQUINA'!$G$7)</f>
        <v>0</v>
      </c>
      <c r="H18" s="7">
        <f>G18*'ANEXO DE CONTRATO'!$F$7</f>
        <v>0</v>
      </c>
      <c r="I18" s="2">
        <f>SUMIFS(OUT!$C:$C,OUT!$B:$B,'ANÁLISE POR MÁQUINA'!$E$6,OUT!$D:$D,'ANÁLISE POR MÁQUINA'!$I$7)</f>
        <v>0</v>
      </c>
      <c r="J18" s="7">
        <f>I18*'ANEXO DE CONTRATO'!$F$7</f>
        <v>0</v>
      </c>
      <c r="K18" s="2">
        <f>SUMIFS(OUT!$C:$C,OUT!$B:$B,'ANÁLISE POR MÁQUINA'!$E$6,OUT!$D:$D,'ANÁLISE POR MÁQUINA'!$K$7)</f>
        <v>0</v>
      </c>
      <c r="L18" s="7">
        <f>K18*'ANEXO DE CONTRATO'!$F$7</f>
        <v>0</v>
      </c>
      <c r="M18" s="12"/>
      <c r="N18" s="12"/>
      <c r="O18" s="12"/>
      <c r="P18" s="12"/>
      <c r="Q18" s="12"/>
      <c r="R18" s="12"/>
      <c r="S18" s="12"/>
      <c r="T18" s="12"/>
    </row>
    <row r="19" spans="4:20" x14ac:dyDescent="0.25">
      <c r="D19" s="4" t="s">
        <v>59</v>
      </c>
      <c r="E19" s="2">
        <f>SUMIFS(NOV!$C:$C,NOV!$B:$B,'ANÁLISE POR MÁQUINA'!$E$6,NOV!$D:$D,'ANÁLISE POR MÁQUINA'!$E$7)</f>
        <v>0</v>
      </c>
      <c r="F19" s="7">
        <f>E19*'ANEXO DE CONTRATO'!$F$7</f>
        <v>0</v>
      </c>
      <c r="G19" s="2">
        <f>SUMIFS(NOV!$C:$C,NOV!$B:$B,'ANÁLISE POR MÁQUINA'!$E$6,NOV!$D:$D,'ANÁLISE POR MÁQUINA'!$G$7)</f>
        <v>0</v>
      </c>
      <c r="H19" s="7">
        <f>G19*'ANEXO DE CONTRATO'!$F$7</f>
        <v>0</v>
      </c>
      <c r="I19" s="2">
        <f>SUMIFS(NOV!$C:$C,NOV!$B:$B,'ANÁLISE POR MÁQUINA'!$E$6,NOV!$D:$D,'ANÁLISE POR MÁQUINA'!$I$7)</f>
        <v>0</v>
      </c>
      <c r="J19" s="7">
        <f>I19*'ANEXO DE CONTRATO'!$F$7</f>
        <v>0</v>
      </c>
      <c r="K19" s="2">
        <f>SUMIFS(NOV!$C:$C,NOV!$B:$B,'ANÁLISE POR MÁQUINA'!$E$6,NOV!$D:$D,'ANÁLISE POR MÁQUINA'!$K$7)</f>
        <v>0</v>
      </c>
      <c r="L19" s="7">
        <f>K19*'ANEXO DE CONTRATO'!$F$7</f>
        <v>0</v>
      </c>
      <c r="M19" s="12"/>
      <c r="N19" s="12"/>
      <c r="O19" s="12"/>
      <c r="P19" s="12"/>
      <c r="Q19" s="12"/>
      <c r="R19" s="12"/>
      <c r="S19" s="12"/>
      <c r="T19" s="12"/>
    </row>
    <row r="20" spans="4:20" x14ac:dyDescent="0.25">
      <c r="D20" s="4" t="s">
        <v>60</v>
      </c>
      <c r="E20" s="2">
        <f>SUMIFS(DEZ!$C:$C,DEZ!$B:$B,'ANÁLISE POR MÁQUINA'!$E$6,DEZ!$D:$D,'ANÁLISE POR MÁQUINA'!$E$7)</f>
        <v>0</v>
      </c>
      <c r="F20" s="7">
        <f>E20*'ANEXO DE CONTRATO'!$F$7</f>
        <v>0</v>
      </c>
      <c r="G20" s="2">
        <f>SUMIFS(DEZ!$C:$C,DEZ!$B:$B,'ANÁLISE POR MÁQUINA'!$E$6,DEZ!$D:$D,'ANÁLISE POR MÁQUINA'!$G$7)</f>
        <v>0</v>
      </c>
      <c r="H20" s="7">
        <f>G20*'ANEXO DE CONTRATO'!$F$7</f>
        <v>0</v>
      </c>
      <c r="I20" s="2">
        <f>SUMIFS(DEZ!$C:$C,DEZ!$B:$B,'ANÁLISE POR MÁQUINA'!$E$6,DEZ!$D:$D,'ANÁLISE POR MÁQUINA'!$I$7)</f>
        <v>0</v>
      </c>
      <c r="J20" s="7">
        <f>I20*'ANEXO DE CONTRATO'!$F$7</f>
        <v>0</v>
      </c>
      <c r="K20" s="2">
        <f>SUMIFS(DEZ!$C:$C,DEZ!$B:$B,'ANÁLISE POR MÁQUINA'!$E$6,DEZ!$D:$D,'ANÁLISE POR MÁQUINA'!$K$7)</f>
        <v>0</v>
      </c>
      <c r="L20" s="7">
        <f>K20*'ANEXO DE CONTRATO'!$F$7</f>
        <v>0</v>
      </c>
      <c r="M20" s="12"/>
      <c r="N20" s="12"/>
      <c r="O20" s="12"/>
      <c r="P20" s="12"/>
      <c r="Q20" s="12"/>
      <c r="R20" s="12"/>
      <c r="S20" s="12"/>
      <c r="T20" s="12"/>
    </row>
    <row r="21" spans="4:20" x14ac:dyDescent="0.25">
      <c r="M21" s="12"/>
      <c r="N21" s="12"/>
      <c r="O21" s="12"/>
      <c r="P21" s="12"/>
      <c r="Q21" s="12"/>
      <c r="R21" s="12"/>
      <c r="S21" s="12"/>
      <c r="T21" s="12"/>
    </row>
    <row r="22" spans="4:20" x14ac:dyDescent="0.25">
      <c r="D22" s="9" t="s">
        <v>61</v>
      </c>
      <c r="E22" s="2">
        <f>SUM(E9:E20)</f>
        <v>7</v>
      </c>
      <c r="F22" s="7">
        <f t="shared" ref="F22:L22" si="0">SUM(F9:F20)</f>
        <v>210</v>
      </c>
      <c r="G22" s="2">
        <f t="shared" si="0"/>
        <v>11</v>
      </c>
      <c r="H22" s="7">
        <f t="shared" si="0"/>
        <v>330</v>
      </c>
      <c r="I22" s="2">
        <f t="shared" si="0"/>
        <v>5</v>
      </c>
      <c r="J22" s="7">
        <f t="shared" si="0"/>
        <v>150</v>
      </c>
      <c r="K22" s="2">
        <f t="shared" si="0"/>
        <v>9</v>
      </c>
      <c r="L22" s="7">
        <f t="shared" si="0"/>
        <v>270</v>
      </c>
      <c r="M22" s="12"/>
      <c r="N22" s="12"/>
      <c r="O22" s="12"/>
      <c r="P22" s="12"/>
      <c r="Q22" s="12"/>
      <c r="R22" s="12"/>
      <c r="S22" s="12"/>
      <c r="T22" s="12"/>
    </row>
    <row r="23" spans="4:20" x14ac:dyDescent="0.25">
      <c r="M23" s="12"/>
      <c r="N23" s="12"/>
      <c r="O23" s="12"/>
      <c r="P23" s="12"/>
      <c r="Q23" s="12"/>
      <c r="R23" s="12"/>
      <c r="S23" s="12"/>
      <c r="T23" s="12"/>
    </row>
    <row r="24" spans="4:20" x14ac:dyDescent="0.25">
      <c r="D24" s="12"/>
      <c r="E24" s="26" t="str">
        <f>'ANEXO DE CONTRATO'!C8</f>
        <v>WNMG 080408-MA MC6015</v>
      </c>
      <c r="F24" s="27"/>
      <c r="G24" s="27"/>
      <c r="H24" s="27"/>
      <c r="I24" s="27"/>
      <c r="J24" s="27"/>
      <c r="K24" s="27"/>
      <c r="L24" s="28"/>
      <c r="M24" s="12"/>
      <c r="N24" s="12"/>
      <c r="O24" s="12"/>
      <c r="P24" s="12"/>
      <c r="Q24" s="12"/>
      <c r="R24" s="12"/>
      <c r="S24" s="12"/>
      <c r="T24" s="12"/>
    </row>
    <row r="25" spans="4:20" x14ac:dyDescent="0.25">
      <c r="D25" s="12"/>
      <c r="E25" s="14" t="s">
        <v>5</v>
      </c>
      <c r="F25" s="15"/>
      <c r="G25" s="14" t="s">
        <v>12</v>
      </c>
      <c r="H25" s="15"/>
      <c r="I25" s="14" t="s">
        <v>10</v>
      </c>
      <c r="J25" s="15"/>
      <c r="K25" s="14" t="s">
        <v>9</v>
      </c>
      <c r="L25" s="15"/>
    </row>
    <row r="26" spans="4:20" x14ac:dyDescent="0.25">
      <c r="D26" s="4" t="s">
        <v>47</v>
      </c>
      <c r="E26" s="16" t="s">
        <v>48</v>
      </c>
      <c r="F26" s="16" t="s">
        <v>33</v>
      </c>
      <c r="G26" s="16" t="s">
        <v>48</v>
      </c>
      <c r="H26" s="16" t="s">
        <v>33</v>
      </c>
      <c r="I26" s="16" t="s">
        <v>48</v>
      </c>
      <c r="J26" s="16" t="s">
        <v>33</v>
      </c>
      <c r="K26" s="16" t="s">
        <v>48</v>
      </c>
      <c r="L26" s="16" t="s">
        <v>33</v>
      </c>
    </row>
    <row r="27" spans="4:20" x14ac:dyDescent="0.25">
      <c r="D27" s="4" t="s">
        <v>49</v>
      </c>
      <c r="E27" s="2">
        <f>SUMIFS(JAN!$C:$C,JAN!$B:$B,'ANÁLISE POR MÁQUINA'!$E$24,JAN!$D:$D,'ANÁLISE POR MÁQUINA'!$E$25)</f>
        <v>5</v>
      </c>
      <c r="F27" s="7">
        <f>E27*'ANEXO DE CONTRATO'!$F$8</f>
        <v>175</v>
      </c>
      <c r="G27" s="2">
        <f>SUMIFS(JAN!$C:$C,JAN!$B:$B,'ANÁLISE POR MÁQUINA'!$E$24,JAN!$D:$D,'ANÁLISE POR MÁQUINA'!$G$25)</f>
        <v>0</v>
      </c>
      <c r="H27" s="7">
        <f>G27*'ANEXO DE CONTRATO'!$F$8</f>
        <v>0</v>
      </c>
      <c r="I27" s="2">
        <f>SUMIFS(JAN!$C:$C,JAN!$B:$B,'ANÁLISE POR MÁQUINA'!$E$24,JAN!$D:$D,'ANÁLISE POR MÁQUINA'!$I$25)</f>
        <v>0</v>
      </c>
      <c r="J27" s="7">
        <f>I27*'ANEXO DE CONTRATO'!$F$8</f>
        <v>0</v>
      </c>
      <c r="K27" s="2">
        <f>SUMIFS(JAN!$C:$C,JAN!$B:$B,'ANÁLISE POR MÁQUINA'!$E$24,JAN!$D:$D,'ANÁLISE POR MÁQUINA'!$K$25)</f>
        <v>0</v>
      </c>
      <c r="L27" s="7">
        <f>K27*'ANEXO DE CONTRATO'!$F$8</f>
        <v>0</v>
      </c>
    </row>
    <row r="28" spans="4:20" x14ac:dyDescent="0.25">
      <c r="D28" s="4" t="s">
        <v>50</v>
      </c>
      <c r="E28" s="2">
        <f>SUMIFS(FEV!$C:$C,FEV!$B:$B,'ANÁLISE POR MÁQUINA'!$E$24,FEV!$D:$D,'ANÁLISE POR MÁQUINA'!$E$25)</f>
        <v>0</v>
      </c>
      <c r="F28" s="7">
        <f>E28*'ANEXO DE CONTRATO'!$F$8</f>
        <v>0</v>
      </c>
      <c r="G28" s="2">
        <f>SUMIFS(FEV!$C:$C,FEV!$B:$B,'ANÁLISE POR MÁQUINA'!$E$24,FEV!$D:$D,'ANÁLISE POR MÁQUINA'!$G$25)</f>
        <v>0</v>
      </c>
      <c r="H28" s="7">
        <f>G28*'ANEXO DE CONTRATO'!$F$8</f>
        <v>0</v>
      </c>
      <c r="I28" s="2">
        <f>SUMIFS(FEV!$C:$C,FEV!$B:$B,'ANÁLISE POR MÁQUINA'!$E$24,FEV!$D:$D,'ANÁLISE POR MÁQUINA'!$I$25)</f>
        <v>0</v>
      </c>
      <c r="J28" s="7">
        <f>I28*'ANEXO DE CONTRATO'!$F$8</f>
        <v>0</v>
      </c>
      <c r="K28" s="2">
        <f>SUMIFS(FEV!$C:$C,FEV!$B:$B,'ANÁLISE POR MÁQUINA'!$E$24,FEV!$D:$D,'ANÁLISE POR MÁQUINA'!$K$25)</f>
        <v>0</v>
      </c>
      <c r="L28" s="7">
        <f>K28*'ANEXO DE CONTRATO'!$F$8</f>
        <v>0</v>
      </c>
    </row>
    <row r="29" spans="4:20" x14ac:dyDescent="0.25">
      <c r="D29" s="4" t="s">
        <v>51</v>
      </c>
      <c r="E29" s="2">
        <f>SUMIFS(MAR!$C:$C,MAR!$B:$B,'ANÁLISE POR MÁQUINA'!$E$24,MAR!$D:$D,'ANÁLISE POR MÁQUINA'!$E$25)</f>
        <v>0</v>
      </c>
      <c r="F29" s="7">
        <f>E29*'ANEXO DE CONTRATO'!$F$8</f>
        <v>0</v>
      </c>
      <c r="G29" s="2">
        <f>SUMIFS(MAR!$C:$C,MAR!$B:$B,'ANÁLISE POR MÁQUINA'!$E$24,MAR!$D:$D,'ANÁLISE POR MÁQUINA'!$G$25)</f>
        <v>0</v>
      </c>
      <c r="H29" s="7">
        <f>G29*'ANEXO DE CONTRATO'!$F$8</f>
        <v>0</v>
      </c>
      <c r="I29" s="2">
        <f>SUMIFS(MAR!$C:$C,MAR!$B:$B,'ANÁLISE POR MÁQUINA'!$E$24,MAR!$D:$D,'ANÁLISE POR MÁQUINA'!$I$25)</f>
        <v>0</v>
      </c>
      <c r="J29" s="7">
        <f>I29*'ANEXO DE CONTRATO'!$F$8</f>
        <v>0</v>
      </c>
      <c r="K29" s="2">
        <f>SUMIFS(MAR!$C:$C,MAR!$B:$B,'ANÁLISE POR MÁQUINA'!$E$24,MAR!$D:$D,'ANÁLISE POR MÁQUINA'!$K$25)</f>
        <v>0</v>
      </c>
      <c r="L29" s="7">
        <f>K29*'ANEXO DE CONTRATO'!$F$8</f>
        <v>0</v>
      </c>
    </row>
    <row r="30" spans="4:20" x14ac:dyDescent="0.25">
      <c r="D30" s="4" t="s">
        <v>52</v>
      </c>
      <c r="E30" s="2">
        <f>SUMIFS(ABR!$C:$C,ABR!$B:$B,'ANÁLISE POR MÁQUINA'!$E$24,ABR!$D:$D,'ANÁLISE POR MÁQUINA'!$E$25)</f>
        <v>0</v>
      </c>
      <c r="F30" s="7">
        <f>E30*'ANEXO DE CONTRATO'!$F$8</f>
        <v>0</v>
      </c>
      <c r="G30" s="2">
        <f>SUMIFS(ABR!$C:$C,ABR!$B:$B,'ANÁLISE POR MÁQUINA'!$E$24,ABR!$D:$D,'ANÁLISE POR MÁQUINA'!$G$25)</f>
        <v>0</v>
      </c>
      <c r="H30" s="7">
        <f>G30*'ANEXO DE CONTRATO'!$F$8</f>
        <v>0</v>
      </c>
      <c r="I30" s="2">
        <f>SUMIFS(ABR!$C:$C,ABR!$B:$B,'ANÁLISE POR MÁQUINA'!$E$24,ABR!$D:$D,'ANÁLISE POR MÁQUINA'!$I$25)</f>
        <v>0</v>
      </c>
      <c r="J30" s="7">
        <f>I30*'ANEXO DE CONTRATO'!$F$8</f>
        <v>0</v>
      </c>
      <c r="K30" s="2">
        <f>SUMIFS(ABR!$C:$C,ABR!$B:$B,'ANÁLISE POR MÁQUINA'!$E$24,ABR!$D:$D,'ANÁLISE POR MÁQUINA'!$K$25)</f>
        <v>0</v>
      </c>
      <c r="L30" s="7">
        <f>K30*'ANEXO DE CONTRATO'!$F$8</f>
        <v>0</v>
      </c>
    </row>
    <row r="31" spans="4:20" x14ac:dyDescent="0.25">
      <c r="D31" s="4" t="s">
        <v>53</v>
      </c>
      <c r="E31" s="2">
        <f>SUMIFS(MAI!$C:$C,MAI!$B:$B,'ANÁLISE POR MÁQUINA'!$E$24,MAI!$D:$D,'ANÁLISE POR MÁQUINA'!$E$25)</f>
        <v>0</v>
      </c>
      <c r="F31" s="7">
        <f>E31*'ANEXO DE CONTRATO'!$F$8</f>
        <v>0</v>
      </c>
      <c r="G31" s="2">
        <f>SUMIFS(MAI!$C:$C,MAI!$B:$B,'ANÁLISE POR MÁQUINA'!$E$24,MAI!$D:$D,'ANÁLISE POR MÁQUINA'!$G$25)</f>
        <v>0</v>
      </c>
      <c r="H31" s="7">
        <f>G31*'ANEXO DE CONTRATO'!$F$8</f>
        <v>0</v>
      </c>
      <c r="I31" s="2">
        <f>SUMIFS(MAI!$C:$C,MAI!$B:$B,'ANÁLISE POR MÁQUINA'!$E$24,MAI!$D:$D,'ANÁLISE POR MÁQUINA'!$I$25)</f>
        <v>0</v>
      </c>
      <c r="J31" s="7">
        <f>I31*'ANEXO DE CONTRATO'!$F$8</f>
        <v>0</v>
      </c>
      <c r="K31" s="2">
        <f>SUMIFS(MAI!$C:$C,MAI!$B:$B,'ANÁLISE POR MÁQUINA'!$E$24,MAI!$D:$D,'ANÁLISE POR MÁQUINA'!$K$25)</f>
        <v>0</v>
      </c>
      <c r="L31" s="7">
        <f>K31*'ANEXO DE CONTRATO'!$F$8</f>
        <v>0</v>
      </c>
    </row>
    <row r="32" spans="4:20" x14ac:dyDescent="0.25">
      <c r="D32" s="4" t="s">
        <v>54</v>
      </c>
      <c r="E32" s="2">
        <f>SUMIFS(JUN!$C:$C,JUN!$B:$B,'ANÁLISE POR MÁQUINA'!$E$24,JUN!$D:$D,'ANÁLISE POR MÁQUINA'!$E$25)</f>
        <v>0</v>
      </c>
      <c r="F32" s="7">
        <f>E32*'ANEXO DE CONTRATO'!$F$8</f>
        <v>0</v>
      </c>
      <c r="G32" s="2">
        <f>SUMIFS(JUN!$C:$C,JUN!$B:$B,'ANÁLISE POR MÁQUINA'!$E$24,JUN!$D:$D,'ANÁLISE POR MÁQUINA'!$G$25)</f>
        <v>0</v>
      </c>
      <c r="H32" s="7">
        <f>G32*'ANEXO DE CONTRATO'!$F$8</f>
        <v>0</v>
      </c>
      <c r="I32" s="2">
        <f>SUMIFS(JUN!$C:$C,JUN!$B:$B,'ANÁLISE POR MÁQUINA'!$E$24,JUN!$D:$D,'ANÁLISE POR MÁQUINA'!$I$25)</f>
        <v>0</v>
      </c>
      <c r="J32" s="7">
        <f>I32*'ANEXO DE CONTRATO'!$F$8</f>
        <v>0</v>
      </c>
      <c r="K32" s="2">
        <f>SUMIFS(JUN!$C:$C,JUN!$B:$B,'ANÁLISE POR MÁQUINA'!$E$24,JUN!$D:$D,'ANÁLISE POR MÁQUINA'!$K$25)</f>
        <v>0</v>
      </c>
      <c r="L32" s="7">
        <f>K32*'ANEXO DE CONTRATO'!$F$8</f>
        <v>0</v>
      </c>
    </row>
    <row r="33" spans="4:12" x14ac:dyDescent="0.25">
      <c r="D33" s="4" t="s">
        <v>55</v>
      </c>
      <c r="E33" s="2">
        <f>SUMIFS(JUL!$C:$C,JUL!$B:$B,'ANÁLISE POR MÁQUINA'!$E$24,JUL!$D:$D,'ANÁLISE POR MÁQUINA'!$E$25)</f>
        <v>0</v>
      </c>
      <c r="F33" s="7">
        <f>E33*'ANEXO DE CONTRATO'!$F$8</f>
        <v>0</v>
      </c>
      <c r="G33" s="2">
        <f>SUMIFS(JUL!$C:$C,JUL!$B:$B,'ANÁLISE POR MÁQUINA'!$E$24,JUL!$D:$D,'ANÁLISE POR MÁQUINA'!$G$25)</f>
        <v>0</v>
      </c>
      <c r="H33" s="7">
        <f>G33*'ANEXO DE CONTRATO'!$F$8</f>
        <v>0</v>
      </c>
      <c r="I33" s="2">
        <f>SUMIFS(JUL!$C:$C,JUL!$B:$B,'ANÁLISE POR MÁQUINA'!$E$24,JUL!$D:$D,'ANÁLISE POR MÁQUINA'!$I$25)</f>
        <v>0</v>
      </c>
      <c r="J33" s="7">
        <f>I33*'ANEXO DE CONTRATO'!$F$8</f>
        <v>0</v>
      </c>
      <c r="K33" s="2">
        <f>SUMIFS(JUL!$C:$C,JUL!$B:$B,'ANÁLISE POR MÁQUINA'!$E$24,JUL!$D:$D,'ANÁLISE POR MÁQUINA'!$K$25)</f>
        <v>0</v>
      </c>
      <c r="L33" s="7">
        <f>K33*'ANEXO DE CONTRATO'!$F$8</f>
        <v>0</v>
      </c>
    </row>
    <row r="34" spans="4:12" x14ac:dyDescent="0.25">
      <c r="D34" s="4" t="s">
        <v>56</v>
      </c>
      <c r="E34" s="2">
        <f>SUMIFS(AGO!$C:$C,AGO!$B:$B,'ANÁLISE POR MÁQUINA'!$E$24,AGO!$D:$D,'ANÁLISE POR MÁQUINA'!$E$25)</f>
        <v>0</v>
      </c>
      <c r="F34" s="7">
        <f>E34*'ANEXO DE CONTRATO'!$F$8</f>
        <v>0</v>
      </c>
      <c r="G34" s="2">
        <f>SUMIFS(AGO!$C:$C,AGO!$B:$B,'ANÁLISE POR MÁQUINA'!$E$24,AGO!$D:$D,'ANÁLISE POR MÁQUINA'!$G$25)</f>
        <v>0</v>
      </c>
      <c r="H34" s="7">
        <f>G34*'ANEXO DE CONTRATO'!$F$8</f>
        <v>0</v>
      </c>
      <c r="I34" s="2">
        <f>SUMIFS(AGO!$C:$C,AGO!$B:$B,'ANÁLISE POR MÁQUINA'!$E$24,AGO!$D:$D,'ANÁLISE POR MÁQUINA'!$I$25)</f>
        <v>0</v>
      </c>
      <c r="J34" s="7">
        <f>I34*'ANEXO DE CONTRATO'!$F$8</f>
        <v>0</v>
      </c>
      <c r="K34" s="2">
        <f>SUMIFS(AGO!$C:$C,AGO!$B:$B,'ANÁLISE POR MÁQUINA'!$E$24,AGO!$D:$D,'ANÁLISE POR MÁQUINA'!$K$25)</f>
        <v>0</v>
      </c>
      <c r="L34" s="7">
        <f>K34*'ANEXO DE CONTRATO'!$F$8</f>
        <v>0</v>
      </c>
    </row>
    <row r="35" spans="4:12" x14ac:dyDescent="0.25">
      <c r="D35" s="4" t="s">
        <v>57</v>
      </c>
      <c r="E35" s="2">
        <f>SUMIFS(SET!$C:$C,SET!$B:$B,'ANÁLISE POR MÁQUINA'!$E$24,SET!$D:$D,'ANÁLISE POR MÁQUINA'!$E$25)</f>
        <v>0</v>
      </c>
      <c r="F35" s="7">
        <f>E35*'ANEXO DE CONTRATO'!$F$8</f>
        <v>0</v>
      </c>
      <c r="G35" s="2">
        <f>SUMIFS(SET!$C:$C,SET!$B:$B,'ANÁLISE POR MÁQUINA'!$E$24,SET!$D:$D,'ANÁLISE POR MÁQUINA'!$G$25)</f>
        <v>0</v>
      </c>
      <c r="H35" s="7">
        <f>G35*'ANEXO DE CONTRATO'!$F$8</f>
        <v>0</v>
      </c>
      <c r="I35" s="2">
        <f>SUMIFS(SET!$C:$C,SET!$B:$B,'ANÁLISE POR MÁQUINA'!$E$24,SET!$D:$D,'ANÁLISE POR MÁQUINA'!$I$25)</f>
        <v>0</v>
      </c>
      <c r="J35" s="7">
        <f>I35*'ANEXO DE CONTRATO'!$F$8</f>
        <v>0</v>
      </c>
      <c r="K35" s="2">
        <f>SUMIFS(SET!$C:$C,SET!$B:$B,'ANÁLISE POR MÁQUINA'!$E$24,SET!$D:$D,'ANÁLISE POR MÁQUINA'!$K$25)</f>
        <v>0</v>
      </c>
      <c r="L35" s="7">
        <f>K35*'ANEXO DE CONTRATO'!$F$8</f>
        <v>0</v>
      </c>
    </row>
    <row r="36" spans="4:12" x14ac:dyDescent="0.25">
      <c r="D36" s="4" t="s">
        <v>58</v>
      </c>
      <c r="E36" s="2">
        <f>SUMIFS(OUT!$C:$C,OUT!$B:$B,'ANÁLISE POR MÁQUINA'!$E$24,OUT!$D:$D,'ANÁLISE POR MÁQUINA'!$E$25)</f>
        <v>0</v>
      </c>
      <c r="F36" s="7">
        <f>E36*'ANEXO DE CONTRATO'!$F$8</f>
        <v>0</v>
      </c>
      <c r="G36" s="2">
        <f>SUMIFS(OUT!$C:$C,OUT!$B:$B,'ANÁLISE POR MÁQUINA'!$E$24,OUT!$D:$D,'ANÁLISE POR MÁQUINA'!$G$25)</f>
        <v>0</v>
      </c>
      <c r="H36" s="7">
        <f>G36*'ANEXO DE CONTRATO'!$F$8</f>
        <v>0</v>
      </c>
      <c r="I36" s="2">
        <f>SUMIFS(OUT!$C:$C,OUT!$B:$B,'ANÁLISE POR MÁQUINA'!$E$24,OUT!$D:$D,'ANÁLISE POR MÁQUINA'!$I$25)</f>
        <v>0</v>
      </c>
      <c r="J36" s="7">
        <f>I36*'ANEXO DE CONTRATO'!$F$8</f>
        <v>0</v>
      </c>
      <c r="K36" s="2">
        <f>SUMIFS(OUT!$C:$C,OUT!$B:$B,'ANÁLISE POR MÁQUINA'!$E$24,OUT!$D:$D,'ANÁLISE POR MÁQUINA'!$K$25)</f>
        <v>0</v>
      </c>
      <c r="L36" s="7">
        <f>K36*'ANEXO DE CONTRATO'!$F$8</f>
        <v>0</v>
      </c>
    </row>
    <row r="37" spans="4:12" x14ac:dyDescent="0.25">
      <c r="D37" s="4" t="s">
        <v>59</v>
      </c>
      <c r="E37" s="2">
        <f>SUMIFS(NOV!$C:$C,NOV!$B:$B,'ANÁLISE POR MÁQUINA'!$E$24,NOV!$D:$D,'ANÁLISE POR MÁQUINA'!$E$25)</f>
        <v>0</v>
      </c>
      <c r="F37" s="7">
        <f>E37*'ANEXO DE CONTRATO'!$F$8</f>
        <v>0</v>
      </c>
      <c r="G37" s="2">
        <f>SUMIFS(NOV!$C:$C,NOV!$B:$B,'ANÁLISE POR MÁQUINA'!$E$24,NOV!$D:$D,'ANÁLISE POR MÁQUINA'!$G$25)</f>
        <v>0</v>
      </c>
      <c r="H37" s="7">
        <f>G37*'ANEXO DE CONTRATO'!$F$8</f>
        <v>0</v>
      </c>
      <c r="I37" s="2">
        <f>SUMIFS(NOV!$C:$C,NOV!$B:$B,'ANÁLISE POR MÁQUINA'!$E$24,NOV!$D:$D,'ANÁLISE POR MÁQUINA'!$I$25)</f>
        <v>0</v>
      </c>
      <c r="J37" s="7">
        <f>I37*'ANEXO DE CONTRATO'!$F$8</f>
        <v>0</v>
      </c>
      <c r="K37" s="2">
        <f>SUMIFS(NOV!$C:$C,NOV!$B:$B,'ANÁLISE POR MÁQUINA'!$E$24,NOV!$D:$D,'ANÁLISE POR MÁQUINA'!$K$25)</f>
        <v>0</v>
      </c>
      <c r="L37" s="7">
        <f>K37*'ANEXO DE CONTRATO'!$F$8</f>
        <v>0</v>
      </c>
    </row>
    <row r="38" spans="4:12" x14ac:dyDescent="0.25">
      <c r="D38" s="4" t="s">
        <v>60</v>
      </c>
      <c r="E38" s="2">
        <f>SUMIFS(DEZ!$C:$C,DEZ!$B:$B,'ANÁLISE POR MÁQUINA'!$E$24,DEZ!$D:$D,'ANÁLISE POR MÁQUINA'!$E$25)</f>
        <v>0</v>
      </c>
      <c r="F38" s="7">
        <f>E38*'ANEXO DE CONTRATO'!$F$8</f>
        <v>0</v>
      </c>
      <c r="G38" s="2">
        <f>SUMIFS(DEZ!$C:$C,DEZ!$B:$B,'ANÁLISE POR MÁQUINA'!$E$24,DEZ!$D:$D,'ANÁLISE POR MÁQUINA'!$G$25)</f>
        <v>0</v>
      </c>
      <c r="H38" s="7">
        <f>G38*'ANEXO DE CONTRATO'!$F$8</f>
        <v>0</v>
      </c>
      <c r="I38" s="2">
        <f>SUMIFS(DEZ!$C:$C,DEZ!$B:$B,'ANÁLISE POR MÁQUINA'!$E$24,DEZ!$D:$D,'ANÁLISE POR MÁQUINA'!$I$25)</f>
        <v>0</v>
      </c>
      <c r="J38" s="7">
        <f>I38*'ANEXO DE CONTRATO'!$F$8</f>
        <v>0</v>
      </c>
      <c r="K38" s="2">
        <f>SUMIFS(DEZ!$C:$C,DEZ!$B:$B,'ANÁLISE POR MÁQUINA'!$E$24,DEZ!$D:$D,'ANÁLISE POR MÁQUINA'!$K$25)</f>
        <v>0</v>
      </c>
      <c r="L38" s="7">
        <f>K38*'ANEXO DE CONTRATO'!$F$8</f>
        <v>0</v>
      </c>
    </row>
    <row r="40" spans="4:12" x14ac:dyDescent="0.25">
      <c r="D40" s="9" t="s">
        <v>61</v>
      </c>
      <c r="E40" s="2">
        <f>SUM(E27:E38)</f>
        <v>5</v>
      </c>
      <c r="F40" s="7">
        <f t="shared" ref="F40:L40" si="1">SUM(F27:F38)</f>
        <v>175</v>
      </c>
      <c r="G40" s="2">
        <f t="shared" si="1"/>
        <v>0</v>
      </c>
      <c r="H40" s="7">
        <f t="shared" si="1"/>
        <v>0</v>
      </c>
      <c r="I40" s="2">
        <f t="shared" si="1"/>
        <v>0</v>
      </c>
      <c r="J40" s="7">
        <f t="shared" si="1"/>
        <v>0</v>
      </c>
      <c r="K40" s="2">
        <f t="shared" si="1"/>
        <v>0</v>
      </c>
      <c r="L40" s="7">
        <f t="shared" si="1"/>
        <v>0</v>
      </c>
    </row>
    <row r="42" spans="4:12" x14ac:dyDescent="0.25">
      <c r="D42" s="12"/>
      <c r="E42" s="23" t="str">
        <f>'ANEXO DE CONTRATO'!C9</f>
        <v>MGMN 400-GS-1</v>
      </c>
      <c r="F42" s="24"/>
      <c r="G42" s="24"/>
      <c r="H42" s="24"/>
      <c r="I42" s="24"/>
      <c r="J42" s="24"/>
      <c r="K42" s="24"/>
      <c r="L42" s="25"/>
    </row>
    <row r="43" spans="4:12" x14ac:dyDescent="0.25">
      <c r="D43" s="12"/>
      <c r="E43" s="14" t="s">
        <v>5</v>
      </c>
      <c r="F43" s="15"/>
      <c r="G43" s="14" t="s">
        <v>12</v>
      </c>
      <c r="H43" s="15"/>
      <c r="I43" s="14" t="s">
        <v>10</v>
      </c>
      <c r="J43" s="15"/>
      <c r="K43" s="14" t="s">
        <v>9</v>
      </c>
      <c r="L43" s="15"/>
    </row>
    <row r="44" spans="4:12" x14ac:dyDescent="0.25">
      <c r="D44" s="4" t="s">
        <v>47</v>
      </c>
      <c r="E44" s="16" t="s">
        <v>48</v>
      </c>
      <c r="F44" s="16" t="s">
        <v>33</v>
      </c>
      <c r="G44" s="16" t="s">
        <v>48</v>
      </c>
      <c r="H44" s="16" t="s">
        <v>33</v>
      </c>
      <c r="I44" s="16" t="s">
        <v>48</v>
      </c>
      <c r="J44" s="16" t="s">
        <v>33</v>
      </c>
      <c r="K44" s="16" t="s">
        <v>48</v>
      </c>
      <c r="L44" s="16" t="s">
        <v>33</v>
      </c>
    </row>
    <row r="45" spans="4:12" x14ac:dyDescent="0.25">
      <c r="D45" s="4" t="s">
        <v>49</v>
      </c>
      <c r="E45" s="2">
        <f>SUMIFS(JAN!$C:$C,JAN!$B:$B,'ANÁLISE POR MÁQUINA'!$E$42,JAN!$D:$D,'ANÁLISE POR MÁQUINA'!$E$43)</f>
        <v>1</v>
      </c>
      <c r="F45" s="7">
        <f>E45*'ANEXO DE CONTRATO'!$F$9</f>
        <v>25</v>
      </c>
      <c r="G45" s="2">
        <f>SUMIFS(JAN!$C:$C,JAN!$B:$B,'ANÁLISE POR MÁQUINA'!$E$42,JAN!$D:$D,'ANÁLISE POR MÁQUINA'!$G$43)</f>
        <v>12</v>
      </c>
      <c r="H45" s="7">
        <f>G45*'ANEXO DE CONTRATO'!$F$9</f>
        <v>300</v>
      </c>
      <c r="I45" s="2">
        <f>SUMIFS(JAN!$C:$C,JAN!$B:$B,'ANÁLISE POR MÁQUINA'!$E$42,JAN!$D:$D,'ANÁLISE POR MÁQUINA'!$I$43)</f>
        <v>0</v>
      </c>
      <c r="J45" s="7">
        <f>I45*'ANEXO DE CONTRATO'!$F$9</f>
        <v>0</v>
      </c>
      <c r="K45" s="2">
        <f>SUMIFS(JAN!$C:$C,JAN!$B:$B,'ANÁLISE POR MÁQUINA'!$E$42,JAN!$D:$D,'ANÁLISE POR MÁQUINA'!$K$43)</f>
        <v>0</v>
      </c>
      <c r="L45" s="7">
        <f>K45*'ANEXO DE CONTRATO'!$F$9</f>
        <v>0</v>
      </c>
    </row>
    <row r="46" spans="4:12" x14ac:dyDescent="0.25">
      <c r="D46" s="4" t="s">
        <v>50</v>
      </c>
      <c r="E46" s="2">
        <f>SUMIFS(FEV!$C:$C,FEV!$B:$B,'ANÁLISE POR MÁQUINA'!$E$42,FEV!$D:$D,'ANÁLISE POR MÁQUINA'!$E$43)</f>
        <v>0</v>
      </c>
      <c r="F46" s="7">
        <f>E46*'ANEXO DE CONTRATO'!$F$9</f>
        <v>0</v>
      </c>
      <c r="G46" s="2">
        <f>SUMIFS(FEV!$C:$C,FEV!$B:$B,'ANÁLISE POR MÁQUINA'!$E$42,FEV!$D:$D,'ANÁLISE POR MÁQUINA'!$G$43)</f>
        <v>0</v>
      </c>
      <c r="H46" s="7">
        <f>G46*'ANEXO DE CONTRATO'!$F$9</f>
        <v>0</v>
      </c>
      <c r="I46" s="2">
        <f>SUMIFS(FEV!$C:$C,FEV!$B:$B,'ANÁLISE POR MÁQUINA'!$E$42,FEV!$D:$D,'ANÁLISE POR MÁQUINA'!$I$43)</f>
        <v>0</v>
      </c>
      <c r="J46" s="7">
        <f>I46*'ANEXO DE CONTRATO'!$F$9</f>
        <v>0</v>
      </c>
      <c r="K46" s="2">
        <f>SUMIFS(FEV!$C:$C,FEV!$B:$B,'ANÁLISE POR MÁQUINA'!$E$42,FEV!$D:$D,'ANÁLISE POR MÁQUINA'!$K$43)</f>
        <v>0</v>
      </c>
      <c r="L46" s="7">
        <f>K46*'ANEXO DE CONTRATO'!$F$9</f>
        <v>0</v>
      </c>
    </row>
    <row r="47" spans="4:12" x14ac:dyDescent="0.25">
      <c r="D47" s="4" t="s">
        <v>51</v>
      </c>
      <c r="E47" s="2">
        <f>SUMIFS(MAR!$C:$C,MAR!$B:$B,'ANÁLISE POR MÁQUINA'!$E$42,MAR!$D:$D,'ANÁLISE POR MÁQUINA'!$E$43)</f>
        <v>0</v>
      </c>
      <c r="F47" s="7">
        <f>E47*'ANEXO DE CONTRATO'!$F$9</f>
        <v>0</v>
      </c>
      <c r="G47" s="2">
        <f>SUMIFS(MAR!$C:$C,MAR!$B:$B,'ANÁLISE POR MÁQUINA'!$E$42,MAR!$D:$D,'ANÁLISE POR MÁQUINA'!$G$43)</f>
        <v>0</v>
      </c>
      <c r="H47" s="7">
        <f>G47*'ANEXO DE CONTRATO'!$F$9</f>
        <v>0</v>
      </c>
      <c r="I47" s="2">
        <f>SUMIFS(MAR!$C:$C,MAR!$B:$B,'ANÁLISE POR MÁQUINA'!$E$42,MAR!$D:$D,'ANÁLISE POR MÁQUINA'!$I$43)</f>
        <v>0</v>
      </c>
      <c r="J47" s="7">
        <f>I47*'ANEXO DE CONTRATO'!$F$9</f>
        <v>0</v>
      </c>
      <c r="K47" s="2">
        <f>SUMIFS(MAR!$C:$C,MAR!$B:$B,'ANÁLISE POR MÁQUINA'!$E$42,MAR!$D:$D,'ANÁLISE POR MÁQUINA'!$K$43)</f>
        <v>0</v>
      </c>
      <c r="L47" s="7">
        <f>K47*'ANEXO DE CONTRATO'!$F$9</f>
        <v>0</v>
      </c>
    </row>
    <row r="48" spans="4:12" x14ac:dyDescent="0.25">
      <c r="D48" s="4" t="s">
        <v>52</v>
      </c>
      <c r="E48" s="2">
        <f>SUMIFS(ABR!$C:$C,ABR!$B:$B,'ANÁLISE POR MÁQUINA'!$E$42,ABR!$D:$D,'ANÁLISE POR MÁQUINA'!$E$43)</f>
        <v>0</v>
      </c>
      <c r="F48" s="7">
        <f>E48*'ANEXO DE CONTRATO'!$F$9</f>
        <v>0</v>
      </c>
      <c r="G48" s="2">
        <f>SUMIFS(ABR!$C:$C,ABR!$B:$B,'ANÁLISE POR MÁQUINA'!$E$42,ABR!$D:$D,'ANÁLISE POR MÁQUINA'!$G$43)</f>
        <v>0</v>
      </c>
      <c r="H48" s="7">
        <f>G48*'ANEXO DE CONTRATO'!$F$9</f>
        <v>0</v>
      </c>
      <c r="I48" s="2">
        <f>SUMIFS(ABR!$C:$C,ABR!$B:$B,'ANÁLISE POR MÁQUINA'!$E$42,ABR!$D:$D,'ANÁLISE POR MÁQUINA'!$I$43)</f>
        <v>0</v>
      </c>
      <c r="J48" s="7">
        <f>I48*'ANEXO DE CONTRATO'!$F$9</f>
        <v>0</v>
      </c>
      <c r="K48" s="2">
        <f>SUMIFS(ABR!$C:$C,ABR!$B:$B,'ANÁLISE POR MÁQUINA'!$E$42,ABR!$D:$D,'ANÁLISE POR MÁQUINA'!$K$43)</f>
        <v>0</v>
      </c>
      <c r="L48" s="7">
        <f>K48*'ANEXO DE CONTRATO'!$F$9</f>
        <v>0</v>
      </c>
    </row>
    <row r="49" spans="4:12" x14ac:dyDescent="0.25">
      <c r="D49" s="4" t="s">
        <v>53</v>
      </c>
      <c r="E49" s="2">
        <f>SUMIFS(MAI!$C:$C,MAI!$B:$B,'ANÁLISE POR MÁQUINA'!$E$42,MAI!$D:$D,'ANÁLISE POR MÁQUINA'!$E$43)</f>
        <v>0</v>
      </c>
      <c r="F49" s="7">
        <f>E49*'ANEXO DE CONTRATO'!$F$9</f>
        <v>0</v>
      </c>
      <c r="G49" s="2">
        <f>SUMIFS(MAI!$C:$C,MAI!$B:$B,'ANÁLISE POR MÁQUINA'!$E$42,MAI!$D:$D,'ANÁLISE POR MÁQUINA'!$G$43)</f>
        <v>0</v>
      </c>
      <c r="H49" s="7">
        <f>G49*'ANEXO DE CONTRATO'!$F$9</f>
        <v>0</v>
      </c>
      <c r="I49" s="2">
        <f>SUMIFS(MAI!$C:$C,MAI!$B:$B,'ANÁLISE POR MÁQUINA'!$E$42,MAI!$D:$D,'ANÁLISE POR MÁQUINA'!$I$43)</f>
        <v>0</v>
      </c>
      <c r="J49" s="7">
        <f>I49*'ANEXO DE CONTRATO'!$F$9</f>
        <v>0</v>
      </c>
      <c r="K49" s="2">
        <f>SUMIFS(MAI!$C:$C,MAI!$B:$B,'ANÁLISE POR MÁQUINA'!$E$42,MAI!$D:$D,'ANÁLISE POR MÁQUINA'!$K$43)</f>
        <v>0</v>
      </c>
      <c r="L49" s="7">
        <f>K49*'ANEXO DE CONTRATO'!$F$9</f>
        <v>0</v>
      </c>
    </row>
    <row r="50" spans="4:12" x14ac:dyDescent="0.25">
      <c r="D50" s="4" t="s">
        <v>54</v>
      </c>
      <c r="E50" s="2">
        <f>SUMIFS(JUN!$C:$C,JUN!$B:$B,'ANÁLISE POR MÁQUINA'!$E$42,JUN!$D:$D,'ANÁLISE POR MÁQUINA'!$E$43)</f>
        <v>0</v>
      </c>
      <c r="F50" s="7">
        <f>E50*'ANEXO DE CONTRATO'!$F$9</f>
        <v>0</v>
      </c>
      <c r="G50" s="2">
        <f>SUMIFS(JUN!$C:$C,JUN!$B:$B,'ANÁLISE POR MÁQUINA'!$E$42,JUN!$D:$D,'ANÁLISE POR MÁQUINA'!$G$43)</f>
        <v>0</v>
      </c>
      <c r="H50" s="7">
        <f>G50*'ANEXO DE CONTRATO'!$F$9</f>
        <v>0</v>
      </c>
      <c r="I50" s="2">
        <f>SUMIFS(JUN!$C:$C,JUN!$B:$B,'ANÁLISE POR MÁQUINA'!$E$42,JUN!$D:$D,'ANÁLISE POR MÁQUINA'!$I$43)</f>
        <v>0</v>
      </c>
      <c r="J50" s="7">
        <f>I50*'ANEXO DE CONTRATO'!$F$9</f>
        <v>0</v>
      </c>
      <c r="K50" s="2">
        <f>SUMIFS(JUN!$C:$C,JUN!$B:$B,'ANÁLISE POR MÁQUINA'!$E$42,JUN!$D:$D,'ANÁLISE POR MÁQUINA'!$K$43)</f>
        <v>0</v>
      </c>
      <c r="L50" s="7">
        <f>K50*'ANEXO DE CONTRATO'!$F$9</f>
        <v>0</v>
      </c>
    </row>
    <row r="51" spans="4:12" x14ac:dyDescent="0.25">
      <c r="D51" s="4" t="s">
        <v>55</v>
      </c>
      <c r="E51" s="2">
        <f>SUMIFS(JUL!$C:$C,JUL!$B:$B,'ANÁLISE POR MÁQUINA'!$E$42,JUL!$D:$D,'ANÁLISE POR MÁQUINA'!$E$43)</f>
        <v>0</v>
      </c>
      <c r="F51" s="7">
        <f>E51*'ANEXO DE CONTRATO'!$F$9</f>
        <v>0</v>
      </c>
      <c r="G51" s="2">
        <f>SUMIFS(JUL!$C:$C,JUL!$B:$B,'ANÁLISE POR MÁQUINA'!$E$42,JUL!$D:$D,'ANÁLISE POR MÁQUINA'!$G$43)</f>
        <v>0</v>
      </c>
      <c r="H51" s="7">
        <f>G51*'ANEXO DE CONTRATO'!$F$9</f>
        <v>0</v>
      </c>
      <c r="I51" s="2">
        <f>SUMIFS(JUL!$C:$C,JUL!$B:$B,'ANÁLISE POR MÁQUINA'!$E$42,JUL!$D:$D,'ANÁLISE POR MÁQUINA'!$I$43)</f>
        <v>0</v>
      </c>
      <c r="J51" s="7">
        <f>I51*'ANEXO DE CONTRATO'!$F$9</f>
        <v>0</v>
      </c>
      <c r="K51" s="2">
        <f>SUMIFS(JUL!$C:$C,JUL!$B:$B,'ANÁLISE POR MÁQUINA'!$E$42,JUL!$D:$D,'ANÁLISE POR MÁQUINA'!$K$43)</f>
        <v>0</v>
      </c>
      <c r="L51" s="7">
        <f>K51*'ANEXO DE CONTRATO'!$F$9</f>
        <v>0</v>
      </c>
    </row>
    <row r="52" spans="4:12" x14ac:dyDescent="0.25">
      <c r="D52" s="4" t="s">
        <v>56</v>
      </c>
      <c r="E52" s="2">
        <f>SUMIFS(AGO!$C:$C,AGO!$B:$B,'ANÁLISE POR MÁQUINA'!$E$42,AGO!$D:$D,'ANÁLISE POR MÁQUINA'!$E$43)</f>
        <v>0</v>
      </c>
      <c r="F52" s="7">
        <f>E52*'ANEXO DE CONTRATO'!$F$9</f>
        <v>0</v>
      </c>
      <c r="G52" s="2">
        <f>SUMIFS(AGO!$C:$C,AGO!$B:$B,'ANÁLISE POR MÁQUINA'!$E$42,AGO!$D:$D,'ANÁLISE POR MÁQUINA'!$G$43)</f>
        <v>0</v>
      </c>
      <c r="H52" s="7">
        <f>G52*'ANEXO DE CONTRATO'!$F$9</f>
        <v>0</v>
      </c>
      <c r="I52" s="2">
        <f>SUMIFS(AGO!$C:$C,AGO!$B:$B,'ANÁLISE POR MÁQUINA'!$E$42,AGO!$D:$D,'ANÁLISE POR MÁQUINA'!$I$43)</f>
        <v>0</v>
      </c>
      <c r="J52" s="7">
        <f>I52*'ANEXO DE CONTRATO'!$F$9</f>
        <v>0</v>
      </c>
      <c r="K52" s="2">
        <f>SUMIFS(AGO!$C:$C,AGO!$B:$B,'ANÁLISE POR MÁQUINA'!$E$42,AGO!$D:$D,'ANÁLISE POR MÁQUINA'!$K$43)</f>
        <v>0</v>
      </c>
      <c r="L52" s="7">
        <f>K52*'ANEXO DE CONTRATO'!$F$9</f>
        <v>0</v>
      </c>
    </row>
    <row r="53" spans="4:12" x14ac:dyDescent="0.25">
      <c r="D53" s="4" t="s">
        <v>57</v>
      </c>
      <c r="E53" s="2">
        <f>SUMIFS(SET!$C:$C,SET!$B:$B,'ANÁLISE POR MÁQUINA'!$E$42,SET!$D:$D,'ANÁLISE POR MÁQUINA'!$E$43)</f>
        <v>0</v>
      </c>
      <c r="F53" s="7">
        <f>E53*'ANEXO DE CONTRATO'!$F$9</f>
        <v>0</v>
      </c>
      <c r="G53" s="2">
        <f>SUMIFS(SET!$C:$C,SET!$B:$B,'ANÁLISE POR MÁQUINA'!$E$42,SET!$D:$D,'ANÁLISE POR MÁQUINA'!$G$43)</f>
        <v>0</v>
      </c>
      <c r="H53" s="7">
        <f>G53*'ANEXO DE CONTRATO'!$F$9</f>
        <v>0</v>
      </c>
      <c r="I53" s="2">
        <f>SUMIFS(SET!$C:$C,SET!$B:$B,'ANÁLISE POR MÁQUINA'!$E$42,SET!$D:$D,'ANÁLISE POR MÁQUINA'!$I$43)</f>
        <v>0</v>
      </c>
      <c r="J53" s="7">
        <f>I53*'ANEXO DE CONTRATO'!$F$9</f>
        <v>0</v>
      </c>
      <c r="K53" s="2">
        <f>SUMIFS(SET!$C:$C,SET!$B:$B,'ANÁLISE POR MÁQUINA'!$E$42,SET!$D:$D,'ANÁLISE POR MÁQUINA'!$K$43)</f>
        <v>0</v>
      </c>
      <c r="L53" s="7">
        <f>K53*'ANEXO DE CONTRATO'!$F$9</f>
        <v>0</v>
      </c>
    </row>
    <row r="54" spans="4:12" x14ac:dyDescent="0.25">
      <c r="D54" s="4" t="s">
        <v>58</v>
      </c>
      <c r="E54" s="2">
        <f>SUMIFS(OUT!$C:$C,OUT!$B:$B,'ANÁLISE POR MÁQUINA'!$E$42,OUT!$D:$D,'ANÁLISE POR MÁQUINA'!$E$43)</f>
        <v>0</v>
      </c>
      <c r="F54" s="7">
        <f>E54*'ANEXO DE CONTRATO'!$F$9</f>
        <v>0</v>
      </c>
      <c r="G54" s="2">
        <f>SUMIFS(OUT!$C:$C,OUT!$B:$B,'ANÁLISE POR MÁQUINA'!$E$42,OUT!$D:$D,'ANÁLISE POR MÁQUINA'!$G$43)</f>
        <v>0</v>
      </c>
      <c r="H54" s="7">
        <f>G54*'ANEXO DE CONTRATO'!$F$9</f>
        <v>0</v>
      </c>
      <c r="I54" s="2">
        <f>SUMIFS(OUT!$C:$C,OUT!$B:$B,'ANÁLISE POR MÁQUINA'!$E$42,OUT!$D:$D,'ANÁLISE POR MÁQUINA'!$I$43)</f>
        <v>0</v>
      </c>
      <c r="J54" s="7">
        <f>I54*'ANEXO DE CONTRATO'!$F$9</f>
        <v>0</v>
      </c>
      <c r="K54" s="2">
        <f>SUMIFS(OUT!$C:$C,OUT!$B:$B,'ANÁLISE POR MÁQUINA'!$E$42,OUT!$D:$D,'ANÁLISE POR MÁQUINA'!$K$43)</f>
        <v>0</v>
      </c>
      <c r="L54" s="7">
        <f>K54*'ANEXO DE CONTRATO'!$F$9</f>
        <v>0</v>
      </c>
    </row>
    <row r="55" spans="4:12" x14ac:dyDescent="0.25">
      <c r="D55" s="4" t="s">
        <v>59</v>
      </c>
      <c r="E55" s="2">
        <f>SUMIFS(NOV!$C:$C,NOV!$B:$B,'ANÁLISE POR MÁQUINA'!$E$42,NOV!$D:$D,'ANÁLISE POR MÁQUINA'!$E$43)</f>
        <v>0</v>
      </c>
      <c r="F55" s="7">
        <f>E55*'ANEXO DE CONTRATO'!$F$9</f>
        <v>0</v>
      </c>
      <c r="G55" s="2">
        <f>SUMIFS(NOV!$C:$C,NOV!$B:$B,'ANÁLISE POR MÁQUINA'!$E$42,NOV!$D:$D,'ANÁLISE POR MÁQUINA'!$G$43)</f>
        <v>0</v>
      </c>
      <c r="H55" s="7">
        <f>G55*'ANEXO DE CONTRATO'!$F$9</f>
        <v>0</v>
      </c>
      <c r="I55" s="2">
        <f>SUMIFS(NOV!$C:$C,NOV!$B:$B,'ANÁLISE POR MÁQUINA'!$E$42,NOV!$D:$D,'ANÁLISE POR MÁQUINA'!$I$43)</f>
        <v>0</v>
      </c>
      <c r="J55" s="7">
        <f>I55*'ANEXO DE CONTRATO'!$F$9</f>
        <v>0</v>
      </c>
      <c r="K55" s="2">
        <f>SUMIFS(NOV!$C:$C,NOV!$B:$B,'ANÁLISE POR MÁQUINA'!$E$42,NOV!$D:$D,'ANÁLISE POR MÁQUINA'!$K$43)</f>
        <v>0</v>
      </c>
      <c r="L55" s="7">
        <f>K55*'ANEXO DE CONTRATO'!$F$9</f>
        <v>0</v>
      </c>
    </row>
    <row r="56" spans="4:12" x14ac:dyDescent="0.25">
      <c r="D56" s="4" t="s">
        <v>60</v>
      </c>
      <c r="E56" s="2">
        <f>SUMIFS(DEZ!$C:$C,DEZ!$B:$B,'ANÁLISE POR MÁQUINA'!$E$42,DEZ!$D:$D,'ANÁLISE POR MÁQUINA'!$E$43)</f>
        <v>0</v>
      </c>
      <c r="F56" s="7">
        <f>E56*'ANEXO DE CONTRATO'!$F$9</f>
        <v>0</v>
      </c>
      <c r="G56" s="2">
        <f>SUMIFS(DEZ!$C:$C,DEZ!$B:$B,'ANÁLISE POR MÁQUINA'!$E$42,DEZ!$D:$D,'ANÁLISE POR MÁQUINA'!$G$43)</f>
        <v>0</v>
      </c>
      <c r="H56" s="7">
        <f>G56*'ANEXO DE CONTRATO'!$F$9</f>
        <v>0</v>
      </c>
      <c r="I56" s="2">
        <f>SUMIFS(DEZ!$C:$C,DEZ!$B:$B,'ANÁLISE POR MÁQUINA'!$E$42,DEZ!$D:$D,'ANÁLISE POR MÁQUINA'!$I$43)</f>
        <v>0</v>
      </c>
      <c r="J56" s="7">
        <f>I56*'ANEXO DE CONTRATO'!$F$9</f>
        <v>0</v>
      </c>
      <c r="K56" s="2">
        <f>SUMIFS(DEZ!$C:$C,DEZ!$B:$B,'ANÁLISE POR MÁQUINA'!$E$42,DEZ!$D:$D,'ANÁLISE POR MÁQUINA'!$K$43)</f>
        <v>0</v>
      </c>
      <c r="L56" s="7">
        <f>K56*'ANEXO DE CONTRATO'!$F$9</f>
        <v>0</v>
      </c>
    </row>
    <row r="58" spans="4:12" x14ac:dyDescent="0.25">
      <c r="D58" s="9" t="s">
        <v>61</v>
      </c>
      <c r="E58" s="2">
        <f>SUM(E45:E56)</f>
        <v>1</v>
      </c>
      <c r="F58" s="7">
        <f t="shared" ref="F58:L58" si="2">SUM(F45:F56)</f>
        <v>25</v>
      </c>
      <c r="G58" s="2">
        <f t="shared" si="2"/>
        <v>12</v>
      </c>
      <c r="H58" s="7">
        <f t="shared" si="2"/>
        <v>300</v>
      </c>
      <c r="I58" s="2">
        <f t="shared" si="2"/>
        <v>0</v>
      </c>
      <c r="J58" s="7">
        <f t="shared" si="2"/>
        <v>0</v>
      </c>
      <c r="K58" s="2">
        <f t="shared" si="2"/>
        <v>0</v>
      </c>
      <c r="L58" s="7">
        <f t="shared" si="2"/>
        <v>0</v>
      </c>
    </row>
    <row r="60" spans="4:12" x14ac:dyDescent="0.25">
      <c r="D60" s="12"/>
      <c r="E60" s="38" t="str">
        <f>'ANEXO DE CONTRATO'!C10</f>
        <v>XDMT 11T316ER-JT</v>
      </c>
      <c r="F60" s="39"/>
      <c r="G60" s="39"/>
      <c r="H60" s="39"/>
      <c r="I60" s="13"/>
      <c r="J60" s="13"/>
      <c r="K60" s="13"/>
      <c r="L60" s="13"/>
    </row>
    <row r="61" spans="4:12" x14ac:dyDescent="0.25">
      <c r="D61" s="12"/>
      <c r="E61" s="18" t="s">
        <v>8</v>
      </c>
      <c r="F61" s="18"/>
      <c r="G61" s="18" t="s">
        <v>13</v>
      </c>
      <c r="H61" s="18"/>
      <c r="I61" s="13"/>
      <c r="J61" s="13"/>
      <c r="K61" s="13"/>
      <c r="L61" s="13"/>
    </row>
    <row r="62" spans="4:12" x14ac:dyDescent="0.25">
      <c r="D62" s="4" t="s">
        <v>47</v>
      </c>
      <c r="E62" s="4" t="s">
        <v>48</v>
      </c>
      <c r="F62" s="4" t="s">
        <v>33</v>
      </c>
      <c r="G62" s="4" t="s">
        <v>48</v>
      </c>
      <c r="H62" s="4" t="s">
        <v>33</v>
      </c>
      <c r="I62" s="17"/>
      <c r="J62" s="17"/>
      <c r="K62" s="17"/>
      <c r="L62" s="17"/>
    </row>
    <row r="63" spans="4:12" x14ac:dyDescent="0.25">
      <c r="D63" s="4" t="s">
        <v>49</v>
      </c>
      <c r="E63" s="2">
        <f>SUMIFS(JAN!$C:$C,JAN!$B:$B,'ANÁLISE POR MÁQUINA'!$E$60,JAN!$D:$D,'ANÁLISE POR MÁQUINA'!$E$61)</f>
        <v>8</v>
      </c>
      <c r="F63" s="7">
        <f>E63*'ANEXO DE CONTRATO'!$F$10</f>
        <v>280</v>
      </c>
      <c r="G63" s="2">
        <f>SUMIFS(JAN!$C:$C,JAN!$B:$B,'ANÁLISE POR MÁQUINA'!$E$60,JAN!$D:$D,'ANÁLISE POR MÁQUINA'!$G$61)</f>
        <v>10</v>
      </c>
      <c r="H63" s="7">
        <f>G63*'ANEXO DE CONTRATO'!$F$10</f>
        <v>350</v>
      </c>
      <c r="I63" s="17"/>
      <c r="J63" s="17"/>
      <c r="K63" s="17"/>
      <c r="L63" s="17"/>
    </row>
    <row r="64" spans="4:12" x14ac:dyDescent="0.25">
      <c r="D64" s="4" t="s">
        <v>50</v>
      </c>
      <c r="E64" s="2">
        <f>SUMIFS(FEV!$C:$C,FEV!$B:$B,'ANÁLISE POR MÁQUINA'!$E$60,FEV!$D:$D,'ANÁLISE POR MÁQUINA'!$E$61)</f>
        <v>0</v>
      </c>
      <c r="F64" s="7">
        <f>E64*'ANEXO DE CONTRATO'!$F$10</f>
        <v>0</v>
      </c>
      <c r="G64" s="2">
        <f>SUMIFS(FEV!$C:$C,FEV!$B:$B,'ANÁLISE POR MÁQUINA'!$E$60,FEV!$D:$D,'ANÁLISE POR MÁQUINA'!$G$61)</f>
        <v>0</v>
      </c>
      <c r="H64" s="7">
        <f>G64*'ANEXO DE CONTRATO'!$F$10</f>
        <v>0</v>
      </c>
      <c r="I64" s="17"/>
      <c r="J64" s="17"/>
      <c r="K64" s="17"/>
      <c r="L64" s="17"/>
    </row>
    <row r="65" spans="4:12" x14ac:dyDescent="0.25">
      <c r="D65" s="4" t="s">
        <v>51</v>
      </c>
      <c r="E65" s="2">
        <f>SUMIFS(MAR!$C:$C,MAR!$B:$B,'ANÁLISE POR MÁQUINA'!$E$60,MAR!$D:$D,'ANÁLISE POR MÁQUINA'!$E$61)</f>
        <v>0</v>
      </c>
      <c r="F65" s="7">
        <f>E65*'ANEXO DE CONTRATO'!$F$10</f>
        <v>0</v>
      </c>
      <c r="G65" s="2">
        <f>SUMIFS(MAR!$C:$C,MAR!$B:$B,'ANÁLISE POR MÁQUINA'!$E$60,MAR!$D:$D,'ANÁLISE POR MÁQUINA'!$G$61)</f>
        <v>0</v>
      </c>
      <c r="H65" s="7">
        <f>G65*'ANEXO DE CONTRATO'!$F$10</f>
        <v>0</v>
      </c>
      <c r="I65" s="17"/>
      <c r="J65" s="17"/>
      <c r="K65" s="17"/>
      <c r="L65" s="17"/>
    </row>
    <row r="66" spans="4:12" x14ac:dyDescent="0.25">
      <c r="D66" s="4" t="s">
        <v>52</v>
      </c>
      <c r="E66" s="2">
        <f>SUMIFS(ABR!$C:$C,ABR!$B:$B,'ANÁLISE POR MÁQUINA'!$E$60,ABR!$D:$D,'ANÁLISE POR MÁQUINA'!$E$61)</f>
        <v>0</v>
      </c>
      <c r="F66" s="7">
        <f>E66*'ANEXO DE CONTRATO'!$F$10</f>
        <v>0</v>
      </c>
      <c r="G66" s="2">
        <f>SUMIFS(ABR!$C:$C,ABR!$B:$B,'ANÁLISE POR MÁQUINA'!$E$60,ABR!$D:$D,'ANÁLISE POR MÁQUINA'!$G$61)</f>
        <v>0</v>
      </c>
      <c r="H66" s="7">
        <f>G66*'ANEXO DE CONTRATO'!$F$10</f>
        <v>0</v>
      </c>
      <c r="I66" s="17"/>
      <c r="J66" s="17"/>
      <c r="K66" s="17"/>
      <c r="L66" s="17"/>
    </row>
    <row r="67" spans="4:12" x14ac:dyDescent="0.25">
      <c r="D67" s="4" t="s">
        <v>53</v>
      </c>
      <c r="E67" s="2">
        <f>SUMIFS(MAI!$C:$C,MAI!$B:$B,'ANÁLISE POR MÁQUINA'!$E$60,MAI!$D:$D,'ANÁLISE POR MÁQUINA'!$E$61)</f>
        <v>0</v>
      </c>
      <c r="F67" s="7">
        <f>E67*'ANEXO DE CONTRATO'!$F$10</f>
        <v>0</v>
      </c>
      <c r="G67" s="2">
        <f>SUMIFS(MAI!$C:$C,MAI!$B:$B,'ANÁLISE POR MÁQUINA'!$E$60,MAI!$D:$D,'ANÁLISE POR MÁQUINA'!$G$61)</f>
        <v>0</v>
      </c>
      <c r="H67" s="7">
        <f>G67*'ANEXO DE CONTRATO'!$F$10</f>
        <v>0</v>
      </c>
      <c r="I67" s="17"/>
      <c r="J67" s="17"/>
      <c r="K67" s="17"/>
      <c r="L67" s="17"/>
    </row>
    <row r="68" spans="4:12" x14ac:dyDescent="0.25">
      <c r="D68" s="4" t="s">
        <v>54</v>
      </c>
      <c r="E68" s="2">
        <f>SUMIFS(JUN!$C:$C,JUN!$B:$B,'ANÁLISE POR MÁQUINA'!$E$60,JUN!$D:$D,'ANÁLISE POR MÁQUINA'!$E$61)</f>
        <v>0</v>
      </c>
      <c r="F68" s="7">
        <f>E68*'ANEXO DE CONTRATO'!$F$10</f>
        <v>0</v>
      </c>
      <c r="G68" s="2">
        <f>SUMIFS(JUN!$C:$C,JUN!$B:$B,'ANÁLISE POR MÁQUINA'!$E$60,JUN!$D:$D,'ANÁLISE POR MÁQUINA'!$G$61)</f>
        <v>0</v>
      </c>
      <c r="H68" s="7">
        <f>G68*'ANEXO DE CONTRATO'!$F$10</f>
        <v>0</v>
      </c>
      <c r="I68" s="17"/>
      <c r="J68" s="17"/>
      <c r="K68" s="17"/>
      <c r="L68" s="17"/>
    </row>
    <row r="69" spans="4:12" x14ac:dyDescent="0.25">
      <c r="D69" s="4" t="s">
        <v>55</v>
      </c>
      <c r="E69" s="2">
        <f>SUMIFS(JUL!$C:$C,JUL!$B:$B,'ANÁLISE POR MÁQUINA'!$E$60,JUL!$D:$D,'ANÁLISE POR MÁQUINA'!$E$61)</f>
        <v>0</v>
      </c>
      <c r="F69" s="7">
        <f>E69*'ANEXO DE CONTRATO'!$F$10</f>
        <v>0</v>
      </c>
      <c r="G69" s="2">
        <f>SUMIFS(JUL!$C:$C,JUL!$B:$B,'ANÁLISE POR MÁQUINA'!$E$60,JUL!$D:$D,'ANÁLISE POR MÁQUINA'!$G$61)</f>
        <v>0</v>
      </c>
      <c r="H69" s="7">
        <f>G69*'ANEXO DE CONTRATO'!$F$10</f>
        <v>0</v>
      </c>
      <c r="I69" s="17"/>
      <c r="J69" s="17"/>
      <c r="K69" s="17"/>
      <c r="L69" s="17"/>
    </row>
    <row r="70" spans="4:12" x14ac:dyDescent="0.25">
      <c r="D70" s="4" t="s">
        <v>56</v>
      </c>
      <c r="E70" s="2">
        <f>SUMIFS(AGO!$C:$C,AGO!$B:$B,'ANÁLISE POR MÁQUINA'!$E$60,AGO!$D:$D,'ANÁLISE POR MÁQUINA'!$E$61)</f>
        <v>0</v>
      </c>
      <c r="F70" s="7">
        <f>E70*'ANEXO DE CONTRATO'!$F$10</f>
        <v>0</v>
      </c>
      <c r="G70" s="2">
        <f>SUMIFS(AGO!$C:$C,AGO!$B:$B,'ANÁLISE POR MÁQUINA'!$E$60,AGO!$D:$D,'ANÁLISE POR MÁQUINA'!$G$61)</f>
        <v>0</v>
      </c>
      <c r="H70" s="7">
        <f>G70*'ANEXO DE CONTRATO'!$F$10</f>
        <v>0</v>
      </c>
      <c r="I70" s="17"/>
      <c r="J70" s="17"/>
      <c r="K70" s="17"/>
      <c r="L70" s="17"/>
    </row>
    <row r="71" spans="4:12" x14ac:dyDescent="0.25">
      <c r="D71" s="4" t="s">
        <v>57</v>
      </c>
      <c r="E71" s="2">
        <f>SUMIFS(SET!$C:$C,SET!$B:$B,'ANÁLISE POR MÁQUINA'!$E$60,SET!$D:$D,'ANÁLISE POR MÁQUINA'!$E$61)</f>
        <v>0</v>
      </c>
      <c r="F71" s="7">
        <f>E71*'ANEXO DE CONTRATO'!$F$10</f>
        <v>0</v>
      </c>
      <c r="G71" s="2">
        <f>SUMIFS(SET!$C:$C,SET!$B:$B,'ANÁLISE POR MÁQUINA'!$E$60,SET!$D:$D,'ANÁLISE POR MÁQUINA'!$G$61)</f>
        <v>0</v>
      </c>
      <c r="H71" s="7">
        <f>G71*'ANEXO DE CONTRATO'!$F$10</f>
        <v>0</v>
      </c>
      <c r="I71" s="17"/>
      <c r="J71" s="17"/>
      <c r="K71" s="17"/>
      <c r="L71" s="17"/>
    </row>
    <row r="72" spans="4:12" x14ac:dyDescent="0.25">
      <c r="D72" s="4" t="s">
        <v>58</v>
      </c>
      <c r="E72" s="2">
        <f>SUMIFS(OUT!$C:$C,OUT!$B:$B,'ANÁLISE POR MÁQUINA'!$E$60,OUT!$D:$D,'ANÁLISE POR MÁQUINA'!$E$61)</f>
        <v>0</v>
      </c>
      <c r="F72" s="7">
        <f>E72*'ANEXO DE CONTRATO'!$F$10</f>
        <v>0</v>
      </c>
      <c r="G72" s="2">
        <f>SUMIFS(OUT!$C:$C,OUT!$B:$B,'ANÁLISE POR MÁQUINA'!$E$60,OUT!$D:$D,'ANÁLISE POR MÁQUINA'!$G$61)</f>
        <v>0</v>
      </c>
      <c r="H72" s="7">
        <f>G72*'ANEXO DE CONTRATO'!$F$10</f>
        <v>0</v>
      </c>
      <c r="I72" s="17"/>
      <c r="J72" s="17"/>
      <c r="K72" s="17"/>
      <c r="L72" s="17"/>
    </row>
    <row r="73" spans="4:12" x14ac:dyDescent="0.25">
      <c r="D73" s="4" t="s">
        <v>59</v>
      </c>
      <c r="E73" s="2">
        <f>SUMIFS(NOV!$C:$C,NOV!$B:$B,'ANÁLISE POR MÁQUINA'!$E$60,NOV!$D:$D,'ANÁLISE POR MÁQUINA'!$E$61)</f>
        <v>0</v>
      </c>
      <c r="F73" s="7">
        <f>E73*'ANEXO DE CONTRATO'!$F$10</f>
        <v>0</v>
      </c>
      <c r="G73" s="2">
        <f>SUMIFS(NOV!$C:$C,NOV!$B:$B,'ANÁLISE POR MÁQUINA'!$E$60,NOV!$D:$D,'ANÁLISE POR MÁQUINA'!$G$61)</f>
        <v>0</v>
      </c>
      <c r="H73" s="7">
        <f>G73*'ANEXO DE CONTRATO'!$F$10</f>
        <v>0</v>
      </c>
      <c r="I73" s="17"/>
      <c r="J73" s="17"/>
      <c r="K73" s="17"/>
      <c r="L73" s="17"/>
    </row>
    <row r="74" spans="4:12" x14ac:dyDescent="0.25">
      <c r="D74" s="4" t="s">
        <v>60</v>
      </c>
      <c r="E74" s="2">
        <f>SUMIFS(DEZ!$C:$C,DEZ!$B:$B,'ANÁLISE POR MÁQUINA'!$E$60,DEZ!$D:$D,'ANÁLISE POR MÁQUINA'!$E$61)</f>
        <v>0</v>
      </c>
      <c r="F74" s="7">
        <f>E74*'ANEXO DE CONTRATO'!$F$10</f>
        <v>0</v>
      </c>
      <c r="G74" s="2">
        <f>SUMIFS(DEZ!$C:$C,DEZ!$B:$B,'ANÁLISE POR MÁQUINA'!$E$60,DEZ!$D:$D,'ANÁLISE POR MÁQUINA'!$G$61)</f>
        <v>0</v>
      </c>
      <c r="H74" s="7">
        <f>G74*'ANEXO DE CONTRATO'!$F$10</f>
        <v>0</v>
      </c>
      <c r="I74" s="17"/>
      <c r="J74" s="17"/>
      <c r="K74" s="17"/>
      <c r="L74" s="17"/>
    </row>
    <row r="75" spans="4:12" x14ac:dyDescent="0.25">
      <c r="I75" s="17"/>
      <c r="J75" s="17"/>
      <c r="K75" s="17"/>
      <c r="L75" s="17"/>
    </row>
    <row r="76" spans="4:12" x14ac:dyDescent="0.25">
      <c r="D76" s="9" t="s">
        <v>61</v>
      </c>
      <c r="E76" s="2">
        <f>SUM(E63:E74)</f>
        <v>8</v>
      </c>
      <c r="F76" s="7">
        <f t="shared" ref="F76:H76" si="3">SUM(F63:F74)</f>
        <v>280</v>
      </c>
      <c r="G76" s="2">
        <f t="shared" si="3"/>
        <v>10</v>
      </c>
      <c r="H76" s="7">
        <f t="shared" si="3"/>
        <v>350</v>
      </c>
      <c r="I76" s="17"/>
      <c r="J76" s="17"/>
      <c r="K76" s="17"/>
      <c r="L76" s="17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15" spans="1:15" x14ac:dyDescent="0.2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</sheetData>
  <sheetProtection algorithmName="SHA-512" hashValue="RLJ6d9WA1kr/TDHb2SxNVoaQNNxNTKF5EBXNcYRvjh6/SaYqpjlP+GllsWVDEgp5mGWroAn/EOpSe9RKurBWOA==" saltValue="lwPrYwb22AgXHhpenuTEkA==" spinCount="100000" sheet="1" objects="1" scenarios="1" selectLockedCells="1"/>
  <conditionalFormatting sqref="E9:L20 E27:L38 E45:L56 E63:H74">
    <cfRule type="expression" dxfId="0" priority="1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9:F10 F11:F21 G9:G20 I9:K20 G27:G38 I27:I38 K27:K38 G45:J56 K45:K56 G63:G74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AB361-90D8-4C5B-9364-5A11388D14D9}">
  <dimension ref="A1:U23"/>
  <sheetViews>
    <sheetView showGridLines="0" showRowColHeaders="0" tabSelected="1" zoomScaleNormal="100" workbookViewId="0">
      <selection activeCell="B23" sqref="B23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A7" s="46">
        <v>44566</v>
      </c>
      <c r="B7" s="44" t="s">
        <v>4</v>
      </c>
      <c r="C7" s="44">
        <v>5</v>
      </c>
      <c r="D7" s="44" t="s">
        <v>5</v>
      </c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A8" s="46">
        <v>44566</v>
      </c>
      <c r="B8" s="44" t="s">
        <v>6</v>
      </c>
      <c r="C8" s="44">
        <v>5</v>
      </c>
      <c r="D8" s="44" t="s">
        <v>5</v>
      </c>
      <c r="F8" s="19" t="s">
        <v>5</v>
      </c>
      <c r="G8" s="19">
        <f>SUMIFS(C:C,B:B,$F$7,D:D,F8)</f>
        <v>7</v>
      </c>
      <c r="H8" s="19"/>
      <c r="I8" s="19" t="s">
        <v>5</v>
      </c>
      <c r="J8" s="19">
        <f>SUMIFS(C:C,B:B,$I$7,D:D,I8)</f>
        <v>5</v>
      </c>
      <c r="K8" s="19"/>
      <c r="L8" s="19" t="s">
        <v>5</v>
      </c>
      <c r="M8" s="19">
        <f>SUMIFS(C:C,B:B,$L$7,D:D,L8)</f>
        <v>1</v>
      </c>
      <c r="N8" s="19"/>
      <c r="O8" s="19" t="s">
        <v>8</v>
      </c>
      <c r="P8" s="19">
        <f>SUMIFS(C:C,B:B,$O$7,D:D,O8)</f>
        <v>8</v>
      </c>
    </row>
    <row r="9" spans="1:16" x14ac:dyDescent="0.25">
      <c r="A9" s="46">
        <v>44578</v>
      </c>
      <c r="B9" s="44" t="s">
        <v>7</v>
      </c>
      <c r="C9" s="44">
        <v>1</v>
      </c>
      <c r="D9" s="44" t="s">
        <v>8</v>
      </c>
      <c r="F9" s="19" t="s">
        <v>12</v>
      </c>
      <c r="G9" s="19">
        <f t="shared" ref="G9:G11" si="0">SUMIFS(C:C,B:B,$F$7,D:D,F9)</f>
        <v>11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12</v>
      </c>
      <c r="N9" s="19"/>
      <c r="O9" s="19" t="s">
        <v>13</v>
      </c>
      <c r="P9" s="19">
        <f>SUMIFS(C:C,B:B,$O$7,D:D,O9)</f>
        <v>10</v>
      </c>
    </row>
    <row r="10" spans="1:16" x14ac:dyDescent="0.25">
      <c r="A10" s="46">
        <v>44585</v>
      </c>
      <c r="B10" s="44" t="s">
        <v>4</v>
      </c>
      <c r="C10" s="44">
        <v>5</v>
      </c>
      <c r="D10" s="44" t="s">
        <v>9</v>
      </c>
      <c r="F10" s="19" t="s">
        <v>10</v>
      </c>
      <c r="G10" s="19">
        <f t="shared" si="0"/>
        <v>5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A11" s="46">
        <v>44585</v>
      </c>
      <c r="B11" s="44" t="s">
        <v>4</v>
      </c>
      <c r="C11" s="44">
        <v>5</v>
      </c>
      <c r="D11" s="44" t="s">
        <v>10</v>
      </c>
      <c r="F11" s="19" t="s">
        <v>9</v>
      </c>
      <c r="G11" s="19">
        <f t="shared" si="0"/>
        <v>9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  <row r="12" spans="1:16" x14ac:dyDescent="0.25">
      <c r="A12" s="46">
        <v>44586</v>
      </c>
      <c r="B12" s="44" t="s">
        <v>11</v>
      </c>
      <c r="C12" s="44">
        <v>4</v>
      </c>
      <c r="D12" s="44" t="s">
        <v>12</v>
      </c>
    </row>
    <row r="13" spans="1:16" x14ac:dyDescent="0.25">
      <c r="A13" s="46">
        <v>44586</v>
      </c>
      <c r="B13" s="44" t="s">
        <v>4</v>
      </c>
      <c r="C13" s="44">
        <v>5</v>
      </c>
      <c r="D13" s="44" t="s">
        <v>12</v>
      </c>
    </row>
    <row r="14" spans="1:16" x14ac:dyDescent="0.25">
      <c r="A14" s="46">
        <v>44586</v>
      </c>
      <c r="B14" s="44" t="s">
        <v>11</v>
      </c>
      <c r="C14" s="44">
        <v>4</v>
      </c>
      <c r="D14" s="44" t="s">
        <v>12</v>
      </c>
    </row>
    <row r="15" spans="1:16" x14ac:dyDescent="0.25">
      <c r="A15" s="46">
        <v>44586</v>
      </c>
      <c r="B15" s="44" t="s">
        <v>11</v>
      </c>
      <c r="C15" s="44">
        <v>4</v>
      </c>
      <c r="D15" s="44" t="s">
        <v>12</v>
      </c>
    </row>
    <row r="16" spans="1:16" x14ac:dyDescent="0.25">
      <c r="A16" s="46">
        <v>44589</v>
      </c>
      <c r="B16" s="44" t="s">
        <v>7</v>
      </c>
      <c r="C16" s="44">
        <v>3</v>
      </c>
      <c r="D16" s="44" t="s">
        <v>13</v>
      </c>
    </row>
    <row r="17" spans="1:4" x14ac:dyDescent="0.25">
      <c r="A17" s="46">
        <v>44589</v>
      </c>
      <c r="B17" s="44" t="s">
        <v>4</v>
      </c>
      <c r="C17" s="44">
        <v>4</v>
      </c>
      <c r="D17" s="44" t="s">
        <v>9</v>
      </c>
    </row>
    <row r="18" spans="1:4" x14ac:dyDescent="0.25">
      <c r="A18" s="46">
        <v>44589</v>
      </c>
      <c r="B18" s="44" t="s">
        <v>4</v>
      </c>
      <c r="C18" s="44">
        <v>6</v>
      </c>
      <c r="D18" s="44" t="s">
        <v>12</v>
      </c>
    </row>
    <row r="19" spans="1:4" x14ac:dyDescent="0.25">
      <c r="A19" s="46">
        <v>44592</v>
      </c>
      <c r="B19" s="44" t="s">
        <v>7</v>
      </c>
      <c r="C19" s="44">
        <v>7</v>
      </c>
      <c r="D19" s="44" t="s">
        <v>13</v>
      </c>
    </row>
    <row r="20" spans="1:4" x14ac:dyDescent="0.25">
      <c r="A20" s="46">
        <v>44592</v>
      </c>
      <c r="B20" s="44" t="s">
        <v>7</v>
      </c>
      <c r="C20" s="44">
        <v>7</v>
      </c>
      <c r="D20" s="44" t="s">
        <v>8</v>
      </c>
    </row>
    <row r="21" spans="1:4" x14ac:dyDescent="0.25">
      <c r="A21" s="46">
        <v>44592</v>
      </c>
      <c r="B21" s="44" t="s">
        <v>11</v>
      </c>
      <c r="C21" s="44">
        <v>1</v>
      </c>
      <c r="D21" s="44" t="s">
        <v>5</v>
      </c>
    </row>
    <row r="22" spans="1:4" x14ac:dyDescent="0.25">
      <c r="A22" s="46">
        <v>44592</v>
      </c>
      <c r="B22" s="44" t="s">
        <v>4</v>
      </c>
      <c r="C22" s="44">
        <v>2</v>
      </c>
      <c r="D22" s="44" t="s">
        <v>5</v>
      </c>
    </row>
    <row r="23" spans="1:4" x14ac:dyDescent="0.25">
      <c r="B23" s="44" t="str">
        <f>[1]FEV!B2</f>
        <v>wewewe</v>
      </c>
    </row>
  </sheetData>
  <sheetProtection algorithmName="SHA-512" hashValue="tdxUZKuJEJ81HtrXK1Og9D2zkQM0yohhkuYazeVByUjV3bVqjonNSgAnnzKtLEDjHDOJ2Dct1IyVtYIutb/gTQ==" saltValue="F9L4HAKiJil82+01mmu5/w==" spinCount="100000" sheet="1" objects="1" scenarios="1" insertColumns="0" insertRows="0" selectLockedCells="1" sort="0" autoFilter="0"/>
  <autoFilter ref="A6:D22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C05AB-18B5-4CF3-AE50-052DAFDF2639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algorithmName="SHA-512" hashValue="n2BLaV6WwUvcBYXKTpo620WPDvDz9Lrj3qxfGQEKDut+kcNRT97ewPkF89YhvnfA+PINWQVj0qGaj2jwzE+kzQ==" saltValue="BgirT2WRTD3XLXpbu/8wfg==" spinCount="100000" sheet="1" objects="1" scenarios="1" insertColumns="0" insertRows="0" selectLockedCells="1" sort="0" autoFilter="0"/>
  <autoFilter ref="A6:D37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9B50-3122-44AF-8E0A-E13BDBE1A504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sheet="1" objects="1" scenarios="1" insertColumns="0" insertRows="0" selectLockedCells="1" sort="0" autoFilter="0"/>
  <autoFilter ref="A6:D35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6B4C1-B790-4AFC-BF83-AC7A3850CB57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algorithmName="SHA-512" hashValue="SCkZ21pahONhjoFQw3jkz0IRQQzDE+adhVtEqfGwCSD+thsO1PPUhEdPC63y2gAkxdaEoIh0651A2f/qJIBcQA==" saltValue="SudytdpaKlnH2C5Di1f3ig==" spinCount="100000" sheet="1" objects="1" scenarios="1" insertColumns="0" insertRows="0" selectLockedCells="1" sort="0" autoFilter="0"/>
  <autoFilter ref="A6:D22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12AE3-E7B3-4436-9AA0-0B20F513B0FE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algorithmName="SHA-512" hashValue="loVeW3NpsbDy0Gxt5aJbF22a5Bb+yFw9QUr0EG9RcwzoUEQ02QhMXeu3QmT5zIpZ8P9lDCy0O4uy/4AVrjUG4Q==" saltValue="9vRCO18W5RjRnplp/Jriwg==" spinCount="100000" sheet="1" scenarios="1" insertColumns="0" insertRows="0" selectLockedCells="1" sort="0" autoFilter="0"/>
  <autoFilter ref="A6:D22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ANEXO DE CONTRATO</vt:lpstr>
      <vt:lpstr>CONSUMOS TOTAIS</vt:lpstr>
      <vt:lpstr>ANÁLISE POR ITEM</vt:lpstr>
      <vt:lpstr>ANÁLISE POR MÁQUINA</vt:lpstr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ronchi paes</dc:creator>
  <cp:lastModifiedBy>Eduardo</cp:lastModifiedBy>
  <dcterms:created xsi:type="dcterms:W3CDTF">2022-02-03T18:45:21Z</dcterms:created>
  <dcterms:modified xsi:type="dcterms:W3CDTF">2022-03-08T23:48:45Z</dcterms:modified>
</cp:coreProperties>
</file>