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ustomProperty1.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24226"/>
  <mc:AlternateContent xmlns:mc="http://schemas.openxmlformats.org/markup-compatibility/2006">
    <mc:Choice Requires="x15">
      <x15ac:absPath xmlns:x15ac="http://schemas.microsoft.com/office/spreadsheetml/2010/11/ac" url="D:\Portafolio\Proyecto Excel\"/>
    </mc:Choice>
  </mc:AlternateContent>
  <xr:revisionPtr revIDLastSave="0" documentId="13_ncr:1_{FC9A7F41-DDDC-4D26-AD1F-6C15AAB99F2A}" xr6:coauthVersionLast="47" xr6:coauthVersionMax="47" xr10:uidLastSave="{00000000-0000-0000-0000-000000000000}"/>
  <bookViews>
    <workbookView xWindow="-120" yWindow="-120" windowWidth="25440" windowHeight="15540" activeTab="3" xr2:uid="{00000000-000D-0000-FFFF-FFFF00000000}"/>
  </bookViews>
  <sheets>
    <sheet name="Tabla1" sheetId="1" r:id="rId1"/>
    <sheet name="Análisis1" sheetId="3" state="hidden" r:id="rId2"/>
    <sheet name="Gráficos" sheetId="5" state="hidden" r:id="rId3"/>
    <sheet name="Reporte" sheetId="6" r:id="rId4"/>
  </sheets>
  <definedNames>
    <definedName name="_xlchart.v2.0" hidden="1">Análisis1!$A$42:$A$46</definedName>
    <definedName name="_xlchart.v2.1" hidden="1">Análisis1!$B$41</definedName>
    <definedName name="_xlchart.v2.2" hidden="1">Análisis1!$B$42:$B$46</definedName>
    <definedName name="_xlchart.v2.3" hidden="1">Análisis1!$A$42:$A$46</definedName>
    <definedName name="_xlchart.v2.4" hidden="1">Análisis1!$B$41</definedName>
    <definedName name="_xlchart.v2.5" hidden="1">Análisis1!$B$42:$B$46</definedName>
    <definedName name="_xlchart.v2.6" hidden="1">Análisis1!$A$42:$A$46</definedName>
    <definedName name="_xlchart.v2.7" hidden="1">Análisis1!$B$41</definedName>
    <definedName name="_xlchart.v2.8" hidden="1">Análisis1!$B$42:$B$46</definedName>
  </definedNames>
  <calcPr calcId="191028"/>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09" i="3" l="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17" i="3"/>
  <c r="D191" i="3"/>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E172" i="3"/>
  <c r="E168" i="3"/>
  <c r="E169" i="3"/>
  <c r="E170" i="3"/>
  <c r="E171" i="3"/>
  <c r="A6" i="3" a="1"/>
  <c r="F168" i="3" l="1"/>
  <c r="A6" i="3"/>
  <c r="A24" i="3" a="1"/>
  <c r="A24" i="3" l="1"/>
  <c r="A9" i="3" a="1"/>
  <c r="A9" i="3" s="1"/>
  <c r="A29" i="3" a="1"/>
  <c r="A29" i="3" l="1"/>
  <c r="A38" i="3" a="1"/>
  <c r="A38" i="3" l="1"/>
  <c r="A32" i="3" a="1"/>
  <c r="A32" i="3" s="1"/>
  <c r="A50" i="3" a="1"/>
  <c r="A50" i="3" l="1"/>
  <c r="A41" i="3" a="1"/>
  <c r="A41" i="3" s="1"/>
  <c r="A67" i="3" a="1"/>
  <c r="A67" i="3" l="1"/>
  <c r="A53" i="3" a="1"/>
  <c r="A53" i="3" s="1"/>
  <c r="A95" i="3" a="1"/>
  <c r="A95" i="3" l="1"/>
  <c r="A70" i="3" a="1"/>
  <c r="A70" i="3" s="1"/>
  <c r="A105" i="3" a="1"/>
  <c r="A105" i="3" l="1"/>
  <c r="A98" i="3" a="1"/>
  <c r="A98" i="3" s="1"/>
  <c r="A113" i="3" a="1"/>
  <c r="A113" i="3" l="1"/>
  <c r="A108" i="3" a="1"/>
  <c r="A121" i="3" a="1"/>
  <c r="A121" i="3" l="1"/>
  <c r="A108" i="3"/>
  <c r="C4" i="5"/>
  <c r="A116" i="3" a="1"/>
  <c r="A116" i="3" s="1"/>
  <c r="A128" i="3" a="1"/>
  <c r="A128" i="3" l="1"/>
  <c r="A124" i="3" a="1"/>
  <c r="A124" i="3" s="1"/>
  <c r="A136" i="3" a="1"/>
  <c r="A136" i="3" l="1"/>
  <c r="A139" i="3" s="1" a="1"/>
  <c r="A139" i="3" s="1"/>
  <c r="A131" i="3" a="1"/>
  <c r="A131"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2">
    <bk>
      <extLst>
        <ext uri="{3e2802c4-a4d2-4d8b-9148-e3be6c30e623}">
          <xlrd:rvb i="3"/>
        </ext>
      </extLst>
    </bk>
    <bk>
      <extLst>
        <ext uri="{3e2802c4-a4d2-4d8b-9148-e3be6c30e623}">
          <xlrd:rvb i="0"/>
        </ext>
      </extLst>
    </bk>
    <bk>
      <extLst>
        <ext uri="{3e2802c4-a4d2-4d8b-9148-e3be6c30e623}">
          <xlrd:rvb i="7"/>
        </ext>
      </extLst>
    </bk>
    <bk>
      <extLst>
        <ext uri="{3e2802c4-a4d2-4d8b-9148-e3be6c30e623}">
          <xlrd:rvb i="10"/>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2"/>
        </ext>
      </extLst>
    </bk>
    <bk>
      <extLst>
        <ext uri="{3e2802c4-a4d2-4d8b-9148-e3be6c30e623}">
          <xlrd:rvb i="25"/>
        </ext>
      </extLst>
    </bk>
    <bk>
      <extLst>
        <ext uri="{3e2802c4-a4d2-4d8b-9148-e3be6c30e623}">
          <xlrd:rvb i="28"/>
        </ext>
      </extLst>
    </bk>
    <bk>
      <extLst>
        <ext uri="{3e2802c4-a4d2-4d8b-9148-e3be6c30e623}">
          <xlrd:rvb i="29"/>
        </ext>
      </extLst>
    </bk>
    <bk>
      <extLst>
        <ext uri="{3e2802c4-a4d2-4d8b-9148-e3be6c30e623}">
          <xlrd:rvb i="32"/>
        </ext>
      </extLst>
    </bk>
  </futureMetadata>
  <cellMetadata count="1">
    <bk>
      <rc t="1" v="0"/>
    </bk>
  </cellMetadata>
  <valueMetadata count="12">
    <bk>
      <rc t="2" v="0"/>
    </bk>
    <bk>
      <rc t="2" v="1"/>
    </bk>
    <bk>
      <rc t="2" v="2"/>
    </bk>
    <bk>
      <rc t="2" v="3"/>
    </bk>
    <bk>
      <rc t="2" v="4"/>
    </bk>
    <bk>
      <rc t="2" v="5"/>
    </bk>
    <bk>
      <rc t="2" v="6"/>
    </bk>
    <bk>
      <rc t="2" v="7"/>
    </bk>
    <bk>
      <rc t="2" v="8"/>
    </bk>
    <bk>
      <rc t="2" v="9"/>
    </bk>
    <bk>
      <rc t="2" v="10"/>
    </bk>
    <bk>
      <rc t="2" v="11"/>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Tabla1_df=xl(%P2%, headers=True)</code>
    </pythonScript>
    <pythonScript>
      <code>#Análisis de tendencias, correlaciones y rentabilidad por cliente y servicio
# Análisis de tendencias y correlaciones, y evaluación de rentabilidad por cliente y servicio
# Convertir la columna 'Fecha' al formato de fecha para análisis temporal
Tabla1_df['Fecha'] = pd.to_datetime(Tabla1_df['Fecha'], format='%%d/%%m/%%Y')
# Calcular la rentabilidad por cliente y servicio
Tabla1_df['Rentabilidad'] = Tabla1_df['Precio'] - Tabla1_df['Costo']
# Agrupar por cliente y servicio para calcular métricas de rentabilidad
rentabilidad_cliente = Tabla1_df.groupby('Cliente')['Rentabilidad'].sum().sort_values(ascending=False)
rentabilidad_servicio = Tabla1_df.groupby('Servicio')['Rentabilidad'].sum().sort_values(ascending=False)
# Calcular correlaciones entre precio, costo y rentabilidad
correlaciones = Tabla1_df[['Precio', 'Costo', 'Rentabilidad']].corr()
# Tendencias de ventas en el tiempo
ventas_tiempo = Tabla1_df.groupby(Tabla1_df['Fecha'].dt.to_period('M')).sum(numeric_only=True)['Precio']
# Visualización de resultados
plt.rcParams['font.family'] = ['Meiryo','Batang','TH SarabunPSK','SimHei','DejaVu Sans']
fig, axes = plt.subplots(3, 1, figsize=(10, 15))
# Gráfico de rentabilidad por cliente
rentabilidad_cliente.plot(kind='bar', ax=axes[0], color='skyblue')
axes[0].set_title('Rentabilidad por cliente')
axes[0].set_xlabel('Cliente')
axes[0].set_ylabel('Rentabilidad')
# Gráfico de rentabilidad por servicio
rentabilidad_servicio.plot(kind='bar', ax=axes[1], color='lightgreen')
axes[1].set_title('Rentabilidad por servicio')
axes[1].set_xlabel('Servicio')
axes[1].set_ylabel('Rentabilidad')
# Gráfico de tendencias de ventas en el tiempo
ventas_tiempo.plot(ax=axes[2], color='orange')
axes[2].set_title('Tendencias de ventas en el tiempo')
axes[2].set_xlabel('Mes')
axes[2].set_ylabel('Ventas')
plt.tight_layout()
plt.show()
# Resultados en tablas dinámicas
rentabilidad_cliente, rentabilidad_servicio, correlaciones</code>
    </pythonScript>
    <pythonScript>
      <code>#Tablas dinámicas para servicio más vendido, cliente que más compra y costo más alto.
# Identificar el servicio más vendido, el cliente que más compra y el costo más alto
# Servicio más vendido
servicio_mas_vendido = Tabla1_df.groupby('Servicio')['Precio'].sum().sort_values(ascending=False)
# Cliente que más compra
cliente_que_mas_compra = Tabla1_df.groupby('Cliente')['Precio'].sum().sort_values(ascending=False)
# Costo más alto
costo_mas_alto = Tabla1_df.groupby('Servicio')['Costo'].max().sort_values(ascending=False)
# Resultados en tablas dinámicas
servicio_mas_vendido, cliente_que_mas_compra, costo_mas_alto</code>
    </pythonScript>
    <pythonScript>
      <code>#Servicio más vendido en términos de ingresos totales.
# Servicio más vendido
servicio_mas_vendido</code>
    </pythonScript>
    <pythonScript>
      <code>#Cliente que más compra en términos de ingresos totales.
#Cliente que más compra en términos de ingresos totales.
# Cliente que más compra
cliente_que_mas_compra</code>
    </pythonScript>
    <pythonScript>
      <code>#Costo más alto por servicio.
#Costo más alto por servicio.
# Costo más alto
costo_mas_alto</code>
    </pythonScript>
    <pythonScript>
      <code>#Identificación de los 4 insights más relevantes para diagnosticar el estado de las ventas
# Identificar los 4 insights más relevantes
# 1. Servicio más vendido
servicio_mas_vendido = Tabla1_df.groupby('Servicio')['Precio'].sum().sort_values(ascending=False).head(1)
# 2. Cliente que más compra
cliente_que_mas_compra = Tabla1_df.groupby('Cliente')['Precio'].sum().sort_values(ascending=False).head(1)
# 3. Época con mayores ventas
ventas_por_mes = Tabla1_df.groupby(Tabla1_df['Fecha'].dt.to_period('M'))['Precio'].sum()
epoca_mayores_ventas = ventas_por_mes.idxmax()
# 4. Rentabilidad promedio por servicio
rentabilidad_promedio_servicio = Tabla1_df.groupby('Servicio')['Rentabilidad'].mean().sort_values(ascending=False).head(1)
# Resultados
servicio_mas_vendido, cliente_que_mas_compra, epoca_mayores_ventas, rentabilidad_promedio_servicio</code>
    </pythonScript>
    <pythonScript>
      <code>#Servicio más vendido
# Servicio más vendido
servicio_mas_vendido</code>
    </pythonScript>
    <pythonScript>
      <code>#Cliente que más compra
#Cliente que más compra
# Cliente que más compra
cliente_que_mas_compra</code>
    </pythonScript>
    <pythonScript>
      <code>#Época con mayores ventas
#Época con mayores ventas
# Época con mayores ventas
epoca_mayores_ventas</code>
    </pythonScript>
    <pythonScript>
      <code>#Rentabilidad promedio por servicio
#Rentabilidad promedio por servicio
#Rentabilidad promedio por servicio
# Rentabilidad promedio por servicio
rentabilidad_promedio_servicio</code>
    </pythonScript>
  </pythonScripts>
</python>
</file>

<file path=xl/sharedStrings.xml><?xml version="1.0" encoding="utf-8"?>
<sst xmlns="http://schemas.openxmlformats.org/spreadsheetml/2006/main" count="568" uniqueCount="92">
  <si>
    <t>Fecha</t>
  </si>
  <si>
    <t>Cliente</t>
  </si>
  <si>
    <t>Servicio</t>
  </si>
  <si>
    <t>Precio</t>
  </si>
  <si>
    <t>Costo</t>
  </si>
  <si>
    <t>Medio de pago</t>
  </si>
  <si>
    <t>Notas</t>
  </si>
  <si>
    <t>Utilidad</t>
  </si>
  <si>
    <t>22/06/2025</t>
  </si>
  <si>
    <t>Ana T.</t>
  </si>
  <si>
    <t>Análisis básico en Excel</t>
  </si>
  <si>
    <t>Bancolombia</t>
  </si>
  <si>
    <t>Marta C.</t>
  </si>
  <si>
    <t>Asesoría de datos 1:1</t>
  </si>
  <si>
    <t>Daviplata</t>
  </si>
  <si>
    <t>Entregado</t>
  </si>
  <si>
    <t>16/06/2025</t>
  </si>
  <si>
    <t>Luis V.</t>
  </si>
  <si>
    <t>Reporte de ventas personalizado</t>
  </si>
  <si>
    <t>Requiere actualización</t>
  </si>
  <si>
    <t>18/06/2025</t>
  </si>
  <si>
    <t>Cliente frecuente</t>
  </si>
  <si>
    <t>03/06/2025</t>
  </si>
  <si>
    <t>Andrés L.</t>
  </si>
  <si>
    <t>13/06/2025</t>
  </si>
  <si>
    <t>20/06/2025</t>
  </si>
  <si>
    <t>Nequi</t>
  </si>
  <si>
    <t>24/06/2025</t>
  </si>
  <si>
    <t>Jorge M.</t>
  </si>
  <si>
    <t>Muy satisfecho</t>
  </si>
  <si>
    <t>08/06/2025</t>
  </si>
  <si>
    <t>Carlos R.</t>
  </si>
  <si>
    <t>Diagnóstico financiero</t>
  </si>
  <si>
    <t>25/06/2025</t>
  </si>
  <si>
    <t>Paula S.</t>
  </si>
  <si>
    <t>Efectivo</t>
  </si>
  <si>
    <t>23/06/2025</t>
  </si>
  <si>
    <t>11/06/2025</t>
  </si>
  <si>
    <t>07/06/2025</t>
  </si>
  <si>
    <t>17/06/2025</t>
  </si>
  <si>
    <t>María G.</t>
  </si>
  <si>
    <t>09/06/2025</t>
  </si>
  <si>
    <t>Dashboard en Power BI</t>
  </si>
  <si>
    <t>10/06/2025</t>
  </si>
  <si>
    <t>02/06/2025</t>
  </si>
  <si>
    <t>Diego H.</t>
  </si>
  <si>
    <t>14/06/2025</t>
  </si>
  <si>
    <t>06/06/2025</t>
  </si>
  <si>
    <t>Sofía P.</t>
  </si>
  <si>
    <t>12/06/2025</t>
  </si>
  <si>
    <t>04/06/2025</t>
  </si>
  <si>
    <t>05/06/2025</t>
  </si>
  <si>
    <t>19/06/2025</t>
  </si>
  <si>
    <t>01/06/2025</t>
  </si>
  <si>
    <t>15/06/2025</t>
  </si>
  <si>
    <t>21/06/2025</t>
  </si>
  <si>
    <t>Hoja de análisis</t>
  </si>
  <si>
    <t>Esta hoja incluirá todas las fórmulas de Python generadas por Copilot.</t>
  </si>
  <si>
    <t>Cargar datos de Sheet1, Tabla1</t>
  </si>
  <si>
    <t>Vista previa</t>
  </si>
  <si>
    <t>Análisis de tendencias, correlaciones y rentabilidad por cliente y servicio</t>
  </si>
  <si>
    <t>Tablas dinámicas para servicio más vendido, cliente que más compra y costo más alto.</t>
  </si>
  <si>
    <t>Servicio más vendido en términos de ingresos totales.</t>
  </si>
  <si>
    <t>Cliente que más compra en términos de ingresos totales.</t>
  </si>
  <si>
    <t>Costo más alto por servicio.</t>
  </si>
  <si>
    <t>Identificación de los 4 insights más relevantes para diagnosticar el estado de las ventas</t>
  </si>
  <si>
    <t>Servicio más vendido</t>
  </si>
  <si>
    <t>Cliente que más compra</t>
  </si>
  <si>
    <t>Etiquetas de fila</t>
  </si>
  <si>
    <t>Suma de Precio</t>
  </si>
  <si>
    <t>Suma de Costo</t>
  </si>
  <si>
    <t>Época con mayores ventas</t>
  </si>
  <si>
    <t>Total general</t>
  </si>
  <si>
    <t>Rentabilidad promedio por servicio</t>
  </si>
  <si>
    <t>Cargar datos de Tabla1, Tabla1</t>
  </si>
  <si>
    <t>Promedio de Precio</t>
  </si>
  <si>
    <t>Promedio de Utilidad</t>
  </si>
  <si>
    <t>Cuenta de Cliente</t>
  </si>
  <si>
    <t xml:space="preserve">Ventas Totales </t>
  </si>
  <si>
    <t xml:space="preserve">Costos Totales </t>
  </si>
  <si>
    <t xml:space="preserve">Rentabilidad Promedio </t>
  </si>
  <si>
    <t xml:space="preserve">Mes en el que mas se vende </t>
  </si>
  <si>
    <t>[&gt; =1000000]$ 0,00.."M"; [&gt; =1000]$ 0,00. "K";$ 0</t>
  </si>
  <si>
    <t>Dia</t>
  </si>
  <si>
    <t>Columna1</t>
  </si>
  <si>
    <t>lunes</t>
  </si>
  <si>
    <t>martes</t>
  </si>
  <si>
    <t>miércoles</t>
  </si>
  <si>
    <t>jueves</t>
  </si>
  <si>
    <t>viernes</t>
  </si>
  <si>
    <t>sábado</t>
  </si>
  <si>
    <t>domingo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</si>
</sst>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240A]\ #,##0"/>
    <numFmt numFmtId="165" formatCode="[&gt;0]\$\ 0.00,,&quot;M&quot;;[&gt;0]\ \$\ 0.00,\ &quot;K&quot;;\$\ 0"/>
    <numFmt numFmtId="166" formatCode="[&gt;0]\$\ 0.00,\ &quot;K&quot;;\$\ 0"/>
    <numFmt numFmtId="167" formatCode="[&gt;1000000]\$\ 0.00,,&quot;M&quot;;[&gt;1000]\ \$\ 0.00,,\ &quot;K&quot;;\$\ 0"/>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24"/>
      <color rgb="FF156082"/>
      <name val="Calibri"/>
      <family val="2"/>
      <scheme val="minor"/>
    </font>
    <font>
      <b/>
      <sz val="14"/>
      <color rgb="FF156082"/>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1" xfId="0" applyFont="1" applyBorder="1" applyAlignment="1">
      <alignment horizontal="center" vertical="top"/>
    </xf>
    <xf numFmtId="0" fontId="0" fillId="0" borderId="0" xfId="0" pivotButton="1"/>
    <xf numFmtId="0" fontId="3" fillId="0" borderId="0" xfId="0" applyFont="1"/>
    <xf numFmtId="0" fontId="4" fillId="0" borderId="0" xfId="0" applyFont="1"/>
    <xf numFmtId="0" fontId="5" fillId="0" borderId="0" xfId="0" applyFont="1"/>
    <xf numFmtId="164" fontId="0" fillId="0" borderId="0" xfId="0" applyNumberFormat="1"/>
    <xf numFmtId="0" fontId="0" fillId="2" borderId="0" xfId="0" applyFill="1"/>
    <xf numFmtId="0" fontId="0" fillId="0" borderId="0" xfId="0" applyAlignment="1">
      <alignment horizontal="left"/>
    </xf>
    <xf numFmtId="10" fontId="0" fillId="0" borderId="0" xfId="0" applyNumberFormat="1"/>
    <xf numFmtId="164" fontId="1" fillId="0" borderId="1" xfId="0" applyNumberFormat="1" applyFont="1" applyBorder="1" applyAlignment="1">
      <alignment horizontal="center" vertical="top"/>
    </xf>
    <xf numFmtId="9" fontId="0" fillId="0" borderId="0" xfId="1" applyFont="1"/>
    <xf numFmtId="1" fontId="0" fillId="0" borderId="0" xfId="0" applyNumberForma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14" fontId="1" fillId="0" borderId="1" xfId="0" applyNumberFormat="1" applyFont="1" applyBorder="1" applyAlignment="1">
      <alignment horizontal="center" vertical="top"/>
    </xf>
    <xf numFmtId="14" fontId="0" fillId="0" borderId="0" xfId="0" applyNumberFormat="1"/>
  </cellXfs>
  <cellStyles count="2">
    <cellStyle name="Normal" xfId="0" builtinId="0"/>
    <cellStyle name="Porcentaje" xfId="1" builtinId="5"/>
  </cellStyles>
  <dxfs count="13">
    <dxf>
      <numFmt numFmtId="164" formatCode="[$$-240A]\ #,##0"/>
    </dxf>
    <dxf>
      <numFmt numFmtId="164" formatCode="[$$-240A]\ #,##0"/>
    </dxf>
    <dxf>
      <numFmt numFmtId="164" formatCode="[$$-240A]\ #,##0"/>
    </dxf>
    <dxf>
      <numFmt numFmtId="164" formatCode="[$$-240A]\ #,##0"/>
    </dxf>
    <dxf>
      <numFmt numFmtId="0" formatCode="General"/>
    </dxf>
    <dxf>
      <numFmt numFmtId="0" formatCode="General"/>
    </dxf>
    <dxf>
      <numFmt numFmtId="0" formatCode="General"/>
    </dxf>
    <dxf>
      <numFmt numFmtId="164" formatCode="[$$-240A]\ #,##0"/>
    </dxf>
    <dxf>
      <numFmt numFmtId="164" formatCode="[$$-240A]\ #,##0"/>
    </dxf>
    <dxf>
      <numFmt numFmtId="19" formatCode="d/m/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1391A6"/>
      <color rgb="FFFE4069"/>
      <color rgb="FF2E2F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pivotCacheDefinition" Target="pivotCache/pivotCacheDefinition1.xml"/><Relationship Id="rId15" Type="http://schemas.microsoft.com/office/2017/06/relationships/rdSupportingPropertyBagStructure" Target="richData/rdsupportingpropertybagstructure.xml"/><Relationship Id="rId10" Type="http://schemas.microsoft.com/office/2022/10/relationships/richValueRel" Target="richData/richValueRel.xml"/><Relationship Id="rId19" Type="http://schemas.microsoft.com/office/2023/09/relationships/Python" Target="python.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strRef>
              <c:f>Análisis1!$B$53</c:f>
              <c:strCache>
                <c:ptCount val="1"/>
                <c:pt idx="0">
                  <c:v>Precio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Análisis1!$A$54:$A$63</c:f>
              <c:strCache>
                <c:ptCount val="10"/>
                <c:pt idx="0">
                  <c:v>Luis V.</c:v>
                </c:pt>
                <c:pt idx="1">
                  <c:v>Carlos R.</c:v>
                </c:pt>
                <c:pt idx="2">
                  <c:v>Diego H.</c:v>
                </c:pt>
                <c:pt idx="3">
                  <c:v>Marta C.</c:v>
                </c:pt>
                <c:pt idx="4">
                  <c:v>Andrés L.</c:v>
                </c:pt>
                <c:pt idx="5">
                  <c:v>Sofía P.</c:v>
                </c:pt>
                <c:pt idx="6">
                  <c:v>Ana T.</c:v>
                </c:pt>
                <c:pt idx="7">
                  <c:v>Paula S.</c:v>
                </c:pt>
                <c:pt idx="8">
                  <c:v>María G.</c:v>
                </c:pt>
                <c:pt idx="9">
                  <c:v>Jorge M.</c:v>
                </c:pt>
              </c:strCache>
            </c:strRef>
          </c:cat>
          <c:val>
            <c:numRef>
              <c:f>Análisis1!$B$54:$B$63</c:f>
              <c:numCache>
                <c:formatCode>[&gt;1000000]\$\ 0.00,,"M";[&gt;1000]\ \$\ 0.00,,\ "K";\$\ 0</c:formatCode>
                <c:ptCount val="10"/>
                <c:pt idx="0">
                  <c:v>2311300</c:v>
                </c:pt>
                <c:pt idx="1">
                  <c:v>1789197</c:v>
                </c:pt>
                <c:pt idx="2">
                  <c:v>1581142</c:v>
                </c:pt>
                <c:pt idx="3">
                  <c:v>1499601</c:v>
                </c:pt>
                <c:pt idx="4">
                  <c:v>1428652</c:v>
                </c:pt>
                <c:pt idx="5">
                  <c:v>1217124</c:v>
                </c:pt>
                <c:pt idx="6">
                  <c:v>1181417</c:v>
                </c:pt>
                <c:pt idx="7">
                  <c:v>1130632</c:v>
                </c:pt>
                <c:pt idx="8">
                  <c:v>932952</c:v>
                </c:pt>
                <c:pt idx="9">
                  <c:v>601612</c:v>
                </c:pt>
              </c:numCache>
            </c:numRef>
          </c:val>
          <c:extLst>
            <c:ext xmlns:c16="http://schemas.microsoft.com/office/drawing/2014/chart" uri="{C3380CC4-5D6E-409C-BE32-E72D297353CC}">
              <c16:uniqueId val="{00000000-B04C-42BE-930E-B7B43B0CD45B}"/>
            </c:ext>
          </c:extLst>
        </c:ser>
        <c:dLbls>
          <c:dLblPos val="outEnd"/>
          <c:showLegendKey val="0"/>
          <c:showVal val="1"/>
          <c:showCatName val="0"/>
          <c:showSerName val="0"/>
          <c:showPercent val="0"/>
          <c:showBubbleSize val="0"/>
        </c:dLbls>
        <c:gapWidth val="219"/>
        <c:overlap val="-27"/>
        <c:axId val="1160582863"/>
        <c:axId val="1160581423"/>
      </c:barChart>
      <c:catAx>
        <c:axId val="116058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160581423"/>
        <c:crosses val="autoZero"/>
        <c:auto val="1"/>
        <c:lblAlgn val="ctr"/>
        <c:lblOffset val="100"/>
        <c:noMultiLvlLbl val="0"/>
      </c:catAx>
      <c:valAx>
        <c:axId val="1160581423"/>
        <c:scaling>
          <c:orientation val="minMax"/>
        </c:scaling>
        <c:delete val="0"/>
        <c:axPos val="l"/>
        <c:majorGridlines>
          <c:spPr>
            <a:ln w="9525" cap="flat" cmpd="sng" algn="ctr">
              <a:solidFill>
                <a:schemeClr val="tx1">
                  <a:lumMod val="15000"/>
                  <a:lumOff val="85000"/>
                </a:schemeClr>
              </a:solidFill>
              <a:round/>
            </a:ln>
            <a:effectLst/>
          </c:spPr>
        </c:majorGridlines>
        <c:numFmt formatCode="[&gt;1000000]\$\ 0.00,,&quot;M&quot;;[&gt;1000]\ \$\ 0.00,,\ &quot;K&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160582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pieChart>
        <c:varyColors val="1"/>
        <c:ser>
          <c:idx val="0"/>
          <c:order val="0"/>
          <c:tx>
            <c:strRef>
              <c:f>Análisis1!$B$69:$B$70</c:f>
              <c:strCache>
                <c:ptCount val="2"/>
                <c:pt idx="0">
                  <c:v>Vista previa</c:v>
                </c:pt>
                <c:pt idx="1">
                  <c:v>Costo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35-446C-88DD-2CBBC096D8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35-446C-88DD-2CBBC096D8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35-446C-88DD-2CBBC096D8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35-446C-88DD-2CBBC096D8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35-446C-88DD-2CBBC096D8C6}"/>
              </c:ext>
            </c:extLst>
          </c:dPt>
          <c:cat>
            <c:strRef>
              <c:f>Análisis1!$A$71:$A$75</c:f>
              <c:strCache>
                <c:ptCount val="5"/>
                <c:pt idx="0">
                  <c:v>Diagnóstico financiero</c:v>
                </c:pt>
                <c:pt idx="1">
                  <c:v>Dashboard en Power BI</c:v>
                </c:pt>
                <c:pt idx="2">
                  <c:v>Asesoría de datos 1:1</c:v>
                </c:pt>
                <c:pt idx="3">
                  <c:v>Reporte de ventas personalizado</c:v>
                </c:pt>
                <c:pt idx="4">
                  <c:v>Análisis básico en Excel</c:v>
                </c:pt>
              </c:strCache>
            </c:strRef>
          </c:cat>
          <c:val>
            <c:numRef>
              <c:f>Análisis1!$B$71:$B$75</c:f>
              <c:numCache>
                <c:formatCode>0</c:formatCode>
                <c:ptCount val="5"/>
                <c:pt idx="0">
                  <c:v>52850</c:v>
                </c:pt>
                <c:pt idx="1">
                  <c:v>50473</c:v>
                </c:pt>
                <c:pt idx="2">
                  <c:v>44166</c:v>
                </c:pt>
                <c:pt idx="3">
                  <c:v>43345</c:v>
                </c:pt>
                <c:pt idx="4">
                  <c:v>42843</c:v>
                </c:pt>
              </c:numCache>
            </c:numRef>
          </c:val>
          <c:extLst>
            <c:ext xmlns:c16="http://schemas.microsoft.com/office/drawing/2014/chart" uri="{C3380CC4-5D6E-409C-BE32-E72D297353CC}">
              <c16:uniqueId val="{00000000-208C-4DAB-9AA1-396657D1CCE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[ejemplo_analisis_independiente.xlsx]Análisis1!TablaDinámica2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Día de la semana que más se vende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s-419"/>
        </a:p>
      </c:txPr>
    </c:title>
    <c:autoTitleDeleted val="0"/>
    <c:pivotFmts>
      <c:pivotFmt>
        <c:idx val="0"/>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8097222222222226"/>
          <c:w val="0.93888888888888888"/>
          <c:h val="0.61151210265383493"/>
        </c:manualLayout>
      </c:layout>
      <c:lineChart>
        <c:grouping val="standard"/>
        <c:varyColors val="0"/>
        <c:ser>
          <c:idx val="0"/>
          <c:order val="0"/>
          <c:tx>
            <c:strRef>
              <c:f>Análisis1!$B$195</c:f>
              <c:strCache>
                <c:ptCount val="1"/>
                <c:pt idx="0">
                  <c:v>Total</c:v>
                </c:pt>
              </c:strCache>
            </c:strRef>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Análisis1!$A$196:$A$203</c:f>
              <c:strCache>
                <c:ptCount val="7"/>
                <c:pt idx="0">
                  <c:v>martes</c:v>
                </c:pt>
                <c:pt idx="1">
                  <c:v>viernes</c:v>
                </c:pt>
                <c:pt idx="2">
                  <c:v>lunes</c:v>
                </c:pt>
                <c:pt idx="3">
                  <c:v>miércoles</c:v>
                </c:pt>
                <c:pt idx="4">
                  <c:v>domingo</c:v>
                </c:pt>
                <c:pt idx="5">
                  <c:v>sábado</c:v>
                </c:pt>
                <c:pt idx="6">
                  <c:v>jueves</c:v>
                </c:pt>
              </c:strCache>
            </c:strRef>
          </c:cat>
          <c:val>
            <c:numRef>
              <c:f>Análisis1!$B$196:$B$203</c:f>
              <c:numCache>
                <c:formatCode>General</c:formatCode>
                <c:ptCount val="7"/>
                <c:pt idx="0">
                  <c:v>2706773</c:v>
                </c:pt>
                <c:pt idx="1">
                  <c:v>2671619</c:v>
                </c:pt>
                <c:pt idx="2">
                  <c:v>2087062</c:v>
                </c:pt>
                <c:pt idx="3">
                  <c:v>1804501</c:v>
                </c:pt>
                <c:pt idx="4">
                  <c:v>1606487</c:v>
                </c:pt>
                <c:pt idx="5">
                  <c:v>1472016</c:v>
                </c:pt>
                <c:pt idx="6">
                  <c:v>1325171</c:v>
                </c:pt>
              </c:numCache>
            </c:numRef>
          </c:val>
          <c:smooth val="0"/>
          <c:extLst>
            <c:ext xmlns:c16="http://schemas.microsoft.com/office/drawing/2014/chart" uri="{C3380CC4-5D6E-409C-BE32-E72D297353CC}">
              <c16:uniqueId val="{00000000-5317-4988-BEC0-A5130D59FB7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31654143"/>
        <c:axId val="1597978319"/>
      </c:lineChart>
      <c:catAx>
        <c:axId val="93165414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s-419"/>
          </a:p>
        </c:txPr>
        <c:crossAx val="1597978319"/>
        <c:crosses val="autoZero"/>
        <c:auto val="1"/>
        <c:lblAlgn val="ctr"/>
        <c:lblOffset val="100"/>
        <c:noMultiLvlLbl val="0"/>
      </c:catAx>
      <c:valAx>
        <c:axId val="1597978319"/>
        <c:scaling>
          <c:orientation val="minMax"/>
        </c:scaling>
        <c:delete val="1"/>
        <c:axPos val="l"/>
        <c:numFmt formatCode="General" sourceLinked="1"/>
        <c:majorTickMark val="none"/>
        <c:minorTickMark val="none"/>
        <c:tickLblPos val="nextTo"/>
        <c:crossAx val="9316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doughnutChart>
        <c:varyColors val="1"/>
        <c:ser>
          <c:idx val="0"/>
          <c:order val="0"/>
          <c:tx>
            <c:strRef>
              <c:f>Análisis1!$B$69:$B$70</c:f>
              <c:strCache>
                <c:ptCount val="2"/>
                <c:pt idx="0">
                  <c:v>Vista previa</c:v>
                </c:pt>
                <c:pt idx="1">
                  <c:v>Costo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17-4FE2-B9F4-196FC82FCB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17-4FE2-B9F4-196FC82FCB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17-4FE2-B9F4-196FC82FCB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17-4FE2-B9F4-196FC82FCB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517-4FE2-B9F4-196FC82FCB9E}"/>
              </c:ext>
            </c:extLst>
          </c:dPt>
          <c:cat>
            <c:strRef>
              <c:f>Análisis1!$A$71:$A$75</c:f>
              <c:strCache>
                <c:ptCount val="5"/>
                <c:pt idx="0">
                  <c:v>Diagnóstico financiero</c:v>
                </c:pt>
                <c:pt idx="1">
                  <c:v>Dashboard en Power BI</c:v>
                </c:pt>
                <c:pt idx="2">
                  <c:v>Asesoría de datos 1:1</c:v>
                </c:pt>
                <c:pt idx="3">
                  <c:v>Reporte de ventas personalizado</c:v>
                </c:pt>
                <c:pt idx="4">
                  <c:v>Análisis básico en Excel</c:v>
                </c:pt>
              </c:strCache>
            </c:strRef>
          </c:cat>
          <c:val>
            <c:numRef>
              <c:f>Análisis1!$B$71:$B$75</c:f>
              <c:numCache>
                <c:formatCode>0</c:formatCode>
                <c:ptCount val="5"/>
                <c:pt idx="0">
                  <c:v>52850</c:v>
                </c:pt>
                <c:pt idx="1">
                  <c:v>50473</c:v>
                </c:pt>
                <c:pt idx="2">
                  <c:v>44166</c:v>
                </c:pt>
                <c:pt idx="3">
                  <c:v>43345</c:v>
                </c:pt>
                <c:pt idx="4">
                  <c:v>42843</c:v>
                </c:pt>
              </c:numCache>
            </c:numRef>
          </c:val>
          <c:extLst>
            <c:ext xmlns:c16="http://schemas.microsoft.com/office/drawing/2014/chart" uri="{C3380CC4-5D6E-409C-BE32-E72D297353CC}">
              <c16:uniqueId val="{0000000A-B517-4FE2-B9F4-196FC82FCB9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ptos Black" panose="020B0004020202020204" pitchFamily="34" charset="0"/>
              </a:rPr>
              <a:t>Mejor</a:t>
            </a:r>
            <a:r>
              <a:rPr lang="en-US" baseline="0">
                <a:latin typeface="Aptos Black" panose="020B0004020202020204" pitchFamily="34" charset="0"/>
              </a:rPr>
              <a:t> Cliente </a:t>
            </a:r>
            <a:endParaRPr lang="en-US">
              <a:latin typeface="Aptos Black"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Análisis1!$B$53</c:f>
              <c:strCache>
                <c:ptCount val="1"/>
                <c:pt idx="0">
                  <c:v>Precio</c:v>
                </c:pt>
              </c:strCache>
            </c:strRef>
          </c:tx>
          <c:spPr>
            <a:solidFill>
              <a:srgbClr val="1391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ptos Display" panose="020B0004020202020204" pitchFamily="34" charset="0"/>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Análisis1!$A$54:$A$63</c:f>
              <c:strCache>
                <c:ptCount val="10"/>
                <c:pt idx="0">
                  <c:v>Luis V.</c:v>
                </c:pt>
                <c:pt idx="1">
                  <c:v>Carlos R.</c:v>
                </c:pt>
                <c:pt idx="2">
                  <c:v>Diego H.</c:v>
                </c:pt>
                <c:pt idx="3">
                  <c:v>Marta C.</c:v>
                </c:pt>
                <c:pt idx="4">
                  <c:v>Andrés L.</c:v>
                </c:pt>
                <c:pt idx="5">
                  <c:v>Sofía P.</c:v>
                </c:pt>
                <c:pt idx="6">
                  <c:v>Ana T.</c:v>
                </c:pt>
                <c:pt idx="7">
                  <c:v>Paula S.</c:v>
                </c:pt>
                <c:pt idx="8">
                  <c:v>María G.</c:v>
                </c:pt>
                <c:pt idx="9">
                  <c:v>Jorge M.</c:v>
                </c:pt>
              </c:strCache>
            </c:strRef>
          </c:cat>
          <c:val>
            <c:numRef>
              <c:f>Análisis1!$B$54:$B$63</c:f>
              <c:numCache>
                <c:formatCode>[&gt;1000000]\$\ 0.00,,"M";[&gt;1000]\ \$\ 0.00,,\ "K";\$\ 0</c:formatCode>
                <c:ptCount val="10"/>
                <c:pt idx="0">
                  <c:v>2311300</c:v>
                </c:pt>
                <c:pt idx="1">
                  <c:v>1789197</c:v>
                </c:pt>
                <c:pt idx="2">
                  <c:v>1581142</c:v>
                </c:pt>
                <c:pt idx="3">
                  <c:v>1499601</c:v>
                </c:pt>
                <c:pt idx="4">
                  <c:v>1428652</c:v>
                </c:pt>
                <c:pt idx="5">
                  <c:v>1217124</c:v>
                </c:pt>
                <c:pt idx="6">
                  <c:v>1181417</c:v>
                </c:pt>
                <c:pt idx="7">
                  <c:v>1130632</c:v>
                </c:pt>
                <c:pt idx="8">
                  <c:v>932952</c:v>
                </c:pt>
                <c:pt idx="9">
                  <c:v>601612</c:v>
                </c:pt>
              </c:numCache>
            </c:numRef>
          </c:val>
          <c:extLst>
            <c:ext xmlns:c16="http://schemas.microsoft.com/office/drawing/2014/chart" uri="{C3380CC4-5D6E-409C-BE32-E72D297353CC}">
              <c16:uniqueId val="{00000000-2BC6-4A89-85DE-329B48D12FC4}"/>
            </c:ext>
          </c:extLst>
        </c:ser>
        <c:dLbls>
          <c:dLblPos val="outEnd"/>
          <c:showLegendKey val="0"/>
          <c:showVal val="1"/>
          <c:showCatName val="0"/>
          <c:showSerName val="0"/>
          <c:showPercent val="0"/>
          <c:showBubbleSize val="0"/>
        </c:dLbls>
        <c:gapWidth val="219"/>
        <c:overlap val="-27"/>
        <c:axId val="1160582863"/>
        <c:axId val="1160581423"/>
      </c:barChart>
      <c:catAx>
        <c:axId val="116058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Display" panose="020B0004020202020204" pitchFamily="34" charset="0"/>
                <a:ea typeface="+mn-ea"/>
                <a:cs typeface="+mn-cs"/>
              </a:defRPr>
            </a:pPr>
            <a:endParaRPr lang="es-419"/>
          </a:p>
        </c:txPr>
        <c:crossAx val="1160581423"/>
        <c:crosses val="autoZero"/>
        <c:auto val="1"/>
        <c:lblAlgn val="ctr"/>
        <c:lblOffset val="100"/>
        <c:noMultiLvlLbl val="0"/>
      </c:catAx>
      <c:valAx>
        <c:axId val="1160581423"/>
        <c:scaling>
          <c:orientation val="minMax"/>
        </c:scaling>
        <c:delete val="1"/>
        <c:axPos val="l"/>
        <c:majorGridlines>
          <c:spPr>
            <a:ln w="9525" cap="flat" cmpd="sng" algn="ctr">
              <a:solidFill>
                <a:schemeClr val="tx1">
                  <a:lumMod val="15000"/>
                  <a:lumOff val="85000"/>
                </a:schemeClr>
              </a:solidFill>
              <a:round/>
            </a:ln>
            <a:effectLst/>
          </c:spPr>
        </c:majorGridlines>
        <c:numFmt formatCode="[&gt;1000000]\$\ 0.00,,&quot;M&quot;;[&gt;1000]\ \$\ 0.00,,\ &quot;K&quot;;\$\ 0" sourceLinked="1"/>
        <c:majorTickMark val="out"/>
        <c:minorTickMark val="none"/>
        <c:tickLblPos val="nextTo"/>
        <c:crossAx val="1160582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Aptos Black" panose="020B0004020202020204" pitchFamily="34" charset="0"/>
              </a:rPr>
              <a:t>VENTAS</a:t>
            </a:r>
            <a:r>
              <a:rPr lang="en-US" sz="1000" baseline="0">
                <a:latin typeface="Aptos Black" panose="020B0004020202020204" pitchFamily="34" charset="0"/>
              </a:rPr>
              <a:t> POR CLIENTE</a:t>
            </a:r>
            <a:endParaRPr lang="en-US" sz="1000">
              <a:latin typeface="Aptos Black"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Análisis1!$B$53</c:f>
              <c:strCache>
                <c:ptCount val="1"/>
                <c:pt idx="0">
                  <c:v>Precio</c:v>
                </c:pt>
              </c:strCache>
            </c:strRef>
          </c:tx>
          <c:spPr>
            <a:solidFill>
              <a:srgbClr val="1391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Análisis1!$A$54:$A$63</c:f>
              <c:strCache>
                <c:ptCount val="10"/>
                <c:pt idx="0">
                  <c:v>Luis V.</c:v>
                </c:pt>
                <c:pt idx="1">
                  <c:v>Carlos R.</c:v>
                </c:pt>
                <c:pt idx="2">
                  <c:v>Diego H.</c:v>
                </c:pt>
                <c:pt idx="3">
                  <c:v>Marta C.</c:v>
                </c:pt>
                <c:pt idx="4">
                  <c:v>Andrés L.</c:v>
                </c:pt>
                <c:pt idx="5">
                  <c:v>Sofía P.</c:v>
                </c:pt>
                <c:pt idx="6">
                  <c:v>Ana T.</c:v>
                </c:pt>
                <c:pt idx="7">
                  <c:v>Paula S.</c:v>
                </c:pt>
                <c:pt idx="8">
                  <c:v>María G.</c:v>
                </c:pt>
                <c:pt idx="9">
                  <c:v>Jorge M.</c:v>
                </c:pt>
              </c:strCache>
            </c:strRef>
          </c:cat>
          <c:val>
            <c:numRef>
              <c:f>Análisis1!$B$54:$B$63</c:f>
              <c:numCache>
                <c:formatCode>[&gt;1000000]\$\ 0.00,,"M";[&gt;1000]\ \$\ 0.00,,\ "K";\$\ 0</c:formatCode>
                <c:ptCount val="10"/>
                <c:pt idx="0">
                  <c:v>2311300</c:v>
                </c:pt>
                <c:pt idx="1">
                  <c:v>1789197</c:v>
                </c:pt>
                <c:pt idx="2">
                  <c:v>1581142</c:v>
                </c:pt>
                <c:pt idx="3">
                  <c:v>1499601</c:v>
                </c:pt>
                <c:pt idx="4">
                  <c:v>1428652</c:v>
                </c:pt>
                <c:pt idx="5">
                  <c:v>1217124</c:v>
                </c:pt>
                <c:pt idx="6">
                  <c:v>1181417</c:v>
                </c:pt>
                <c:pt idx="7">
                  <c:v>1130632</c:v>
                </c:pt>
                <c:pt idx="8">
                  <c:v>932952</c:v>
                </c:pt>
                <c:pt idx="9">
                  <c:v>601612</c:v>
                </c:pt>
              </c:numCache>
            </c:numRef>
          </c:val>
          <c:extLst>
            <c:ext xmlns:c16="http://schemas.microsoft.com/office/drawing/2014/chart" uri="{C3380CC4-5D6E-409C-BE32-E72D297353CC}">
              <c16:uniqueId val="{00000000-6123-4C93-B618-3F9980E533E3}"/>
            </c:ext>
          </c:extLst>
        </c:ser>
        <c:dLbls>
          <c:dLblPos val="outEnd"/>
          <c:showLegendKey val="0"/>
          <c:showVal val="1"/>
          <c:showCatName val="0"/>
          <c:showSerName val="0"/>
          <c:showPercent val="0"/>
          <c:showBubbleSize val="0"/>
        </c:dLbls>
        <c:gapWidth val="219"/>
        <c:overlap val="-27"/>
        <c:axId val="1160582863"/>
        <c:axId val="1160581423"/>
      </c:barChart>
      <c:catAx>
        <c:axId val="116058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Aptos Display" panose="020B0004020202020204" pitchFamily="34" charset="0"/>
                <a:ea typeface="+mn-ea"/>
                <a:cs typeface="+mn-cs"/>
              </a:defRPr>
            </a:pPr>
            <a:endParaRPr lang="es-419"/>
          </a:p>
        </c:txPr>
        <c:crossAx val="1160581423"/>
        <c:crosses val="autoZero"/>
        <c:auto val="1"/>
        <c:lblAlgn val="ctr"/>
        <c:lblOffset val="100"/>
        <c:noMultiLvlLbl val="0"/>
      </c:catAx>
      <c:valAx>
        <c:axId val="1160581423"/>
        <c:scaling>
          <c:orientation val="minMax"/>
        </c:scaling>
        <c:delete val="1"/>
        <c:axPos val="l"/>
        <c:numFmt formatCode="[&gt;1000000]\$\ 0.00,,&quot;M&quot;;[&gt;1000]\ \$\ 0.00,,\ &quot;K&quot;;\$\ 0" sourceLinked="1"/>
        <c:majorTickMark val="out"/>
        <c:minorTickMark val="none"/>
        <c:tickLblPos val="nextTo"/>
        <c:crossAx val="1160582863"/>
        <c:crosses val="autoZero"/>
        <c:crossBetween val="between"/>
      </c:valAx>
      <c:spPr>
        <a:noFill/>
        <a:ln>
          <a:noFill/>
        </a:ln>
        <a:effectLst/>
      </c:spPr>
    </c:plotArea>
    <c:plotVisOnly val="1"/>
    <c:dispBlanksAs val="gap"/>
    <c:showDLblsOverMax val="0"/>
  </c:chart>
  <c:spPr>
    <a:noFill/>
    <a:ln w="9525" cap="flat" cmpd="sng" algn="ctr">
      <a:noFill/>
      <a:round/>
    </a:ln>
    <a:effectLst>
      <a:softEdge rad="50800"/>
    </a:effectLst>
  </c:spPr>
  <c:txPr>
    <a:bodyPr/>
    <a:lstStyle/>
    <a:p>
      <a:pPr>
        <a:defRPr/>
      </a:pPr>
      <a:endParaRPr lang="es-419"/>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[ejemplo_analisis_independiente.xlsx]Análisis1!TablaDinámica2</c:name>
    <c:fmtId val="20"/>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a:latin typeface="Aptos Black" panose="020B0004020202020204" pitchFamily="34" charset="0"/>
              </a:rPr>
              <a:t>Día</a:t>
            </a:r>
            <a:r>
              <a:rPr lang="en-US" sz="1000" baseline="0">
                <a:latin typeface="Aptos Black" panose="020B0004020202020204" pitchFamily="34" charset="0"/>
              </a:rPr>
              <a:t> </a:t>
            </a:r>
            <a:r>
              <a:rPr lang="en-US" sz="1000">
                <a:latin typeface="Aptos Black" panose="020B0004020202020204" pitchFamily="34" charset="0"/>
              </a:rPr>
              <a:t>que más se vende </a:t>
            </a:r>
          </a:p>
        </c:rich>
      </c:tx>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s-419"/>
        </a:p>
      </c:txPr>
    </c:title>
    <c:autoTitleDeleted val="0"/>
    <c:pivotFmts>
      <c:pivotFmt>
        <c:idx val="0"/>
        <c:spPr>
          <a:pattFill prst="ltUpDiag">
            <a:fgClr>
              <a:schemeClr val="accent5"/>
            </a:fgClr>
            <a:bgClr>
              <a:schemeClr val="lt1"/>
            </a:bgClr>
          </a:pattFill>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numFmt formatCode="[&gt;1000000]\$\ 0.00,,&quot;M&quot;;[&gt;1000]\ \$\ 0.00,,\ &quot;K&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5"/>
            </a:fgClr>
            <a:bgClr>
              <a:schemeClr val="lt1"/>
            </a:bgClr>
          </a:pattFill>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numFmt formatCode="[&gt;1000000]\$\ 0.00,,&quot;M&quot;;[&gt;1000]\ \$\ 0.00,,\ &quot;K&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numFmt formatCode="[&gt;1000000]\$\ 0.00,,&quot;M&quot;;[&gt;1000]\ \$\ 0.00,,\ &quot;K&quot;;\$\ 0" sourceLinked="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s-419"/>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8097222222222226"/>
          <c:w val="0.93888888888888888"/>
          <c:h val="0.61151210265383493"/>
        </c:manualLayout>
      </c:layout>
      <c:lineChart>
        <c:grouping val="standard"/>
        <c:varyColors val="0"/>
        <c:ser>
          <c:idx val="0"/>
          <c:order val="0"/>
          <c:tx>
            <c:strRef>
              <c:f>Análisis1!$B$195</c:f>
              <c:strCache>
                <c:ptCount val="1"/>
                <c:pt idx="0">
                  <c:v>Total</c:v>
                </c:pt>
              </c:strCache>
            </c:strRef>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s>
            <c:numFmt formatCode="[&gt;1000000]\$\ 0.00,,&quot;M&quot;;[&gt;1000]\ \$\ 0.00,,\ &quot;K&quot;;\$\ 0" sourceLinked="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s-419"/>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Análisis1!$A$196:$A$203</c:f>
              <c:strCache>
                <c:ptCount val="7"/>
                <c:pt idx="0">
                  <c:v>martes</c:v>
                </c:pt>
                <c:pt idx="1">
                  <c:v>viernes</c:v>
                </c:pt>
                <c:pt idx="2">
                  <c:v>lunes</c:v>
                </c:pt>
                <c:pt idx="3">
                  <c:v>miércoles</c:v>
                </c:pt>
                <c:pt idx="4">
                  <c:v>domingo</c:v>
                </c:pt>
                <c:pt idx="5">
                  <c:v>sábado</c:v>
                </c:pt>
                <c:pt idx="6">
                  <c:v>jueves</c:v>
                </c:pt>
              </c:strCache>
            </c:strRef>
          </c:cat>
          <c:val>
            <c:numRef>
              <c:f>Análisis1!$B$196:$B$203</c:f>
              <c:numCache>
                <c:formatCode>General</c:formatCode>
                <c:ptCount val="7"/>
                <c:pt idx="0">
                  <c:v>2706773</c:v>
                </c:pt>
                <c:pt idx="1">
                  <c:v>2671619</c:v>
                </c:pt>
                <c:pt idx="2">
                  <c:v>2087062</c:v>
                </c:pt>
                <c:pt idx="3">
                  <c:v>1804501</c:v>
                </c:pt>
                <c:pt idx="4">
                  <c:v>1606487</c:v>
                </c:pt>
                <c:pt idx="5">
                  <c:v>1472016</c:v>
                </c:pt>
                <c:pt idx="6">
                  <c:v>1325171</c:v>
                </c:pt>
              </c:numCache>
            </c:numRef>
          </c:val>
          <c:smooth val="0"/>
          <c:extLst>
            <c:ext xmlns:c16="http://schemas.microsoft.com/office/drawing/2014/chart" uri="{C3380CC4-5D6E-409C-BE32-E72D297353CC}">
              <c16:uniqueId val="{00000000-107D-4778-83C8-1180F61B6A7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31654143"/>
        <c:axId val="1597978319"/>
      </c:lineChart>
      <c:catAx>
        <c:axId val="93165414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500" b="0" i="0" u="none" strike="noStrike" kern="1200" spc="100" baseline="0">
                <a:solidFill>
                  <a:schemeClr val="lt1"/>
                </a:solidFill>
                <a:latin typeface="+mn-lt"/>
                <a:ea typeface="+mn-ea"/>
                <a:cs typeface="+mn-cs"/>
              </a:defRPr>
            </a:pPr>
            <a:endParaRPr lang="es-419"/>
          </a:p>
        </c:txPr>
        <c:crossAx val="1597978319"/>
        <c:crosses val="autoZero"/>
        <c:auto val="1"/>
        <c:lblAlgn val="ctr"/>
        <c:lblOffset val="100"/>
        <c:noMultiLvlLbl val="0"/>
      </c:catAx>
      <c:valAx>
        <c:axId val="1597978319"/>
        <c:scaling>
          <c:orientation val="minMax"/>
        </c:scaling>
        <c:delete val="1"/>
        <c:axPos val="l"/>
        <c:numFmt formatCode="General" sourceLinked="1"/>
        <c:majorTickMark val="none"/>
        <c:minorTickMark val="none"/>
        <c:tickLblPos val="nextTo"/>
        <c:crossAx val="9316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Título del gráfico</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Título del gráfico</a:t>
          </a:r>
        </a:p>
      </cx:txPr>
    </cx:title>
    <cx:plotArea>
      <cx:plotAreaRegion>
        <cx:series layoutId="funnel" uniqueId="{A74C3441-0897-4D83-8BE9-602A263D1FE6}">
          <cx:tx>
            <cx:txData>
              <cx:f>_xlchart.v2.1</cx:f>
              <cx:v>Precio</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Servicio mas Vendido </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Aptos Black" panose="020B0004020202020204" pitchFamily="34" charset="0"/>
            </a:rPr>
            <a:t>Servicio mas Vendido </a:t>
          </a:r>
        </a:p>
      </cx:txPr>
    </cx:title>
    <cx:plotArea>
      <cx:plotAreaRegion>
        <cx:series layoutId="funnel" uniqueId="{A74C3441-0897-4D83-8BE9-602A263D1FE6}">
          <cx:tx>
            <cx:txData>
              <cx:f>_xlchart.v2.4</cx:f>
              <cx:v>Precio</cx:v>
            </cx:txData>
          </cx:tx>
          <cx:spPr>
            <a:solidFill>
              <a:srgbClr val="1391A6"/>
            </a:solidFill>
          </cx:spPr>
          <cx:dataLabels>
            <cx:spPr>
              <a:noFill/>
            </cx:spPr>
            <cx:txPr>
              <a:bodyPr spcFirstLastPara="1" vertOverflow="ellipsis" horzOverflow="overflow" wrap="square" lIns="0" tIns="0" rIns="0" bIns="0" anchor="ctr" anchorCtr="1"/>
              <a:lstStyle/>
              <a:p>
                <a:pPr algn="ctr" rtl="0">
                  <a:defRPr>
                    <a:solidFill>
                      <a:schemeClr val="bg1"/>
                    </a:solidFill>
                    <a:latin typeface="Aptos Display" panose="020B0004020202020204" pitchFamily="34" charset="0"/>
                    <a:ea typeface="Aptos Display" panose="020B0004020202020204" pitchFamily="34" charset="0"/>
                    <a:cs typeface="Aptos Display" panose="020B0004020202020204" pitchFamily="34" charset="0"/>
                  </a:defRPr>
                </a:pPr>
                <a:endParaRPr lang="es-ES" sz="900" b="0" i="0" u="none" strike="noStrike" baseline="0">
                  <a:solidFill>
                    <a:schemeClr val="bg1"/>
                  </a:solidFill>
                  <a:latin typeface="Aptos Display" panose="020B00040202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lumMod val="65000"/>
                    <a:lumOff val="35000"/>
                  </a:sysClr>
                </a:solidFill>
                <a:latin typeface="Aptos Display" panose="020B0004020202020204" pitchFamily="34" charset="0"/>
                <a:ea typeface="Aptos Display" panose="020B0004020202020204" pitchFamily="34" charset="0"/>
                <a:cs typeface="Aptos Display" panose="020B0004020202020204" pitchFamily="34" charset="0"/>
              </a:defRPr>
            </a:pPr>
            <a:endParaRPr lang="es-ES" sz="900" b="0" i="0" u="none" strike="noStrike" baseline="0">
              <a:solidFill>
                <a:sysClr val="windowText" lastClr="000000">
                  <a:lumMod val="65000"/>
                  <a:lumOff val="35000"/>
                </a:sysClr>
              </a:solidFill>
              <a:latin typeface="Aptos Display" panose="020B0004020202020204"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txData>
          <cx:v>VENTAS POR SERVICIO</cx:v>
        </cx:txData>
      </cx:tx>
      <cx:txPr>
        <a:bodyPr spcFirstLastPara="1" vertOverflow="ellipsis" horzOverflow="overflow" wrap="square" lIns="0" tIns="0" rIns="0" bIns="0" anchor="ctr" anchorCtr="1"/>
        <a:lstStyle/>
        <a:p>
          <a:pPr algn="ctr" rtl="0">
            <a:defRPr/>
          </a:pPr>
          <a:r>
            <a:rPr lang="es-ES" sz="1000" b="0" i="0" u="none" strike="noStrike" baseline="0">
              <a:solidFill>
                <a:sysClr val="windowText" lastClr="000000">
                  <a:lumMod val="65000"/>
                  <a:lumOff val="35000"/>
                </a:sysClr>
              </a:solidFill>
              <a:latin typeface="Aptos Black" panose="020B0004020202020204" pitchFamily="34" charset="0"/>
            </a:rPr>
            <a:t>VENTAS POR SERVICIO</a:t>
          </a:r>
        </a:p>
      </cx:txPr>
    </cx:title>
    <cx:plotArea>
      <cx:plotAreaRegion>
        <cx:series layoutId="funnel" uniqueId="{A74C3441-0897-4D83-8BE9-602A263D1FE6}">
          <cx:tx>
            <cx:txData>
              <cx:f>_xlchart.v2.7</cx:f>
              <cx:v>Precio</cx:v>
            </cx:txData>
          </cx:tx>
          <cx:spPr>
            <a:solidFill>
              <a:srgbClr val="1391A6"/>
            </a:solidFill>
          </cx:spPr>
          <cx:dataLabels>
            <cx:spPr>
              <a:noFill/>
            </cx:spPr>
            <cx:txPr>
              <a:bodyPr spcFirstLastPara="1" vertOverflow="ellipsis" horzOverflow="overflow" wrap="square" lIns="0" tIns="0" rIns="0" bIns="0" anchor="ctr" anchorCtr="1"/>
              <a:lstStyle/>
              <a:p>
                <a:pPr algn="ctr" rtl="0">
                  <a:defRPr sz="600" b="1">
                    <a:solidFill>
                      <a:schemeClr val="bg1"/>
                    </a:solidFill>
                    <a:latin typeface="Aptos Display" panose="020B0004020202020204" pitchFamily="34" charset="0"/>
                    <a:ea typeface="Aptos Display" panose="020B0004020202020204" pitchFamily="34" charset="0"/>
                    <a:cs typeface="Aptos Display" panose="020B0004020202020204" pitchFamily="34" charset="0"/>
                  </a:defRPr>
                </a:pPr>
                <a:endParaRPr lang="es-ES" sz="600" b="1" i="0" u="none" strike="noStrike" baseline="0">
                  <a:solidFill>
                    <a:schemeClr val="bg1"/>
                  </a:solidFill>
                  <a:latin typeface="Aptos Display" panose="020B00040202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600">
                <a:solidFill>
                  <a:sysClr val="windowText" lastClr="000000">
                    <a:lumMod val="65000"/>
                    <a:lumOff val="35000"/>
                  </a:sysClr>
                </a:solidFill>
                <a:latin typeface="Aptos Display" panose="020B0004020202020204" pitchFamily="34" charset="0"/>
                <a:ea typeface="Aptos Display" panose="020B0004020202020204" pitchFamily="34" charset="0"/>
                <a:cs typeface="Aptos Display" panose="020B0004020202020204" pitchFamily="34" charset="0"/>
              </a:defRPr>
            </a:pPr>
            <a:endParaRPr lang="es-ES" sz="600" b="0" i="0" u="none" strike="noStrike" baseline="0">
              <a:solidFill>
                <a:sysClr val="windowText" lastClr="000000">
                  <a:lumMod val="65000"/>
                  <a:lumOff val="35000"/>
                </a:sysClr>
              </a:solidFill>
              <a:latin typeface="Aptos Display" panose="020B00040202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gif"/><Relationship Id="rId7" Type="http://schemas.microsoft.com/office/2014/relationships/chartEx" Target="../charts/chartEx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gif"/><Relationship Id="rId4" Type="http://schemas.openxmlformats.org/officeDocument/2006/relationships/image" Target="../media/image5.gif"/><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1047750</xdr:colOff>
      <xdr:row>49</xdr:row>
      <xdr:rowOff>61912</xdr:rowOff>
    </xdr:from>
    <xdr:to>
      <xdr:col>10</xdr:col>
      <xdr:colOff>285750</xdr:colOff>
      <xdr:row>62</xdr:row>
      <xdr:rowOff>66675</xdr:rowOff>
    </xdr:to>
    <xdr:graphicFrame macro="">
      <xdr:nvGraphicFramePr>
        <xdr:cNvPr id="4" name="Gráfico 3">
          <a:extLst>
            <a:ext uri="{FF2B5EF4-FFF2-40B4-BE49-F238E27FC236}">
              <a16:creationId xmlns:a16="http://schemas.microsoft.com/office/drawing/2014/main" id="{71DB953E-9750-ECB6-F253-4816BDCD9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714375</xdr:colOff>
      <xdr:row>67</xdr:row>
      <xdr:rowOff>71437</xdr:rowOff>
    </xdr:from>
    <xdr:to>
      <xdr:col>9</xdr:col>
      <xdr:colOff>733425</xdr:colOff>
      <xdr:row>78</xdr:row>
      <xdr:rowOff>114300</xdr:rowOff>
    </xdr:to>
    <xdr:graphicFrame macro="">
      <xdr:nvGraphicFramePr>
        <xdr:cNvPr id="5" name="Gráfico 4">
          <a:extLst>
            <a:ext uri="{FF2B5EF4-FFF2-40B4-BE49-F238E27FC236}">
              <a16:creationId xmlns:a16="http://schemas.microsoft.com/office/drawing/2014/main" id="{D42E9DEB-5DCD-2D2A-68C5-4704435B5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238125</xdr:colOff>
      <xdr:row>36</xdr:row>
      <xdr:rowOff>71437</xdr:rowOff>
    </xdr:from>
    <xdr:to>
      <xdr:col>10</xdr:col>
      <xdr:colOff>295275</xdr:colOff>
      <xdr:row>47</xdr:row>
      <xdr:rowOff>28575</xdr:rowOff>
    </xdr:to>
    <mc:AlternateContent xmlns:mc="http://schemas.openxmlformats.org/markup-compatibility/2006">
      <mc:Choice xmlns:cx2="http://schemas.microsoft.com/office/drawing/2015/10/21/chartex" Requires="cx2">
        <xdr:graphicFrame macro="">
          <xdr:nvGraphicFramePr>
            <xdr:cNvPr id="6" name="Gráfico 5">
              <a:extLst>
                <a:ext uri="{FF2B5EF4-FFF2-40B4-BE49-F238E27FC236}">
                  <a16:creationId xmlns:a16="http://schemas.microsoft.com/office/drawing/2014/main" id="{D63B7F9A-8D15-DD1D-8559-4EC2D3F05D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410450" y="7300912"/>
              <a:ext cx="4038600" cy="2109788"/>
            </a:xfrm>
            <a:prstGeom prst="rect">
              <a:avLst/>
            </a:prstGeom>
            <a:solidFill>
              <a:prstClr val="white"/>
            </a:solidFill>
            <a:ln w="1">
              <a:solidFill>
                <a:prstClr val="green"/>
              </a:solidFill>
            </a:ln>
          </xdr:spPr>
          <xdr:txBody>
            <a:bodyPr vertOverflow="clip" horzOverflow="clip"/>
            <a:lstStyle/>
            <a:p>
              <a:r>
                <a:rPr lang="es-419"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3</xdr:col>
      <xdr:colOff>1181100</xdr:colOff>
      <xdr:row>196</xdr:row>
      <xdr:rowOff>4762</xdr:rowOff>
    </xdr:from>
    <xdr:to>
      <xdr:col>7</xdr:col>
      <xdr:colOff>590550</xdr:colOff>
      <xdr:row>208</xdr:row>
      <xdr:rowOff>28575</xdr:rowOff>
    </xdr:to>
    <xdr:graphicFrame macro="">
      <xdr:nvGraphicFramePr>
        <xdr:cNvPr id="2" name="Gráfico 1">
          <a:extLst>
            <a:ext uri="{FF2B5EF4-FFF2-40B4-BE49-F238E27FC236}">
              <a16:creationId xmlns:a16="http://schemas.microsoft.com/office/drawing/2014/main" id="{45D82F8F-74F5-A32F-D81C-1AF8E385F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761999</xdr:colOff>
      <xdr:row>6</xdr:row>
      <xdr:rowOff>0</xdr:rowOff>
    </xdr:from>
    <xdr:to>
      <xdr:col>4</xdr:col>
      <xdr:colOff>1152524</xdr:colOff>
      <xdr:row>19</xdr:row>
      <xdr:rowOff>38100</xdr:rowOff>
    </xdr:to>
    <mc:AlternateContent xmlns:mc="http://schemas.openxmlformats.org/markup-compatibility/2006">
      <mc:Choice xmlns:cx2="http://schemas.microsoft.com/office/drawing/2015/10/21/chartex" Requires="cx2">
        <xdr:graphicFrame macro="">
          <xdr:nvGraphicFramePr>
            <xdr:cNvPr id="2" name="Gráfico 1">
              <a:extLst>
                <a:ext uri="{FF2B5EF4-FFF2-40B4-BE49-F238E27FC236}">
                  <a16:creationId xmlns:a16="http://schemas.microsoft.com/office/drawing/2014/main" id="{290009B3-24F3-4FA4-AB02-AA074F6CD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1999" y="1143000"/>
              <a:ext cx="4124325" cy="2514600"/>
            </a:xfrm>
            <a:prstGeom prst="rect">
              <a:avLst/>
            </a:prstGeom>
            <a:solidFill>
              <a:prstClr val="white"/>
            </a:solidFill>
            <a:ln w="1">
              <a:solidFill>
                <a:prstClr val="green"/>
              </a:solidFill>
            </a:ln>
          </xdr:spPr>
          <xdr:txBody>
            <a:bodyPr vertOverflow="clip" horzOverflow="clip"/>
            <a:lstStyle/>
            <a:p>
              <a:r>
                <a:rPr lang="es-419"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11</xdr:col>
      <xdr:colOff>476250</xdr:colOff>
      <xdr:row>5</xdr:row>
      <xdr:rowOff>95249</xdr:rowOff>
    </xdr:from>
    <xdr:to>
      <xdr:col>16</xdr:col>
      <xdr:colOff>495300</xdr:colOff>
      <xdr:row>18</xdr:row>
      <xdr:rowOff>123824</xdr:rowOff>
    </xdr:to>
    <xdr:graphicFrame macro="">
      <xdr:nvGraphicFramePr>
        <xdr:cNvPr id="4" name="Gráfico 3">
          <a:extLst>
            <a:ext uri="{FF2B5EF4-FFF2-40B4-BE49-F238E27FC236}">
              <a16:creationId xmlns:a16="http://schemas.microsoft.com/office/drawing/2014/main" id="{8D217A48-49A3-43AB-B97D-4D96C72EC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6</xdr:row>
      <xdr:rowOff>47625</xdr:rowOff>
    </xdr:from>
    <xdr:to>
      <xdr:col>11</xdr:col>
      <xdr:colOff>180975</xdr:colOff>
      <xdr:row>19</xdr:row>
      <xdr:rowOff>61913</xdr:rowOff>
    </xdr:to>
    <xdr:graphicFrame macro="">
      <xdr:nvGraphicFramePr>
        <xdr:cNvPr id="3" name="Gráfico 2">
          <a:extLst>
            <a:ext uri="{FF2B5EF4-FFF2-40B4-BE49-F238E27FC236}">
              <a16:creationId xmlns:a16="http://schemas.microsoft.com/office/drawing/2014/main" id="{6E5EFEBD-EE25-4BCB-A1A9-838F9A329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12700</xdr:rowOff>
    </xdr:from>
    <xdr:to>
      <xdr:col>12</xdr:col>
      <xdr:colOff>101600</xdr:colOff>
      <xdr:row>22</xdr:row>
      <xdr:rowOff>50800</xdr:rowOff>
    </xdr:to>
    <xdr:sp macro="" textlink="">
      <xdr:nvSpPr>
        <xdr:cNvPr id="2" name="Rectángulo: esquinas redondeadas 1">
          <a:extLst>
            <a:ext uri="{FF2B5EF4-FFF2-40B4-BE49-F238E27FC236}">
              <a16:creationId xmlns:a16="http://schemas.microsoft.com/office/drawing/2014/main" id="{85735C4D-0A52-84E6-994C-969B1BB517BF}"/>
            </a:ext>
          </a:extLst>
        </xdr:cNvPr>
        <xdr:cNvSpPr/>
      </xdr:nvSpPr>
      <xdr:spPr>
        <a:xfrm>
          <a:off x="0" y="12700"/>
          <a:ext cx="8877300" cy="4229100"/>
        </a:xfrm>
        <a:prstGeom prst="roundRect">
          <a:avLst>
            <a:gd name="adj" fmla="val 366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2</xdr:col>
      <xdr:colOff>336550</xdr:colOff>
      <xdr:row>0</xdr:row>
      <xdr:rowOff>107950</xdr:rowOff>
    </xdr:from>
    <xdr:to>
      <xdr:col>10</xdr:col>
      <xdr:colOff>527050</xdr:colOff>
      <xdr:row>5</xdr:row>
      <xdr:rowOff>95250</xdr:rowOff>
    </xdr:to>
    <xdr:sp macro="" textlink="">
      <xdr:nvSpPr>
        <xdr:cNvPr id="3" name="Rectángulo 2">
          <a:extLst>
            <a:ext uri="{FF2B5EF4-FFF2-40B4-BE49-F238E27FC236}">
              <a16:creationId xmlns:a16="http://schemas.microsoft.com/office/drawing/2014/main" id="{C9DEC09F-FC6C-41BB-F54B-EBFA3A7ADC0C}"/>
            </a:ext>
          </a:extLst>
        </xdr:cNvPr>
        <xdr:cNvSpPr/>
      </xdr:nvSpPr>
      <xdr:spPr>
        <a:xfrm>
          <a:off x="1301750" y="107950"/>
          <a:ext cx="6438900" cy="939800"/>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800">
            <a:effectLst>
              <a:outerShdw blurRad="50800" dist="38100" dir="2700000" algn="tl" rotWithShape="0">
                <a:prstClr val="black">
                  <a:alpha val="40000"/>
                </a:prstClr>
              </a:outerShdw>
            </a:effectLst>
          </a:endParaRPr>
        </a:p>
      </xdr:txBody>
    </xdr:sp>
    <xdr:clientData/>
  </xdr:twoCellAnchor>
  <xdr:twoCellAnchor>
    <xdr:from>
      <xdr:col>2</xdr:col>
      <xdr:colOff>425450</xdr:colOff>
      <xdr:row>3</xdr:row>
      <xdr:rowOff>76200</xdr:rowOff>
    </xdr:from>
    <xdr:to>
      <xdr:col>4</xdr:col>
      <xdr:colOff>279400</xdr:colOff>
      <xdr:row>7</xdr:row>
      <xdr:rowOff>146050</xdr:rowOff>
    </xdr:to>
    <xdr:sp macro="" textlink="">
      <xdr:nvSpPr>
        <xdr:cNvPr id="4" name="Rectángulo: esquinas redondeadas 3">
          <a:extLst>
            <a:ext uri="{FF2B5EF4-FFF2-40B4-BE49-F238E27FC236}">
              <a16:creationId xmlns:a16="http://schemas.microsoft.com/office/drawing/2014/main" id="{10ABE8E9-8A70-5F33-0DD9-E397BFB2F570}"/>
            </a:ext>
          </a:extLst>
        </xdr:cNvPr>
        <xdr:cNvSpPr/>
      </xdr:nvSpPr>
      <xdr:spPr>
        <a:xfrm>
          <a:off x="1390650" y="647700"/>
          <a:ext cx="1416050" cy="831850"/>
        </a:xfrm>
        <a:prstGeom prst="roundRect">
          <a:avLst>
            <a:gd name="adj" fmla="val 674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8</xdr:col>
      <xdr:colOff>590550</xdr:colOff>
      <xdr:row>3</xdr:row>
      <xdr:rowOff>76200</xdr:rowOff>
    </xdr:from>
    <xdr:to>
      <xdr:col>10</xdr:col>
      <xdr:colOff>444500</xdr:colOff>
      <xdr:row>7</xdr:row>
      <xdr:rowOff>146050</xdr:rowOff>
    </xdr:to>
    <xdr:sp macro="" textlink="">
      <xdr:nvSpPr>
        <xdr:cNvPr id="8" name="Rectángulo: esquinas redondeadas 7">
          <a:extLst>
            <a:ext uri="{FF2B5EF4-FFF2-40B4-BE49-F238E27FC236}">
              <a16:creationId xmlns:a16="http://schemas.microsoft.com/office/drawing/2014/main" id="{299BA88A-C3D3-4A61-948D-318A95F67C12}"/>
            </a:ext>
          </a:extLst>
        </xdr:cNvPr>
        <xdr:cNvSpPr/>
      </xdr:nvSpPr>
      <xdr:spPr>
        <a:xfrm>
          <a:off x="6242050" y="647700"/>
          <a:ext cx="1416050" cy="831850"/>
        </a:xfrm>
        <a:prstGeom prst="roundRect">
          <a:avLst>
            <a:gd name="adj" fmla="val 674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6</xdr:col>
      <xdr:colOff>535516</xdr:colOff>
      <xdr:row>3</xdr:row>
      <xdr:rowOff>76200</xdr:rowOff>
    </xdr:from>
    <xdr:to>
      <xdr:col>8</xdr:col>
      <xdr:colOff>389466</xdr:colOff>
      <xdr:row>7</xdr:row>
      <xdr:rowOff>146050</xdr:rowOff>
    </xdr:to>
    <xdr:sp macro="" textlink="">
      <xdr:nvSpPr>
        <xdr:cNvPr id="9" name="Rectángulo: esquinas redondeadas 8">
          <a:extLst>
            <a:ext uri="{FF2B5EF4-FFF2-40B4-BE49-F238E27FC236}">
              <a16:creationId xmlns:a16="http://schemas.microsoft.com/office/drawing/2014/main" id="{68DAB30C-353D-4AEC-8AF4-3F91C623AEC2}"/>
            </a:ext>
          </a:extLst>
        </xdr:cNvPr>
        <xdr:cNvSpPr/>
      </xdr:nvSpPr>
      <xdr:spPr>
        <a:xfrm>
          <a:off x="4624916" y="647700"/>
          <a:ext cx="1416050" cy="831850"/>
        </a:xfrm>
        <a:prstGeom prst="roundRect">
          <a:avLst>
            <a:gd name="adj" fmla="val 674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4</xdr:col>
      <xdr:colOff>480483</xdr:colOff>
      <xdr:row>3</xdr:row>
      <xdr:rowOff>76200</xdr:rowOff>
    </xdr:from>
    <xdr:to>
      <xdr:col>6</xdr:col>
      <xdr:colOff>334433</xdr:colOff>
      <xdr:row>7</xdr:row>
      <xdr:rowOff>146050</xdr:rowOff>
    </xdr:to>
    <xdr:sp macro="" textlink="">
      <xdr:nvSpPr>
        <xdr:cNvPr id="10" name="Rectángulo: esquinas redondeadas 9">
          <a:extLst>
            <a:ext uri="{FF2B5EF4-FFF2-40B4-BE49-F238E27FC236}">
              <a16:creationId xmlns:a16="http://schemas.microsoft.com/office/drawing/2014/main" id="{F70ACE3D-3308-4433-B6C0-90983C204984}"/>
            </a:ext>
          </a:extLst>
        </xdr:cNvPr>
        <xdr:cNvSpPr/>
      </xdr:nvSpPr>
      <xdr:spPr>
        <a:xfrm>
          <a:off x="3007783" y="647700"/>
          <a:ext cx="1416050" cy="831850"/>
        </a:xfrm>
        <a:prstGeom prst="roundRect">
          <a:avLst>
            <a:gd name="adj" fmla="val 674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1</xdr:col>
      <xdr:colOff>114300</xdr:colOff>
      <xdr:row>10</xdr:row>
      <xdr:rowOff>114300</xdr:rowOff>
    </xdr:from>
    <xdr:to>
      <xdr:col>4</xdr:col>
      <xdr:colOff>431800</xdr:colOff>
      <xdr:row>19</xdr:row>
      <xdr:rowOff>146050</xdr:rowOff>
    </xdr:to>
    <xdr:sp macro="" textlink="">
      <xdr:nvSpPr>
        <xdr:cNvPr id="12" name="Rectángulo: esquinas redondeadas 11">
          <a:extLst>
            <a:ext uri="{FF2B5EF4-FFF2-40B4-BE49-F238E27FC236}">
              <a16:creationId xmlns:a16="http://schemas.microsoft.com/office/drawing/2014/main" id="{D8AEDFB1-08DA-C5CC-ECA2-B6A93C3FF7DA}"/>
            </a:ext>
          </a:extLst>
        </xdr:cNvPr>
        <xdr:cNvSpPr/>
      </xdr:nvSpPr>
      <xdr:spPr>
        <a:xfrm>
          <a:off x="298450" y="2019300"/>
          <a:ext cx="2660650" cy="1746250"/>
        </a:xfrm>
        <a:prstGeom prst="roundRect">
          <a:avLst>
            <a:gd name="adj" fmla="val 7212"/>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4</xdr:col>
      <xdr:colOff>587375</xdr:colOff>
      <xdr:row>10</xdr:row>
      <xdr:rowOff>114300</xdr:rowOff>
    </xdr:from>
    <xdr:to>
      <xdr:col>8</xdr:col>
      <xdr:colOff>123825</xdr:colOff>
      <xdr:row>19</xdr:row>
      <xdr:rowOff>146050</xdr:rowOff>
    </xdr:to>
    <xdr:sp macro="" textlink="">
      <xdr:nvSpPr>
        <xdr:cNvPr id="15" name="Rectángulo: esquinas redondeadas 14">
          <a:extLst>
            <a:ext uri="{FF2B5EF4-FFF2-40B4-BE49-F238E27FC236}">
              <a16:creationId xmlns:a16="http://schemas.microsoft.com/office/drawing/2014/main" id="{16EF522E-DC5C-42EC-8436-3655D3C607EE}"/>
            </a:ext>
          </a:extLst>
        </xdr:cNvPr>
        <xdr:cNvSpPr/>
      </xdr:nvSpPr>
      <xdr:spPr>
        <a:xfrm>
          <a:off x="3114675" y="2019300"/>
          <a:ext cx="2660650" cy="1746250"/>
        </a:xfrm>
        <a:prstGeom prst="roundRect">
          <a:avLst>
            <a:gd name="adj" fmla="val 7212"/>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8</xdr:col>
      <xdr:colOff>279400</xdr:colOff>
      <xdr:row>10</xdr:row>
      <xdr:rowOff>114300</xdr:rowOff>
    </xdr:from>
    <xdr:to>
      <xdr:col>11</xdr:col>
      <xdr:colOff>596900</xdr:colOff>
      <xdr:row>19</xdr:row>
      <xdr:rowOff>146050</xdr:rowOff>
    </xdr:to>
    <xdr:sp macro="" textlink="">
      <xdr:nvSpPr>
        <xdr:cNvPr id="16" name="Rectángulo: esquinas redondeadas 15">
          <a:extLst>
            <a:ext uri="{FF2B5EF4-FFF2-40B4-BE49-F238E27FC236}">
              <a16:creationId xmlns:a16="http://schemas.microsoft.com/office/drawing/2014/main" id="{524EE272-DEC1-4A03-9070-54B70556D1F0}"/>
            </a:ext>
          </a:extLst>
        </xdr:cNvPr>
        <xdr:cNvSpPr/>
      </xdr:nvSpPr>
      <xdr:spPr>
        <a:xfrm>
          <a:off x="5930900" y="2019300"/>
          <a:ext cx="2660650" cy="1746250"/>
        </a:xfrm>
        <a:prstGeom prst="roundRect">
          <a:avLst>
            <a:gd name="adj" fmla="val 7212"/>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2</xdr:col>
      <xdr:colOff>495300</xdr:colOff>
      <xdr:row>0</xdr:row>
      <xdr:rowOff>184150</xdr:rowOff>
    </xdr:from>
    <xdr:to>
      <xdr:col>3</xdr:col>
      <xdr:colOff>88900</xdr:colOff>
      <xdr:row>2</xdr:row>
      <xdr:rowOff>177800</xdr:rowOff>
    </xdr:to>
    <xdr:sp macro="" textlink="">
      <xdr:nvSpPr>
        <xdr:cNvPr id="20" name="Elipse 19">
          <a:extLst>
            <a:ext uri="{FF2B5EF4-FFF2-40B4-BE49-F238E27FC236}">
              <a16:creationId xmlns:a16="http://schemas.microsoft.com/office/drawing/2014/main" id="{9BF0E46E-3AEA-03A8-2162-0BA483E78789}"/>
            </a:ext>
          </a:extLst>
        </xdr:cNvPr>
        <xdr:cNvSpPr/>
      </xdr:nvSpPr>
      <xdr:spPr>
        <a:xfrm>
          <a:off x="1460500" y="184150"/>
          <a:ext cx="374650" cy="3746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oneCell">
    <xdr:from>
      <xdr:col>2</xdr:col>
      <xdr:colOff>469900</xdr:colOff>
      <xdr:row>0</xdr:row>
      <xdr:rowOff>158750</xdr:rowOff>
    </xdr:from>
    <xdr:to>
      <xdr:col>3</xdr:col>
      <xdr:colOff>114300</xdr:colOff>
      <xdr:row>3</xdr:row>
      <xdr:rowOff>12700</xdr:rowOff>
    </xdr:to>
    <xdr:pic>
      <xdr:nvPicPr>
        <xdr:cNvPr id="22" name="Gráfico 21" descr="Marca de insignia1 con relleno sólido">
          <a:extLst>
            <a:ext uri="{FF2B5EF4-FFF2-40B4-BE49-F238E27FC236}">
              <a16:creationId xmlns:a16="http://schemas.microsoft.com/office/drawing/2014/main" id="{A466BB12-CA79-ECBA-0CB5-8EFC05A544D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35100" y="158750"/>
          <a:ext cx="425450" cy="425450"/>
        </a:xfrm>
        <a:prstGeom prst="rect">
          <a:avLst/>
        </a:prstGeom>
      </xdr:spPr>
    </xdr:pic>
    <xdr:clientData/>
  </xdr:twoCellAnchor>
  <xdr:twoCellAnchor>
    <xdr:from>
      <xdr:col>3</xdr:col>
      <xdr:colOff>171450</xdr:colOff>
      <xdr:row>0</xdr:row>
      <xdr:rowOff>133350</xdr:rowOff>
    </xdr:from>
    <xdr:to>
      <xdr:col>6</xdr:col>
      <xdr:colOff>565150</xdr:colOff>
      <xdr:row>1</xdr:row>
      <xdr:rowOff>146050</xdr:rowOff>
    </xdr:to>
    <xdr:sp macro="" textlink="">
      <xdr:nvSpPr>
        <xdr:cNvPr id="23" name="CuadroTexto 22">
          <a:extLst>
            <a:ext uri="{FF2B5EF4-FFF2-40B4-BE49-F238E27FC236}">
              <a16:creationId xmlns:a16="http://schemas.microsoft.com/office/drawing/2014/main" id="{898662B1-2A4D-8946-9E3A-104394CB61DB}"/>
            </a:ext>
          </a:extLst>
        </xdr:cNvPr>
        <xdr:cNvSpPr txBox="1"/>
      </xdr:nvSpPr>
      <xdr:spPr>
        <a:xfrm>
          <a:off x="1917700" y="133350"/>
          <a:ext cx="27368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419" sz="1100">
              <a:solidFill>
                <a:schemeClr val="bg1"/>
              </a:solidFill>
              <a:latin typeface="Aptos Black" panose="020B0004020202020204" pitchFamily="34" charset="0"/>
            </a:rPr>
            <a:t>Reporte -</a:t>
          </a:r>
          <a:r>
            <a:rPr lang="es-419" sz="1100" baseline="0">
              <a:solidFill>
                <a:schemeClr val="bg1"/>
              </a:solidFill>
              <a:latin typeface="Aptos Black" panose="020B0004020202020204" pitchFamily="34" charset="0"/>
            </a:rPr>
            <a:t> Análisis de Ventas </a:t>
          </a:r>
          <a:r>
            <a:rPr lang="es-419" sz="1100" baseline="0">
              <a:solidFill>
                <a:schemeClr val="bg1"/>
              </a:solidFill>
              <a:effectLst>
                <a:outerShdw blurRad="50800" dist="38100" dir="2700000" algn="tl" rotWithShape="0">
                  <a:prstClr val="black">
                    <a:alpha val="40000"/>
                  </a:prstClr>
                </a:outerShdw>
              </a:effectLst>
              <a:latin typeface="Aptos Black" panose="020B0004020202020204" pitchFamily="34" charset="0"/>
            </a:rPr>
            <a:t>ESK</a:t>
          </a:r>
          <a:r>
            <a:rPr lang="es-419" sz="1100" baseline="0">
              <a:solidFill>
                <a:schemeClr val="bg1"/>
              </a:solidFill>
              <a:latin typeface="Aptos Black" panose="020B0004020202020204" pitchFamily="34" charset="0"/>
            </a:rPr>
            <a:t> </a:t>
          </a:r>
          <a:r>
            <a:rPr lang="es-419" sz="1100" baseline="0">
              <a:solidFill>
                <a:schemeClr val="bg1"/>
              </a:solidFill>
              <a:effectLst>
                <a:outerShdw blurRad="63500" dist="63500" dir="2700000" algn="tl" rotWithShape="0">
                  <a:prstClr val="black">
                    <a:alpha val="50000"/>
                  </a:prstClr>
                </a:outerShdw>
              </a:effectLst>
              <a:latin typeface="Aptos Black" panose="020B0004020202020204" pitchFamily="34" charset="0"/>
            </a:rPr>
            <a:t>2025</a:t>
          </a:r>
          <a:endParaRPr lang="es-419" sz="1100">
            <a:solidFill>
              <a:schemeClr val="bg1"/>
            </a:solidFill>
            <a:effectLst>
              <a:outerShdw blurRad="63500" dist="63500" dir="2700000" algn="tl" rotWithShape="0">
                <a:prstClr val="black">
                  <a:alpha val="50000"/>
                </a:prstClr>
              </a:outerShdw>
            </a:effectLst>
            <a:latin typeface="Aptos Black" panose="020B0004020202020204" pitchFamily="34" charset="0"/>
          </a:endParaRPr>
        </a:p>
      </xdr:txBody>
    </xdr:sp>
    <xdr:clientData/>
  </xdr:twoCellAnchor>
  <xdr:twoCellAnchor>
    <xdr:from>
      <xdr:col>3</xdr:col>
      <xdr:colOff>177800</xdr:colOff>
      <xdr:row>1</xdr:row>
      <xdr:rowOff>133350</xdr:rowOff>
    </xdr:from>
    <xdr:to>
      <xdr:col>6</xdr:col>
      <xdr:colOff>571500</xdr:colOff>
      <xdr:row>2</xdr:row>
      <xdr:rowOff>146050</xdr:rowOff>
    </xdr:to>
    <xdr:sp macro="" textlink="">
      <xdr:nvSpPr>
        <xdr:cNvPr id="24" name="CuadroTexto 23">
          <a:extLst>
            <a:ext uri="{FF2B5EF4-FFF2-40B4-BE49-F238E27FC236}">
              <a16:creationId xmlns:a16="http://schemas.microsoft.com/office/drawing/2014/main" id="{5937887E-486C-4117-86DC-AAB77DFF41ED}"/>
            </a:ext>
          </a:extLst>
        </xdr:cNvPr>
        <xdr:cNvSpPr txBox="1"/>
      </xdr:nvSpPr>
      <xdr:spPr>
        <a:xfrm>
          <a:off x="1924050" y="323850"/>
          <a:ext cx="27368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419" sz="800">
              <a:solidFill>
                <a:schemeClr val="bg1"/>
              </a:solidFill>
              <a:effectLst/>
              <a:latin typeface="Aptos Display" panose="020B0004020202020204" pitchFamily="34" charset="0"/>
            </a:rPr>
            <a:t>Indicadores</a:t>
          </a:r>
          <a:r>
            <a:rPr lang="es-419" sz="800" baseline="0">
              <a:solidFill>
                <a:schemeClr val="bg1"/>
              </a:solidFill>
              <a:effectLst/>
              <a:latin typeface="Aptos Display" panose="020B0004020202020204" pitchFamily="34" charset="0"/>
            </a:rPr>
            <a:t> Financieros de las ventas.</a:t>
          </a:r>
          <a:endParaRPr lang="es-419" sz="800">
            <a:solidFill>
              <a:schemeClr val="bg1"/>
            </a:solidFill>
            <a:effectLst>
              <a:outerShdw blurRad="63500" dist="63500" dir="2700000" algn="tl" rotWithShape="0">
                <a:prstClr val="black">
                  <a:alpha val="50000"/>
                </a:prstClr>
              </a:outerShdw>
            </a:effectLst>
            <a:latin typeface="Aptos Display" panose="020B0004020202020204" pitchFamily="34" charset="0"/>
          </a:endParaRPr>
        </a:p>
      </xdr:txBody>
    </xdr:sp>
    <xdr:clientData/>
  </xdr:twoCellAnchor>
  <xdr:twoCellAnchor editAs="oneCell">
    <xdr:from>
      <xdr:col>2</xdr:col>
      <xdr:colOff>444500</xdr:colOff>
      <xdr:row>4</xdr:row>
      <xdr:rowOff>152400</xdr:rowOff>
    </xdr:from>
    <xdr:to>
      <xdr:col>3</xdr:col>
      <xdr:colOff>152400</xdr:colOff>
      <xdr:row>7</xdr:row>
      <xdr:rowOff>69850</xdr:rowOff>
    </xdr:to>
    <xdr:pic>
      <xdr:nvPicPr>
        <xdr:cNvPr id="26" name="Imagen 25">
          <a:extLst>
            <a:ext uri="{FF2B5EF4-FFF2-40B4-BE49-F238E27FC236}">
              <a16:creationId xmlns:a16="http://schemas.microsoft.com/office/drawing/2014/main" id="{4F751E46-C5E5-E58B-3305-B3A7EC9272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9700" y="914400"/>
          <a:ext cx="488950" cy="488950"/>
        </a:xfrm>
        <a:prstGeom prst="rect">
          <a:avLst/>
        </a:prstGeom>
      </xdr:spPr>
    </xdr:pic>
    <xdr:clientData/>
  </xdr:twoCellAnchor>
  <xdr:twoCellAnchor>
    <xdr:from>
      <xdr:col>3</xdr:col>
      <xdr:colOff>63500</xdr:colOff>
      <xdr:row>5</xdr:row>
      <xdr:rowOff>95250</xdr:rowOff>
    </xdr:from>
    <xdr:to>
      <xdr:col>4</xdr:col>
      <xdr:colOff>266700</xdr:colOff>
      <xdr:row>8</xdr:row>
      <xdr:rowOff>12700</xdr:rowOff>
    </xdr:to>
    <xdr:sp macro="" textlink="">
      <xdr:nvSpPr>
        <xdr:cNvPr id="27" name="CuadroTexto 26">
          <a:extLst>
            <a:ext uri="{FF2B5EF4-FFF2-40B4-BE49-F238E27FC236}">
              <a16:creationId xmlns:a16="http://schemas.microsoft.com/office/drawing/2014/main" id="{8A640387-840D-E0A0-C8AE-1AB624B75757}"/>
            </a:ext>
          </a:extLst>
        </xdr:cNvPr>
        <xdr:cNvSpPr txBox="1"/>
      </xdr:nvSpPr>
      <xdr:spPr>
        <a:xfrm>
          <a:off x="1809750" y="1047750"/>
          <a:ext cx="98425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1600">
              <a:latin typeface="Aptos Black" panose="020B0004020202020204" pitchFamily="34" charset="0"/>
            </a:rPr>
            <a:t>23.9%</a:t>
          </a:r>
        </a:p>
        <a:p>
          <a:pPr marL="0" marR="0" lvl="0" indent="0" algn="ctr" defTabSz="914400" eaLnBrk="1" fontAlgn="auto" latinLnBrk="0" hangingPunct="1">
            <a:lnSpc>
              <a:spcPct val="100000"/>
            </a:lnSpc>
            <a:spcBef>
              <a:spcPts val="0"/>
            </a:spcBef>
            <a:spcAft>
              <a:spcPts val="0"/>
            </a:spcAft>
            <a:buClrTx/>
            <a:buSzTx/>
            <a:buFontTx/>
            <a:buNone/>
            <a:tabLst/>
            <a:defRPr/>
          </a:pPr>
          <a:r>
            <a:rPr lang="es-419" sz="700" baseline="0">
              <a:solidFill>
                <a:schemeClr val="dk1"/>
              </a:solidFill>
              <a:effectLst/>
              <a:latin typeface="+mn-lt"/>
              <a:ea typeface="+mn-ea"/>
              <a:cs typeface="+mn-cs"/>
            </a:rPr>
            <a:t>De los Ingresos</a:t>
          </a:r>
          <a:endParaRPr lang="es-419" sz="700">
            <a:effectLst/>
          </a:endParaRPr>
        </a:p>
        <a:p>
          <a:pPr algn="ctr"/>
          <a:endParaRPr lang="es-419" sz="1100">
            <a:latin typeface="Aptos Black" panose="020B0004020202020204" pitchFamily="34" charset="0"/>
          </a:endParaRPr>
        </a:p>
      </xdr:txBody>
    </xdr:sp>
    <xdr:clientData/>
  </xdr:twoCellAnchor>
  <xdr:twoCellAnchor>
    <xdr:from>
      <xdr:col>2</xdr:col>
      <xdr:colOff>552450</xdr:colOff>
      <xdr:row>3</xdr:row>
      <xdr:rowOff>88900</xdr:rowOff>
    </xdr:from>
    <xdr:to>
      <xdr:col>4</xdr:col>
      <xdr:colOff>266700</xdr:colOff>
      <xdr:row>4</xdr:row>
      <xdr:rowOff>76200</xdr:rowOff>
    </xdr:to>
    <xdr:sp macro="" textlink="">
      <xdr:nvSpPr>
        <xdr:cNvPr id="28" name="CuadroTexto 27">
          <a:extLst>
            <a:ext uri="{FF2B5EF4-FFF2-40B4-BE49-F238E27FC236}">
              <a16:creationId xmlns:a16="http://schemas.microsoft.com/office/drawing/2014/main" id="{7CA625AA-8998-1665-61E8-48D6F9DEB7AB}"/>
            </a:ext>
          </a:extLst>
        </xdr:cNvPr>
        <xdr:cNvSpPr txBox="1"/>
      </xdr:nvSpPr>
      <xdr:spPr>
        <a:xfrm>
          <a:off x="1517650" y="660400"/>
          <a:ext cx="127635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800" baseline="0">
              <a:latin typeface="Aptos Black" panose="020B0004020202020204" pitchFamily="34" charset="0"/>
            </a:rPr>
            <a:t>Servicio más Vendido</a:t>
          </a:r>
          <a:endParaRPr lang="es-419" sz="800">
            <a:latin typeface="Aptos Black" panose="020B0004020202020204" pitchFamily="34" charset="0"/>
          </a:endParaRPr>
        </a:p>
      </xdr:txBody>
    </xdr:sp>
    <xdr:clientData/>
  </xdr:twoCellAnchor>
  <xdr:twoCellAnchor>
    <xdr:from>
      <xdr:col>3</xdr:col>
      <xdr:colOff>0</xdr:colOff>
      <xdr:row>4</xdr:row>
      <xdr:rowOff>98425</xdr:rowOff>
    </xdr:from>
    <xdr:to>
      <xdr:col>4</xdr:col>
      <xdr:colOff>266700</xdr:colOff>
      <xdr:row>5</xdr:row>
      <xdr:rowOff>85725</xdr:rowOff>
    </xdr:to>
    <xdr:sp macro="" textlink="">
      <xdr:nvSpPr>
        <xdr:cNvPr id="29" name="CuadroTexto 28">
          <a:extLst>
            <a:ext uri="{FF2B5EF4-FFF2-40B4-BE49-F238E27FC236}">
              <a16:creationId xmlns:a16="http://schemas.microsoft.com/office/drawing/2014/main" id="{C1120FB1-621D-42D3-85CD-3B062E50E54B}"/>
            </a:ext>
          </a:extLst>
        </xdr:cNvPr>
        <xdr:cNvSpPr txBox="1"/>
      </xdr:nvSpPr>
      <xdr:spPr>
        <a:xfrm>
          <a:off x="1746250" y="860425"/>
          <a:ext cx="104775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700">
              <a:latin typeface="Aptos Display" panose="020B0004020202020204" pitchFamily="34" charset="0"/>
            </a:rPr>
            <a:t>Dashboard</a:t>
          </a:r>
          <a:r>
            <a:rPr lang="es-419" sz="700" baseline="0">
              <a:latin typeface="Aptos Display" panose="020B0004020202020204" pitchFamily="34" charset="0"/>
            </a:rPr>
            <a:t> Power BI</a:t>
          </a:r>
          <a:endParaRPr lang="es-419" sz="700">
            <a:latin typeface="Aptos Display" panose="020B0004020202020204" pitchFamily="34" charset="0"/>
          </a:endParaRPr>
        </a:p>
      </xdr:txBody>
    </xdr:sp>
    <xdr:clientData/>
  </xdr:twoCellAnchor>
  <xdr:twoCellAnchor editAs="oneCell">
    <xdr:from>
      <xdr:col>4</xdr:col>
      <xdr:colOff>488950</xdr:colOff>
      <xdr:row>4</xdr:row>
      <xdr:rowOff>151750</xdr:rowOff>
    </xdr:from>
    <xdr:to>
      <xdr:col>5</xdr:col>
      <xdr:colOff>197500</xdr:colOff>
      <xdr:row>7</xdr:row>
      <xdr:rowOff>69850</xdr:rowOff>
    </xdr:to>
    <xdr:pic>
      <xdr:nvPicPr>
        <xdr:cNvPr id="31" name="Imagen 30">
          <a:extLst>
            <a:ext uri="{FF2B5EF4-FFF2-40B4-BE49-F238E27FC236}">
              <a16:creationId xmlns:a16="http://schemas.microsoft.com/office/drawing/2014/main" id="{F0603EC8-DD2B-7D64-09CA-C8805D9BBC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16250" y="913750"/>
          <a:ext cx="489600" cy="489600"/>
        </a:xfrm>
        <a:prstGeom prst="rect">
          <a:avLst/>
        </a:prstGeom>
      </xdr:spPr>
    </xdr:pic>
    <xdr:clientData/>
  </xdr:twoCellAnchor>
  <xdr:twoCellAnchor>
    <xdr:from>
      <xdr:col>5</xdr:col>
      <xdr:colOff>247650</xdr:colOff>
      <xdr:row>3</xdr:row>
      <xdr:rowOff>88900</xdr:rowOff>
    </xdr:from>
    <xdr:to>
      <xdr:col>6</xdr:col>
      <xdr:colOff>349250</xdr:colOff>
      <xdr:row>4</xdr:row>
      <xdr:rowOff>76200</xdr:rowOff>
    </xdr:to>
    <xdr:sp macro="" textlink="">
      <xdr:nvSpPr>
        <xdr:cNvPr id="33" name="CuadroTexto 32">
          <a:extLst>
            <a:ext uri="{FF2B5EF4-FFF2-40B4-BE49-F238E27FC236}">
              <a16:creationId xmlns:a16="http://schemas.microsoft.com/office/drawing/2014/main" id="{F1B0DA00-9594-43D6-8768-FCC3DA9BBAE7}"/>
            </a:ext>
          </a:extLst>
        </xdr:cNvPr>
        <xdr:cNvSpPr txBox="1"/>
      </xdr:nvSpPr>
      <xdr:spPr>
        <a:xfrm>
          <a:off x="3556000" y="660400"/>
          <a:ext cx="88265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419" sz="800" baseline="0">
              <a:latin typeface="Aptos Black" panose="020B0004020202020204" pitchFamily="34" charset="0"/>
            </a:rPr>
            <a:t>Mejor Cliente  </a:t>
          </a:r>
          <a:endParaRPr lang="es-419" sz="800">
            <a:latin typeface="Aptos Black" panose="020B0004020202020204" pitchFamily="34" charset="0"/>
          </a:endParaRPr>
        </a:p>
      </xdr:txBody>
    </xdr:sp>
    <xdr:clientData/>
  </xdr:twoCellAnchor>
  <xdr:twoCellAnchor>
    <xdr:from>
      <xdr:col>5</xdr:col>
      <xdr:colOff>368300</xdr:colOff>
      <xdr:row>4</xdr:row>
      <xdr:rowOff>98425</xdr:rowOff>
    </xdr:from>
    <xdr:to>
      <xdr:col>6</xdr:col>
      <xdr:colOff>349250</xdr:colOff>
      <xdr:row>5</xdr:row>
      <xdr:rowOff>85725</xdr:rowOff>
    </xdr:to>
    <xdr:sp macro="" textlink="">
      <xdr:nvSpPr>
        <xdr:cNvPr id="34" name="CuadroTexto 33">
          <a:extLst>
            <a:ext uri="{FF2B5EF4-FFF2-40B4-BE49-F238E27FC236}">
              <a16:creationId xmlns:a16="http://schemas.microsoft.com/office/drawing/2014/main" id="{2AFC5E2B-FC25-4288-970F-14EEDCD19FD1}"/>
            </a:ext>
          </a:extLst>
        </xdr:cNvPr>
        <xdr:cNvSpPr txBox="1"/>
      </xdr:nvSpPr>
      <xdr:spPr>
        <a:xfrm>
          <a:off x="3676650" y="860425"/>
          <a:ext cx="7620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419" sz="700" baseline="0">
              <a:latin typeface="Aptos Display" panose="020B0004020202020204" pitchFamily="34" charset="0"/>
            </a:rPr>
            <a:t>Luis Villegas</a:t>
          </a:r>
          <a:endParaRPr lang="es-419" sz="700">
            <a:latin typeface="Aptos Display" panose="020B0004020202020204" pitchFamily="34" charset="0"/>
          </a:endParaRPr>
        </a:p>
      </xdr:txBody>
    </xdr:sp>
    <xdr:clientData/>
  </xdr:twoCellAnchor>
  <xdr:twoCellAnchor>
    <xdr:from>
      <xdr:col>6</xdr:col>
      <xdr:colOff>463550</xdr:colOff>
      <xdr:row>3</xdr:row>
      <xdr:rowOff>82550</xdr:rowOff>
    </xdr:from>
    <xdr:to>
      <xdr:col>8</xdr:col>
      <xdr:colOff>482600</xdr:colOff>
      <xdr:row>4</xdr:row>
      <xdr:rowOff>69850</xdr:rowOff>
    </xdr:to>
    <xdr:sp macro="" textlink="">
      <xdr:nvSpPr>
        <xdr:cNvPr id="35" name="CuadroTexto 34">
          <a:extLst>
            <a:ext uri="{FF2B5EF4-FFF2-40B4-BE49-F238E27FC236}">
              <a16:creationId xmlns:a16="http://schemas.microsoft.com/office/drawing/2014/main" id="{95BE2B87-BAA9-4E2E-BEA3-4772D3A5129B}"/>
            </a:ext>
          </a:extLst>
        </xdr:cNvPr>
        <xdr:cNvSpPr txBox="1"/>
      </xdr:nvSpPr>
      <xdr:spPr>
        <a:xfrm>
          <a:off x="4552950" y="654050"/>
          <a:ext cx="158115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800" baseline="0">
              <a:latin typeface="Aptos Black" panose="020B0004020202020204" pitchFamily="34" charset="0"/>
            </a:rPr>
            <a:t> Servicio mas rentable</a:t>
          </a:r>
          <a:endParaRPr lang="es-419" sz="800">
            <a:latin typeface="Aptos Black" panose="020B0004020202020204" pitchFamily="34" charset="0"/>
          </a:endParaRPr>
        </a:p>
      </xdr:txBody>
    </xdr:sp>
    <xdr:clientData/>
  </xdr:twoCellAnchor>
  <xdr:twoCellAnchor editAs="oneCell">
    <xdr:from>
      <xdr:col>6</xdr:col>
      <xdr:colOff>622300</xdr:colOff>
      <xdr:row>4</xdr:row>
      <xdr:rowOff>151750</xdr:rowOff>
    </xdr:from>
    <xdr:to>
      <xdr:col>7</xdr:col>
      <xdr:colOff>330850</xdr:colOff>
      <xdr:row>7</xdr:row>
      <xdr:rowOff>69850</xdr:rowOff>
    </xdr:to>
    <xdr:pic>
      <xdr:nvPicPr>
        <xdr:cNvPr id="37" name="Imagen 36">
          <a:extLst>
            <a:ext uri="{FF2B5EF4-FFF2-40B4-BE49-F238E27FC236}">
              <a16:creationId xmlns:a16="http://schemas.microsoft.com/office/drawing/2014/main" id="{A7B51912-034D-7EE9-0173-5C43492251A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11700" y="913750"/>
          <a:ext cx="489600" cy="489600"/>
        </a:xfrm>
        <a:prstGeom prst="rect">
          <a:avLst/>
        </a:prstGeom>
      </xdr:spPr>
    </xdr:pic>
    <xdr:clientData/>
  </xdr:twoCellAnchor>
  <xdr:twoCellAnchor>
    <xdr:from>
      <xdr:col>7</xdr:col>
      <xdr:colOff>304800</xdr:colOff>
      <xdr:row>4</xdr:row>
      <xdr:rowOff>98425</xdr:rowOff>
    </xdr:from>
    <xdr:to>
      <xdr:col>8</xdr:col>
      <xdr:colOff>285750</xdr:colOff>
      <xdr:row>5</xdr:row>
      <xdr:rowOff>85725</xdr:rowOff>
    </xdr:to>
    <xdr:sp macro="" textlink="">
      <xdr:nvSpPr>
        <xdr:cNvPr id="39" name="CuadroTexto 38">
          <a:extLst>
            <a:ext uri="{FF2B5EF4-FFF2-40B4-BE49-F238E27FC236}">
              <a16:creationId xmlns:a16="http://schemas.microsoft.com/office/drawing/2014/main" id="{667B2DBF-0872-47C1-8122-BD7812541A03}"/>
            </a:ext>
          </a:extLst>
        </xdr:cNvPr>
        <xdr:cNvSpPr txBox="1"/>
      </xdr:nvSpPr>
      <xdr:spPr>
        <a:xfrm>
          <a:off x="5175250" y="860425"/>
          <a:ext cx="7620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419" sz="700" baseline="0">
              <a:latin typeface="Aptos Display" panose="020B0004020202020204" pitchFamily="34" charset="0"/>
            </a:rPr>
            <a:t>Análisis Básico</a:t>
          </a:r>
          <a:endParaRPr lang="es-419" sz="700">
            <a:latin typeface="Aptos Display" panose="020B0004020202020204" pitchFamily="34" charset="0"/>
          </a:endParaRPr>
        </a:p>
      </xdr:txBody>
    </xdr:sp>
    <xdr:clientData/>
  </xdr:twoCellAnchor>
  <xdr:twoCellAnchor>
    <xdr:from>
      <xdr:col>8</xdr:col>
      <xdr:colOff>520700</xdr:colOff>
      <xdr:row>3</xdr:row>
      <xdr:rowOff>101600</xdr:rowOff>
    </xdr:from>
    <xdr:to>
      <xdr:col>10</xdr:col>
      <xdr:colOff>539750</xdr:colOff>
      <xdr:row>4</xdr:row>
      <xdr:rowOff>88900</xdr:rowOff>
    </xdr:to>
    <xdr:sp macro="" textlink="">
      <xdr:nvSpPr>
        <xdr:cNvPr id="40" name="CuadroTexto 39">
          <a:extLst>
            <a:ext uri="{FF2B5EF4-FFF2-40B4-BE49-F238E27FC236}">
              <a16:creationId xmlns:a16="http://schemas.microsoft.com/office/drawing/2014/main" id="{0EDEF32D-5DFD-4A0B-982F-2BA7410C8475}"/>
            </a:ext>
          </a:extLst>
        </xdr:cNvPr>
        <xdr:cNvSpPr txBox="1"/>
      </xdr:nvSpPr>
      <xdr:spPr>
        <a:xfrm>
          <a:off x="6172200" y="673100"/>
          <a:ext cx="158115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800" baseline="0">
              <a:latin typeface="Aptos Black" panose="020B0004020202020204" pitchFamily="34" charset="0"/>
            </a:rPr>
            <a:t> Medio de Pago mas Usado</a:t>
          </a:r>
          <a:endParaRPr lang="es-419" sz="800">
            <a:latin typeface="Aptos Black" panose="020B0004020202020204" pitchFamily="34" charset="0"/>
          </a:endParaRPr>
        </a:p>
      </xdr:txBody>
    </xdr:sp>
    <xdr:clientData/>
  </xdr:twoCellAnchor>
  <xdr:twoCellAnchor>
    <xdr:from>
      <xdr:col>9</xdr:col>
      <xdr:colOff>450850</xdr:colOff>
      <xdr:row>4</xdr:row>
      <xdr:rowOff>104775</xdr:rowOff>
    </xdr:from>
    <xdr:to>
      <xdr:col>10</xdr:col>
      <xdr:colOff>431800</xdr:colOff>
      <xdr:row>5</xdr:row>
      <xdr:rowOff>92075</xdr:rowOff>
    </xdr:to>
    <xdr:sp macro="" textlink="">
      <xdr:nvSpPr>
        <xdr:cNvPr id="41" name="CuadroTexto 40">
          <a:extLst>
            <a:ext uri="{FF2B5EF4-FFF2-40B4-BE49-F238E27FC236}">
              <a16:creationId xmlns:a16="http://schemas.microsoft.com/office/drawing/2014/main" id="{9B7537B1-18E1-45BC-80C4-B5B4F7736C9A}"/>
            </a:ext>
          </a:extLst>
        </xdr:cNvPr>
        <xdr:cNvSpPr txBox="1"/>
      </xdr:nvSpPr>
      <xdr:spPr>
        <a:xfrm>
          <a:off x="6883400" y="866775"/>
          <a:ext cx="7620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419" sz="700" baseline="0">
              <a:latin typeface="Aptos Display" panose="020B0004020202020204" pitchFamily="34" charset="0"/>
            </a:rPr>
            <a:t>Daviplata</a:t>
          </a:r>
          <a:endParaRPr lang="es-419" sz="700">
            <a:latin typeface="Aptos Display" panose="020B0004020202020204" pitchFamily="34" charset="0"/>
          </a:endParaRPr>
        </a:p>
      </xdr:txBody>
    </xdr:sp>
    <xdr:clientData/>
  </xdr:twoCellAnchor>
  <xdr:twoCellAnchor editAs="oneCell">
    <xdr:from>
      <xdr:col>8</xdr:col>
      <xdr:colOff>749300</xdr:colOff>
      <xdr:row>4</xdr:row>
      <xdr:rowOff>151750</xdr:rowOff>
    </xdr:from>
    <xdr:to>
      <xdr:col>9</xdr:col>
      <xdr:colOff>457850</xdr:colOff>
      <xdr:row>7</xdr:row>
      <xdr:rowOff>69850</xdr:rowOff>
    </xdr:to>
    <xdr:pic>
      <xdr:nvPicPr>
        <xdr:cNvPr id="43" name="Imagen 42">
          <a:extLst>
            <a:ext uri="{FF2B5EF4-FFF2-40B4-BE49-F238E27FC236}">
              <a16:creationId xmlns:a16="http://schemas.microsoft.com/office/drawing/2014/main" id="{F44BFFB1-DB03-D1AA-3DB5-0957862478A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00800" y="913750"/>
          <a:ext cx="489600" cy="489600"/>
        </a:xfrm>
        <a:prstGeom prst="rect">
          <a:avLst/>
        </a:prstGeom>
      </xdr:spPr>
    </xdr:pic>
    <xdr:clientData/>
  </xdr:twoCellAnchor>
  <xdr:twoCellAnchor>
    <xdr:from>
      <xdr:col>1</xdr:col>
      <xdr:colOff>228601</xdr:colOff>
      <xdr:row>10</xdr:row>
      <xdr:rowOff>177800</xdr:rowOff>
    </xdr:from>
    <xdr:to>
      <xdr:col>4</xdr:col>
      <xdr:colOff>349251</xdr:colOff>
      <xdr:row>19</xdr:row>
      <xdr:rowOff>12700</xdr:rowOff>
    </xdr:to>
    <mc:AlternateContent xmlns:mc="http://schemas.openxmlformats.org/markup-compatibility/2006">
      <mc:Choice xmlns:cx2="http://schemas.microsoft.com/office/drawing/2015/10/21/chartex" Requires="cx2">
        <xdr:graphicFrame macro="">
          <xdr:nvGraphicFramePr>
            <xdr:cNvPr id="46" name="Gráfico 45">
              <a:extLst>
                <a:ext uri="{FF2B5EF4-FFF2-40B4-BE49-F238E27FC236}">
                  <a16:creationId xmlns:a16="http://schemas.microsoft.com/office/drawing/2014/main" id="{4331742E-3CB5-4A4E-9899-902FCBA8CB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09576" y="2082800"/>
              <a:ext cx="2463800" cy="1549400"/>
            </a:xfrm>
            <a:prstGeom prst="rect">
              <a:avLst/>
            </a:prstGeom>
            <a:solidFill>
              <a:prstClr val="white"/>
            </a:solidFill>
            <a:ln w="1">
              <a:solidFill>
                <a:prstClr val="green"/>
              </a:solidFill>
            </a:ln>
          </xdr:spPr>
          <xdr:txBody>
            <a:bodyPr vertOverflow="clip" horzOverflow="clip"/>
            <a:lstStyle/>
            <a:p>
              <a:r>
                <a:rPr lang="es-419"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635000</xdr:colOff>
      <xdr:row>10</xdr:row>
      <xdr:rowOff>139700</xdr:rowOff>
    </xdr:from>
    <xdr:to>
      <xdr:col>8</xdr:col>
      <xdr:colOff>63500</xdr:colOff>
      <xdr:row>19</xdr:row>
      <xdr:rowOff>114300</xdr:rowOff>
    </xdr:to>
    <xdr:graphicFrame macro="">
      <xdr:nvGraphicFramePr>
        <xdr:cNvPr id="5" name="Gráfico 4">
          <a:extLst>
            <a:ext uri="{FF2B5EF4-FFF2-40B4-BE49-F238E27FC236}">
              <a16:creationId xmlns:a16="http://schemas.microsoft.com/office/drawing/2014/main" id="{500745A9-4C74-45F1-AB20-099FC2035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146050</xdr:colOff>
      <xdr:row>5</xdr:row>
      <xdr:rowOff>95250</xdr:rowOff>
    </xdr:from>
    <xdr:to>
      <xdr:col>6</xdr:col>
      <xdr:colOff>349250</xdr:colOff>
      <xdr:row>8</xdr:row>
      <xdr:rowOff>31750</xdr:rowOff>
    </xdr:to>
    <xdr:sp macro="" textlink="">
      <xdr:nvSpPr>
        <xdr:cNvPr id="6" name="CuadroTexto 5">
          <a:extLst>
            <a:ext uri="{FF2B5EF4-FFF2-40B4-BE49-F238E27FC236}">
              <a16:creationId xmlns:a16="http://schemas.microsoft.com/office/drawing/2014/main" id="{FC6D47D8-BB52-4DF0-B977-E1336A2CA134}"/>
            </a:ext>
          </a:extLst>
        </xdr:cNvPr>
        <xdr:cNvSpPr txBox="1"/>
      </xdr:nvSpPr>
      <xdr:spPr>
        <a:xfrm>
          <a:off x="3454400" y="1047750"/>
          <a:ext cx="984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1600">
              <a:latin typeface="Aptos Black" panose="020B0004020202020204" pitchFamily="34" charset="0"/>
            </a:rPr>
            <a:t>16.9%</a:t>
          </a:r>
        </a:p>
        <a:p>
          <a:pPr marL="0" marR="0" lvl="0" indent="0" algn="ctr" defTabSz="914400" eaLnBrk="1" fontAlgn="auto" latinLnBrk="0" hangingPunct="1">
            <a:lnSpc>
              <a:spcPct val="100000"/>
            </a:lnSpc>
            <a:spcBef>
              <a:spcPts val="0"/>
            </a:spcBef>
            <a:spcAft>
              <a:spcPts val="0"/>
            </a:spcAft>
            <a:buClrTx/>
            <a:buSzTx/>
            <a:buFontTx/>
            <a:buNone/>
            <a:tabLst/>
            <a:defRPr/>
          </a:pPr>
          <a:r>
            <a:rPr lang="es-419" sz="700" baseline="0">
              <a:solidFill>
                <a:schemeClr val="dk1"/>
              </a:solidFill>
              <a:effectLst/>
              <a:latin typeface="+mn-lt"/>
              <a:ea typeface="+mn-ea"/>
              <a:cs typeface="+mn-cs"/>
            </a:rPr>
            <a:t>De los Ingresos</a:t>
          </a:r>
          <a:endParaRPr lang="es-419" sz="700">
            <a:effectLst/>
          </a:endParaRPr>
        </a:p>
        <a:p>
          <a:pPr algn="ctr"/>
          <a:endParaRPr lang="es-419" sz="1100">
            <a:latin typeface="Aptos Black" panose="020B0004020202020204" pitchFamily="34" charset="0"/>
          </a:endParaRPr>
        </a:p>
      </xdr:txBody>
    </xdr:sp>
    <xdr:clientData/>
  </xdr:twoCellAnchor>
  <xdr:twoCellAnchor>
    <xdr:from>
      <xdr:col>8</xdr:col>
      <xdr:colOff>330201</xdr:colOff>
      <xdr:row>10</xdr:row>
      <xdr:rowOff>146050</xdr:rowOff>
    </xdr:from>
    <xdr:to>
      <xdr:col>11</xdr:col>
      <xdr:colOff>603250</xdr:colOff>
      <xdr:row>19</xdr:row>
      <xdr:rowOff>152401</xdr:rowOff>
    </xdr:to>
    <xdr:graphicFrame macro="">
      <xdr:nvGraphicFramePr>
        <xdr:cNvPr id="11" name="Gráfico 10">
          <a:extLst>
            <a:ext uri="{FF2B5EF4-FFF2-40B4-BE49-F238E27FC236}">
              <a16:creationId xmlns:a16="http://schemas.microsoft.com/office/drawing/2014/main" id="{05C71DC6-A574-40C2-A778-7392E77F4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177800</xdr:colOff>
      <xdr:row>5</xdr:row>
      <xdr:rowOff>95250</xdr:rowOff>
    </xdr:from>
    <xdr:to>
      <xdr:col>8</xdr:col>
      <xdr:colOff>381000</xdr:colOff>
      <xdr:row>8</xdr:row>
      <xdr:rowOff>31750</xdr:rowOff>
    </xdr:to>
    <xdr:sp macro="" textlink="">
      <xdr:nvSpPr>
        <xdr:cNvPr id="13" name="CuadroTexto 12">
          <a:extLst>
            <a:ext uri="{FF2B5EF4-FFF2-40B4-BE49-F238E27FC236}">
              <a16:creationId xmlns:a16="http://schemas.microsoft.com/office/drawing/2014/main" id="{550273DB-A176-4355-AC55-754E60023E46}"/>
            </a:ext>
          </a:extLst>
        </xdr:cNvPr>
        <xdr:cNvSpPr txBox="1"/>
      </xdr:nvSpPr>
      <xdr:spPr>
        <a:xfrm>
          <a:off x="5048250" y="1047750"/>
          <a:ext cx="984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1600">
              <a:latin typeface="Aptos Black" panose="020B0004020202020204" pitchFamily="34" charset="0"/>
            </a:rPr>
            <a:t>41%</a:t>
          </a:r>
        </a:p>
        <a:p>
          <a:pPr marL="0" marR="0" lvl="0" indent="0" algn="ctr" defTabSz="914400" eaLnBrk="1" fontAlgn="auto" latinLnBrk="0" hangingPunct="1">
            <a:lnSpc>
              <a:spcPct val="100000"/>
            </a:lnSpc>
            <a:spcBef>
              <a:spcPts val="0"/>
            </a:spcBef>
            <a:spcAft>
              <a:spcPts val="0"/>
            </a:spcAft>
            <a:buClrTx/>
            <a:buSzTx/>
            <a:buFontTx/>
            <a:buNone/>
            <a:tabLst/>
            <a:defRPr/>
          </a:pPr>
          <a:r>
            <a:rPr lang="es-419" sz="700" baseline="0">
              <a:solidFill>
                <a:schemeClr val="dk1"/>
              </a:solidFill>
              <a:effectLst/>
              <a:latin typeface="+mn-lt"/>
              <a:ea typeface="+mn-ea"/>
              <a:cs typeface="+mn-cs"/>
            </a:rPr>
            <a:t>De Utilidad</a:t>
          </a:r>
          <a:endParaRPr lang="es-419" sz="700">
            <a:effectLst/>
          </a:endParaRPr>
        </a:p>
        <a:p>
          <a:pPr algn="ctr"/>
          <a:endParaRPr lang="es-419" sz="1100">
            <a:latin typeface="Aptos Black" panose="020B0004020202020204" pitchFamily="34" charset="0"/>
          </a:endParaRPr>
        </a:p>
      </xdr:txBody>
    </xdr:sp>
    <xdr:clientData/>
  </xdr:twoCellAnchor>
  <xdr:twoCellAnchor>
    <xdr:from>
      <xdr:col>9</xdr:col>
      <xdr:colOff>311150</xdr:colOff>
      <xdr:row>5</xdr:row>
      <xdr:rowOff>95250</xdr:rowOff>
    </xdr:from>
    <xdr:to>
      <xdr:col>10</xdr:col>
      <xdr:colOff>514350</xdr:colOff>
      <xdr:row>8</xdr:row>
      <xdr:rowOff>31750</xdr:rowOff>
    </xdr:to>
    <xdr:sp macro="" textlink="">
      <xdr:nvSpPr>
        <xdr:cNvPr id="14" name="CuadroTexto 13">
          <a:extLst>
            <a:ext uri="{FF2B5EF4-FFF2-40B4-BE49-F238E27FC236}">
              <a16:creationId xmlns:a16="http://schemas.microsoft.com/office/drawing/2014/main" id="{E41E4B79-EC65-47A1-AB76-E793314A878E}"/>
            </a:ext>
          </a:extLst>
        </xdr:cNvPr>
        <xdr:cNvSpPr txBox="1"/>
      </xdr:nvSpPr>
      <xdr:spPr>
        <a:xfrm>
          <a:off x="6743700" y="1047750"/>
          <a:ext cx="984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419" sz="1600">
              <a:latin typeface="Aptos Black" panose="020B0004020202020204" pitchFamily="34" charset="0"/>
            </a:rPr>
            <a:t>32%</a:t>
          </a:r>
        </a:p>
        <a:p>
          <a:pPr marL="0" marR="0" lvl="0" indent="0" algn="ctr" defTabSz="914400" eaLnBrk="1" fontAlgn="auto" latinLnBrk="0" hangingPunct="1">
            <a:lnSpc>
              <a:spcPct val="100000"/>
            </a:lnSpc>
            <a:spcBef>
              <a:spcPts val="0"/>
            </a:spcBef>
            <a:spcAft>
              <a:spcPts val="0"/>
            </a:spcAft>
            <a:buClrTx/>
            <a:buSzTx/>
            <a:buFontTx/>
            <a:buNone/>
            <a:tabLst/>
            <a:defRPr/>
          </a:pPr>
          <a:r>
            <a:rPr lang="es-419" sz="700" baseline="0">
              <a:solidFill>
                <a:schemeClr val="dk1"/>
              </a:solidFill>
              <a:effectLst/>
              <a:latin typeface="+mn-lt"/>
              <a:ea typeface="+mn-ea"/>
              <a:cs typeface="+mn-cs"/>
            </a:rPr>
            <a:t>De Transacciones</a:t>
          </a:r>
          <a:endParaRPr lang="es-419" sz="700">
            <a:effectLst/>
          </a:endParaRPr>
        </a:p>
        <a:p>
          <a:pPr algn="ctr"/>
          <a:endParaRPr lang="es-419" sz="1100">
            <a:latin typeface="Aptos Black"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ke" refreshedDate="45839.667580555557" createdVersion="8" refreshedVersion="8" minRefreshableVersion="3" recordCount="100" xr:uid="{016C9A65-6FB0-4F86-8C3D-628404F094C9}">
  <cacheSource type="worksheet">
    <worksheetSource name="Tabla1"/>
  </cacheSource>
  <cacheFields count="10">
    <cacheField name="Fecha" numFmtId="14">
      <sharedItems/>
    </cacheField>
    <cacheField name="Cliente" numFmtId="0">
      <sharedItems/>
    </cacheField>
    <cacheField name="Servicio" numFmtId="0">
      <sharedItems count="5">
        <s v="Análisis básico en Excel"/>
        <s v="Asesoría de datos 1:1"/>
        <s v="Reporte de ventas personalizado"/>
        <s v="Diagnóstico financiero"/>
        <s v="Dashboard en Power BI"/>
      </sharedItems>
    </cacheField>
    <cacheField name="Precio" numFmtId="164">
      <sharedItems containsSemiMixedTypes="0" containsString="0" containsNumber="1" containsInteger="1" minValue="73977" maxValue="198937"/>
    </cacheField>
    <cacheField name="Costo" numFmtId="164">
      <sharedItems containsSemiMixedTypes="0" containsString="0" containsNumber="1" containsInteger="1" minValue="87" maxValue="52850"/>
    </cacheField>
    <cacheField name="Medio de pago" numFmtId="0">
      <sharedItems count="4">
        <s v="Bancolombia"/>
        <s v="Daviplata"/>
        <s v="Nequi"/>
        <s v="Efectivo"/>
      </sharedItems>
    </cacheField>
    <cacheField name="Notas" numFmtId="0">
      <sharedItems containsBlank="1"/>
    </cacheField>
    <cacheField name="Utilidad" numFmtId="0">
      <sharedItems containsSemiMixedTypes="0" containsString="0" containsNumber="1" containsInteger="1" minValue="57298" maxValue="192554"/>
    </cacheField>
    <cacheField name="Dia" numFmtId="0">
      <sharedItems containsSemiMixedTypes="0" containsString="0" containsNumber="1" containsInteger="1" minValue="1" maxValue="25"/>
    </cacheField>
    <cacheField name="Columna1" numFmtId="0">
      <sharedItems count="7">
        <s v="domingo"/>
        <s v="lunes"/>
        <s v="miércoles"/>
        <s v="martes"/>
        <s v="viernes"/>
        <s v="sábado"/>
        <s v="juev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s v="22/06/2025"/>
    <s v="Ana T."/>
    <x v="0"/>
    <n v="158269"/>
    <n v="29837"/>
    <x v="0"/>
    <m/>
    <n v="128432"/>
    <n v="22"/>
    <x v="0"/>
  </r>
  <r>
    <s v="22/06/2025"/>
    <s v="Marta C."/>
    <x v="1"/>
    <n v="92113"/>
    <n v="117"/>
    <x v="1"/>
    <s v="Entregado"/>
    <n v="91996"/>
    <n v="22"/>
    <x v="0"/>
  </r>
  <r>
    <s v="16/06/2025"/>
    <s v="Luis V."/>
    <x v="2"/>
    <n v="133936"/>
    <n v="2397"/>
    <x v="1"/>
    <s v="Requiere actualización"/>
    <n v="131539"/>
    <n v="16"/>
    <x v="1"/>
  </r>
  <r>
    <s v="18/06/2025"/>
    <s v="Luis V."/>
    <x v="1"/>
    <n v="110733"/>
    <n v="22359"/>
    <x v="0"/>
    <s v="Cliente frecuente"/>
    <n v="88374"/>
    <n v="18"/>
    <x v="2"/>
  </r>
  <r>
    <s v="03/06/2025"/>
    <s v="Andrés L."/>
    <x v="1"/>
    <n v="184121"/>
    <n v="44166"/>
    <x v="0"/>
    <s v="Entregado"/>
    <n v="139955"/>
    <n v="3"/>
    <x v="3"/>
  </r>
  <r>
    <s v="13/06/2025"/>
    <s v="Luis V."/>
    <x v="2"/>
    <n v="100933"/>
    <n v="8325"/>
    <x v="1"/>
    <s v="Entregado"/>
    <n v="92608"/>
    <n v="13"/>
    <x v="4"/>
  </r>
  <r>
    <s v="20/06/2025"/>
    <s v="Luis V."/>
    <x v="0"/>
    <n v="94774"/>
    <n v="26927"/>
    <x v="2"/>
    <s v="Requiere actualización"/>
    <n v="67847"/>
    <n v="20"/>
    <x v="4"/>
  </r>
  <r>
    <s v="24/06/2025"/>
    <s v="Jorge M."/>
    <x v="2"/>
    <n v="132129"/>
    <n v="3056"/>
    <x v="1"/>
    <s v="Muy satisfecho"/>
    <n v="129073"/>
    <n v="24"/>
    <x v="3"/>
  </r>
  <r>
    <s v="08/06/2025"/>
    <s v="Carlos R."/>
    <x v="1"/>
    <n v="176655"/>
    <n v="21208"/>
    <x v="2"/>
    <s v="Muy satisfecho"/>
    <n v="155447"/>
    <n v="8"/>
    <x v="0"/>
  </r>
  <r>
    <s v="16/06/2025"/>
    <s v="Ana T."/>
    <x v="3"/>
    <n v="150861"/>
    <n v="38173"/>
    <x v="1"/>
    <s v="Cliente frecuente"/>
    <n v="112688"/>
    <n v="16"/>
    <x v="1"/>
  </r>
  <r>
    <s v="25/06/2025"/>
    <s v="Paula S."/>
    <x v="2"/>
    <n v="130822"/>
    <n v="2297"/>
    <x v="1"/>
    <s v="Requiere actualización"/>
    <n v="128525"/>
    <n v="25"/>
    <x v="2"/>
  </r>
  <r>
    <s v="20/06/2025"/>
    <s v="Luis V."/>
    <x v="3"/>
    <n v="128135"/>
    <n v="37587"/>
    <x v="2"/>
    <s v="Muy satisfecho"/>
    <n v="90548"/>
    <n v="20"/>
    <x v="4"/>
  </r>
  <r>
    <s v="24/06/2025"/>
    <s v="Luis V."/>
    <x v="1"/>
    <n v="124464"/>
    <n v="30447"/>
    <x v="3"/>
    <s v="Muy satisfecho"/>
    <n v="94017"/>
    <n v="24"/>
    <x v="3"/>
  </r>
  <r>
    <s v="23/06/2025"/>
    <s v="Carlos R."/>
    <x v="1"/>
    <n v="105759"/>
    <n v="17695"/>
    <x v="2"/>
    <s v="Cliente frecuente"/>
    <n v="88064"/>
    <n v="23"/>
    <x v="1"/>
  </r>
  <r>
    <s v="25/06/2025"/>
    <s v="Marta C."/>
    <x v="3"/>
    <n v="175610"/>
    <n v="39007"/>
    <x v="2"/>
    <s v="Cliente frecuente"/>
    <n v="136603"/>
    <n v="25"/>
    <x v="2"/>
  </r>
  <r>
    <s v="11/06/2025"/>
    <s v="Luis V."/>
    <x v="0"/>
    <n v="101860"/>
    <n v="29125"/>
    <x v="2"/>
    <s v="Muy satisfecho"/>
    <n v="72735"/>
    <n v="11"/>
    <x v="2"/>
  </r>
  <r>
    <s v="07/06/2025"/>
    <s v="Andrés L."/>
    <x v="3"/>
    <n v="110114"/>
    <n v="20401"/>
    <x v="2"/>
    <s v="Muy satisfecho"/>
    <n v="89713"/>
    <n v="7"/>
    <x v="5"/>
  </r>
  <r>
    <s v="17/06/2025"/>
    <s v="María G."/>
    <x v="3"/>
    <n v="185136"/>
    <n v="28217"/>
    <x v="0"/>
    <s v="Cliente frecuente"/>
    <n v="156919"/>
    <n v="17"/>
    <x v="3"/>
  </r>
  <r>
    <s v="09/06/2025"/>
    <s v="Carlos R."/>
    <x v="4"/>
    <n v="131571"/>
    <n v="10145"/>
    <x v="2"/>
    <s v="Requiere actualización"/>
    <n v="121426"/>
    <n v="9"/>
    <x v="1"/>
  </r>
  <r>
    <s v="03/06/2025"/>
    <s v="Luis V."/>
    <x v="0"/>
    <n v="184586"/>
    <n v="42843"/>
    <x v="2"/>
    <s v="Muy satisfecho"/>
    <n v="141743"/>
    <n v="3"/>
    <x v="3"/>
  </r>
  <r>
    <s v="10/06/2025"/>
    <s v="Andrés L."/>
    <x v="3"/>
    <n v="166551"/>
    <n v="16362"/>
    <x v="1"/>
    <s v="Requiere actualización"/>
    <n v="150189"/>
    <n v="10"/>
    <x v="3"/>
  </r>
  <r>
    <s v="08/06/2025"/>
    <s v="Ana T."/>
    <x v="4"/>
    <n v="159907"/>
    <n v="44299"/>
    <x v="2"/>
    <s v="Muy satisfecho"/>
    <n v="115608"/>
    <n v="8"/>
    <x v="0"/>
  </r>
  <r>
    <s v="02/06/2025"/>
    <s v="Luis V."/>
    <x v="3"/>
    <n v="187157"/>
    <n v="40650"/>
    <x v="2"/>
    <s v="Cliente frecuente"/>
    <n v="146507"/>
    <n v="2"/>
    <x v="1"/>
  </r>
  <r>
    <s v="10/06/2025"/>
    <s v="Diego H."/>
    <x v="0"/>
    <n v="132864"/>
    <n v="23638"/>
    <x v="3"/>
    <s v="Requiere actualización"/>
    <n v="109226"/>
    <n v="10"/>
    <x v="3"/>
  </r>
  <r>
    <s v="14/06/2025"/>
    <s v="Diego H."/>
    <x v="2"/>
    <n v="197175"/>
    <n v="32615"/>
    <x v="3"/>
    <s v="Requiere actualización"/>
    <n v="164560"/>
    <n v="14"/>
    <x v="5"/>
  </r>
  <r>
    <s v="06/06/2025"/>
    <s v="Ana T."/>
    <x v="2"/>
    <n v="80649"/>
    <n v="17343"/>
    <x v="2"/>
    <s v="Requiere actualización"/>
    <n v="63306"/>
    <n v="6"/>
    <x v="4"/>
  </r>
  <r>
    <s v="09/06/2025"/>
    <s v="Sofía P."/>
    <x v="3"/>
    <n v="175231"/>
    <n v="13682"/>
    <x v="1"/>
    <m/>
    <n v="161549"/>
    <n v="9"/>
    <x v="1"/>
  </r>
  <r>
    <s v="20/06/2025"/>
    <s v="Diego H."/>
    <x v="3"/>
    <n v="90086"/>
    <n v="9380"/>
    <x v="1"/>
    <s v="Muy satisfecho"/>
    <n v="80706"/>
    <n v="20"/>
    <x v="4"/>
  </r>
  <r>
    <s v="12/06/2025"/>
    <s v="Paula S."/>
    <x v="1"/>
    <n v="183471"/>
    <n v="27768"/>
    <x v="1"/>
    <s v="Cliente frecuente"/>
    <n v="155703"/>
    <n v="12"/>
    <x v="6"/>
  </r>
  <r>
    <s v="04/06/2025"/>
    <s v="Carlos R."/>
    <x v="1"/>
    <n v="88792"/>
    <n v="7036"/>
    <x v="1"/>
    <s v="Muy satisfecho"/>
    <n v="81756"/>
    <n v="4"/>
    <x v="2"/>
  </r>
  <r>
    <s v="24/06/2025"/>
    <s v="María G."/>
    <x v="3"/>
    <n v="108549"/>
    <n v="7685"/>
    <x v="1"/>
    <s v="Requiere actualización"/>
    <n v="100864"/>
    <n v="24"/>
    <x v="3"/>
  </r>
  <r>
    <s v="16/06/2025"/>
    <s v="Paula S."/>
    <x v="3"/>
    <n v="139716"/>
    <n v="12045"/>
    <x v="2"/>
    <s v="Entregado"/>
    <n v="127671"/>
    <n v="16"/>
    <x v="1"/>
  </r>
  <r>
    <s v="25/06/2025"/>
    <s v="Luis V."/>
    <x v="1"/>
    <n v="182103"/>
    <n v="10296"/>
    <x v="1"/>
    <s v="Requiere actualización"/>
    <n v="171807"/>
    <n v="25"/>
    <x v="2"/>
  </r>
  <r>
    <s v="17/06/2025"/>
    <s v="María G."/>
    <x v="1"/>
    <n v="111611"/>
    <n v="2793"/>
    <x v="0"/>
    <s v="Cliente frecuente"/>
    <n v="108818"/>
    <n v="17"/>
    <x v="3"/>
  </r>
  <r>
    <s v="20/06/2025"/>
    <s v="Andrés L."/>
    <x v="4"/>
    <n v="131536"/>
    <n v="2811"/>
    <x v="1"/>
    <s v="Cliente frecuente"/>
    <n v="128725"/>
    <n v="20"/>
    <x v="4"/>
  </r>
  <r>
    <s v="04/06/2025"/>
    <s v="María G."/>
    <x v="0"/>
    <n v="174063"/>
    <n v="38964"/>
    <x v="2"/>
    <s v="Cliente frecuente"/>
    <n v="135099"/>
    <n v="4"/>
    <x v="2"/>
  </r>
  <r>
    <s v="05/06/2025"/>
    <s v="Carlos R."/>
    <x v="3"/>
    <n v="124187"/>
    <n v="11454"/>
    <x v="2"/>
    <s v="Muy satisfecho"/>
    <n v="112733"/>
    <n v="5"/>
    <x v="6"/>
  </r>
  <r>
    <s v="13/06/2025"/>
    <s v="Luis V."/>
    <x v="0"/>
    <n v="139207"/>
    <n v="18578"/>
    <x v="3"/>
    <s v="Entregado"/>
    <n v="120629"/>
    <n v="13"/>
    <x v="4"/>
  </r>
  <r>
    <s v="09/06/2025"/>
    <s v="Paula S."/>
    <x v="1"/>
    <n v="99768"/>
    <n v="9611"/>
    <x v="0"/>
    <m/>
    <n v="90157"/>
    <n v="9"/>
    <x v="1"/>
  </r>
  <r>
    <s v="09/06/2025"/>
    <s v="Sofía P."/>
    <x v="3"/>
    <n v="198937"/>
    <n v="52850"/>
    <x v="1"/>
    <s v="Requiere actualización"/>
    <n v="146087"/>
    <n v="9"/>
    <x v="1"/>
  </r>
  <r>
    <s v="19/06/2025"/>
    <s v="Carlos R."/>
    <x v="4"/>
    <n v="125265"/>
    <n v="33461"/>
    <x v="0"/>
    <s v="Entregado"/>
    <n v="91804"/>
    <n v="19"/>
    <x v="6"/>
  </r>
  <r>
    <s v="17/06/2025"/>
    <s v="Marta C."/>
    <x v="2"/>
    <n v="157899"/>
    <n v="40577"/>
    <x v="1"/>
    <s v="Entregado"/>
    <n v="117322"/>
    <n v="17"/>
    <x v="3"/>
  </r>
  <r>
    <s v="14/06/2025"/>
    <s v="Andrés L."/>
    <x v="3"/>
    <n v="148559"/>
    <n v="7014"/>
    <x v="0"/>
    <s v="Muy satisfecho"/>
    <n v="141545"/>
    <n v="14"/>
    <x v="5"/>
  </r>
  <r>
    <s v="07/06/2025"/>
    <s v="Jorge M."/>
    <x v="3"/>
    <n v="168128"/>
    <n v="967"/>
    <x v="0"/>
    <s v="Cliente frecuente"/>
    <n v="167161"/>
    <n v="7"/>
    <x v="5"/>
  </r>
  <r>
    <s v="01/06/2025"/>
    <s v="Jorge M."/>
    <x v="0"/>
    <n v="113966"/>
    <n v="10768"/>
    <x v="2"/>
    <m/>
    <n v="103198"/>
    <n v="1"/>
    <x v="0"/>
  </r>
  <r>
    <s v="17/06/2025"/>
    <s v="Luis V."/>
    <x v="4"/>
    <n v="129930"/>
    <n v="37855"/>
    <x v="1"/>
    <s v="Requiere actualización"/>
    <n v="92075"/>
    <n v="17"/>
    <x v="3"/>
  </r>
  <r>
    <s v="13/06/2025"/>
    <s v="Carlos R."/>
    <x v="3"/>
    <n v="172304"/>
    <n v="25852"/>
    <x v="2"/>
    <m/>
    <n v="146452"/>
    <n v="13"/>
    <x v="4"/>
  </r>
  <r>
    <s v="10/06/2025"/>
    <s v="Jorge M."/>
    <x v="0"/>
    <n v="113412"/>
    <n v="15312"/>
    <x v="1"/>
    <s v="Requiere actualización"/>
    <n v="98100"/>
    <n v="10"/>
    <x v="3"/>
  </r>
  <r>
    <s v="03/06/2025"/>
    <s v="Luis V."/>
    <x v="2"/>
    <n v="179463"/>
    <n v="14053"/>
    <x v="2"/>
    <m/>
    <n v="165410"/>
    <n v="3"/>
    <x v="3"/>
  </r>
  <r>
    <s v="14/06/2025"/>
    <s v="Sofía P."/>
    <x v="4"/>
    <n v="159835"/>
    <n v="10865"/>
    <x v="0"/>
    <s v="Requiere actualización"/>
    <n v="148970"/>
    <n v="14"/>
    <x v="5"/>
  </r>
  <r>
    <s v="15/06/2025"/>
    <s v="Carlos R."/>
    <x v="3"/>
    <n v="104537"/>
    <n v="26885"/>
    <x v="2"/>
    <s v="Muy satisfecho"/>
    <n v="77652"/>
    <n v="15"/>
    <x v="0"/>
  </r>
  <r>
    <s v="04/06/2025"/>
    <s v="Diego H."/>
    <x v="0"/>
    <n v="129027"/>
    <n v="1389"/>
    <x v="2"/>
    <s v="Muy satisfecho"/>
    <n v="127638"/>
    <n v="4"/>
    <x v="2"/>
  </r>
  <r>
    <s v="20/06/2025"/>
    <s v="Diego H."/>
    <x v="4"/>
    <n v="87135"/>
    <n v="19138"/>
    <x v="1"/>
    <s v="Entregado"/>
    <n v="67997"/>
    <n v="20"/>
    <x v="4"/>
  </r>
  <r>
    <s v="04/06/2025"/>
    <s v="Carlos R."/>
    <x v="1"/>
    <n v="94887"/>
    <n v="20975"/>
    <x v="3"/>
    <s v="Entregado"/>
    <n v="73912"/>
    <n v="4"/>
    <x v="2"/>
  </r>
  <r>
    <s v="12/06/2025"/>
    <s v="Paula S."/>
    <x v="4"/>
    <n v="93903"/>
    <n v="5911"/>
    <x v="0"/>
    <s v="Muy satisfecho"/>
    <n v="87992"/>
    <n v="12"/>
    <x v="6"/>
  </r>
  <r>
    <s v="23/06/2025"/>
    <s v="Diego H."/>
    <x v="1"/>
    <n v="131278"/>
    <n v="3763"/>
    <x v="0"/>
    <s v="Entregado"/>
    <n v="127515"/>
    <n v="23"/>
    <x v="1"/>
  </r>
  <r>
    <s v="06/06/2025"/>
    <s v="Marta C."/>
    <x v="2"/>
    <n v="166634"/>
    <n v="28913"/>
    <x v="1"/>
    <s v="Requiere actualización"/>
    <n v="137721"/>
    <n v="6"/>
    <x v="4"/>
  </r>
  <r>
    <s v="08/06/2025"/>
    <s v="Luis V."/>
    <x v="4"/>
    <n v="92493"/>
    <n v="3926"/>
    <x v="2"/>
    <s v="Requiere actualización"/>
    <n v="88567"/>
    <n v="8"/>
    <x v="0"/>
  </r>
  <r>
    <s v="17/06/2025"/>
    <s v="Diego H."/>
    <x v="2"/>
    <n v="102156"/>
    <n v="3851"/>
    <x v="0"/>
    <s v="Cliente frecuente"/>
    <n v="98305"/>
    <n v="17"/>
    <x v="3"/>
  </r>
  <r>
    <s v="04/06/2025"/>
    <s v="Ana T."/>
    <x v="4"/>
    <n v="84412"/>
    <n v="4404"/>
    <x v="1"/>
    <s v="Muy satisfecho"/>
    <n v="80008"/>
    <n v="4"/>
    <x v="2"/>
  </r>
  <r>
    <s v="20/06/2025"/>
    <s v="Paula S."/>
    <x v="4"/>
    <n v="136452"/>
    <n v="32796"/>
    <x v="3"/>
    <s v="Requiere actualización"/>
    <n v="103656"/>
    <n v="20"/>
    <x v="4"/>
  </r>
  <r>
    <s v="08/06/2025"/>
    <s v="Paula S."/>
    <x v="2"/>
    <n v="95431"/>
    <n v="19087"/>
    <x v="2"/>
    <s v="Entregado"/>
    <n v="76344"/>
    <n v="8"/>
    <x v="0"/>
  </r>
  <r>
    <s v="13/06/2025"/>
    <s v="Luis V."/>
    <x v="4"/>
    <n v="121245"/>
    <n v="9196"/>
    <x v="0"/>
    <s v="Requiere actualización"/>
    <n v="112049"/>
    <n v="13"/>
    <x v="4"/>
  </r>
  <r>
    <s v="18/06/2025"/>
    <s v="Diego H."/>
    <x v="3"/>
    <n v="160669"/>
    <n v="43276"/>
    <x v="1"/>
    <m/>
    <n v="117393"/>
    <n v="18"/>
    <x v="2"/>
  </r>
  <r>
    <s v="13/06/2025"/>
    <s v="Paula S."/>
    <x v="0"/>
    <n v="132655"/>
    <n v="37284"/>
    <x v="1"/>
    <s v="Cliente frecuente"/>
    <n v="95371"/>
    <n v="13"/>
    <x v="4"/>
  </r>
  <r>
    <s v="16/06/2025"/>
    <s v="Sofía P."/>
    <x v="4"/>
    <n v="168589"/>
    <n v="50473"/>
    <x v="1"/>
    <s v="Requiere actualización"/>
    <n v="118116"/>
    <n v="16"/>
    <x v="1"/>
  </r>
  <r>
    <s v="05/06/2025"/>
    <s v="Carlos R."/>
    <x v="2"/>
    <n v="119680"/>
    <n v="23657"/>
    <x v="0"/>
    <m/>
    <n v="96023"/>
    <n v="5"/>
    <x v="6"/>
  </r>
  <r>
    <s v="06/06/2025"/>
    <s v="Carlos R."/>
    <x v="4"/>
    <n v="86958"/>
    <n v="10223"/>
    <x v="3"/>
    <m/>
    <n v="76735"/>
    <n v="6"/>
    <x v="4"/>
  </r>
  <r>
    <s v="07/06/2025"/>
    <s v="Marta C."/>
    <x v="1"/>
    <n v="160604"/>
    <n v="40836"/>
    <x v="2"/>
    <m/>
    <n v="119768"/>
    <n v="7"/>
    <x v="5"/>
  </r>
  <r>
    <s v="10/06/2025"/>
    <s v="Sofía P."/>
    <x v="1"/>
    <n v="142821"/>
    <n v="28685"/>
    <x v="0"/>
    <m/>
    <n v="114136"/>
    <n v="10"/>
    <x v="3"/>
  </r>
  <r>
    <s v="13/06/2025"/>
    <s v="María G."/>
    <x v="1"/>
    <n v="169782"/>
    <n v="8484"/>
    <x v="0"/>
    <s v="Entregado"/>
    <n v="161298"/>
    <n v="13"/>
    <x v="4"/>
  </r>
  <r>
    <s v="23/06/2025"/>
    <s v="Paula S."/>
    <x v="2"/>
    <n v="118414"/>
    <n v="23637"/>
    <x v="0"/>
    <s v="Cliente frecuente"/>
    <n v="94777"/>
    <n v="23"/>
    <x v="1"/>
  </r>
  <r>
    <s v="22/06/2025"/>
    <s v="María G."/>
    <x v="4"/>
    <n v="183811"/>
    <n v="9751"/>
    <x v="1"/>
    <s v="Entregado"/>
    <n v="174060"/>
    <n v="22"/>
    <x v="0"/>
  </r>
  <r>
    <s v="06/06/2025"/>
    <s v="Marta C."/>
    <x v="2"/>
    <n v="146523"/>
    <n v="43345"/>
    <x v="0"/>
    <s v="Muy satisfecho"/>
    <n v="103178"/>
    <n v="6"/>
    <x v="4"/>
  </r>
  <r>
    <s v="21/06/2025"/>
    <s v="Marta C."/>
    <x v="3"/>
    <n v="105593"/>
    <n v="30837"/>
    <x v="0"/>
    <s v="Cliente frecuente"/>
    <n v="74756"/>
    <n v="21"/>
    <x v="5"/>
  </r>
  <r>
    <s v="12/06/2025"/>
    <s v="Andrés L."/>
    <x v="2"/>
    <n v="81325"/>
    <n v="87"/>
    <x v="1"/>
    <m/>
    <n v="81238"/>
    <n v="12"/>
    <x v="6"/>
  </r>
  <r>
    <s v="13/06/2025"/>
    <s v="Andrés L."/>
    <x v="4"/>
    <n v="161454"/>
    <n v="15976"/>
    <x v="2"/>
    <s v="Entregado"/>
    <n v="145478"/>
    <n v="13"/>
    <x v="4"/>
  </r>
  <r>
    <s v="15/06/2025"/>
    <s v="Andrés L."/>
    <x v="2"/>
    <n v="99413"/>
    <n v="19843"/>
    <x v="1"/>
    <s v="Requiere actualización"/>
    <n v="79570"/>
    <n v="15"/>
    <x v="0"/>
  </r>
  <r>
    <s v="06/06/2025"/>
    <s v="Sofía P."/>
    <x v="0"/>
    <n v="193488"/>
    <n v="5079"/>
    <x v="0"/>
    <s v="Entregado"/>
    <n v="188409"/>
    <n v="6"/>
    <x v="4"/>
  </r>
  <r>
    <s v="05/06/2025"/>
    <s v="Jorge M."/>
    <x v="4"/>
    <n v="73977"/>
    <n v="16679"/>
    <x v="1"/>
    <m/>
    <n v="57298"/>
    <n v="5"/>
    <x v="6"/>
  </r>
  <r>
    <s v="02/06/2025"/>
    <s v="Ana T."/>
    <x v="4"/>
    <n v="189735"/>
    <n v="2848"/>
    <x v="0"/>
    <s v="Cliente frecuente"/>
    <n v="186887"/>
    <n v="2"/>
    <x v="1"/>
  </r>
  <r>
    <s v="15/06/2025"/>
    <s v="Luis V."/>
    <x v="4"/>
    <n v="177263"/>
    <n v="12761"/>
    <x v="2"/>
    <m/>
    <n v="164502"/>
    <n v="15"/>
    <x v="0"/>
  </r>
  <r>
    <s v="06/06/2025"/>
    <s v="Diego H."/>
    <x v="2"/>
    <n v="79056"/>
    <n v="9060"/>
    <x v="3"/>
    <m/>
    <n v="69996"/>
    <n v="6"/>
    <x v="4"/>
  </r>
  <r>
    <s v="07/06/2025"/>
    <s v="Ana T."/>
    <x v="4"/>
    <n v="172436"/>
    <n v="36104"/>
    <x v="2"/>
    <s v="Cliente frecuente"/>
    <n v="136332"/>
    <n v="7"/>
    <x v="5"/>
  </r>
  <r>
    <s v="19/06/2025"/>
    <s v="Diego H."/>
    <x v="0"/>
    <n v="197525"/>
    <n v="24624"/>
    <x v="0"/>
    <s v="Entregado"/>
    <n v="172901"/>
    <n v="19"/>
    <x v="6"/>
  </r>
  <r>
    <s v="05/06/2025"/>
    <s v="Diego H."/>
    <x v="4"/>
    <n v="78395"/>
    <n v="2608"/>
    <x v="0"/>
    <s v="Muy satisfecho"/>
    <n v="75787"/>
    <n v="5"/>
    <x v="6"/>
  </r>
  <r>
    <s v="05/06/2025"/>
    <s v="Andrés L."/>
    <x v="1"/>
    <n v="97580"/>
    <n v="3437"/>
    <x v="2"/>
    <s v="Muy satisfecho"/>
    <n v="94143"/>
    <n v="5"/>
    <x v="6"/>
  </r>
  <r>
    <s v="06/06/2025"/>
    <s v="Marta C."/>
    <x v="1"/>
    <n v="129595"/>
    <n v="11743"/>
    <x v="0"/>
    <s v="Entregado"/>
    <n v="117852"/>
    <n v="6"/>
    <x v="4"/>
  </r>
  <r>
    <s v="03/06/2025"/>
    <s v="Andrés L."/>
    <x v="1"/>
    <n v="161478"/>
    <n v="40673"/>
    <x v="1"/>
    <m/>
    <n v="120805"/>
    <n v="3"/>
    <x v="3"/>
  </r>
  <r>
    <s v="24/06/2025"/>
    <s v="Diego H."/>
    <x v="0"/>
    <n v="195776"/>
    <n v="3222"/>
    <x v="1"/>
    <m/>
    <n v="192554"/>
    <n v="24"/>
    <x v="3"/>
  </r>
  <r>
    <s v="05/06/2025"/>
    <s v="Carlos R."/>
    <x v="3"/>
    <n v="149863"/>
    <n v="25258"/>
    <x v="3"/>
    <s v="Entregado"/>
    <n v="124605"/>
    <n v="5"/>
    <x v="6"/>
  </r>
  <r>
    <s v="11/06/2025"/>
    <s v="Marta C."/>
    <x v="4"/>
    <n v="193300"/>
    <n v="18622"/>
    <x v="0"/>
    <s v="Requiere actualización"/>
    <n v="174678"/>
    <n v="11"/>
    <x v="2"/>
  </r>
  <r>
    <s v="25/06/2025"/>
    <s v="Sofía P."/>
    <x v="1"/>
    <n v="178223"/>
    <n v="25351"/>
    <x v="3"/>
    <m/>
    <n v="152872"/>
    <n v="25"/>
    <x v="2"/>
  </r>
  <r>
    <s v="03/06/2025"/>
    <s v="Andrés L."/>
    <x v="1"/>
    <n v="86521"/>
    <n v="10152"/>
    <x v="3"/>
    <m/>
    <n v="76369"/>
    <n v="3"/>
    <x v="3"/>
  </r>
  <r>
    <s v="10/06/2025"/>
    <s v="Ana T."/>
    <x v="2"/>
    <n v="107306"/>
    <n v="16870"/>
    <x v="1"/>
    <s v="Muy satisfecho"/>
    <n v="90436"/>
    <n v="10"/>
    <x v="3"/>
  </r>
  <r>
    <s v="02/06/2025"/>
    <s v="Carlos R."/>
    <x v="4"/>
    <n v="156110"/>
    <n v="34440"/>
    <x v="1"/>
    <s v="Cliente frecuente"/>
    <n v="121670"/>
    <n v="2"/>
    <x v="1"/>
  </r>
  <r>
    <s v="07/06/2025"/>
    <s v="Ana T."/>
    <x v="3"/>
    <n v="77842"/>
    <n v="8721"/>
    <x v="3"/>
    <s v="Requiere actualización"/>
    <n v="69121"/>
    <n v="7"/>
    <x v="5"/>
  </r>
  <r>
    <s v="13/06/2025"/>
    <s v="Luis V."/>
    <x v="3"/>
    <n v="123018"/>
    <n v="7854"/>
    <x v="2"/>
    <s v="Requiere actualización"/>
    <n v="115164"/>
    <n v="13"/>
    <x v="4"/>
  </r>
  <r>
    <s v="01/06/2025"/>
    <s v="Carlos R."/>
    <x v="0"/>
    <n v="152629"/>
    <n v="40339"/>
    <x v="3"/>
    <s v="Requiere actualización"/>
    <n v="112290"/>
    <n v="1"/>
    <x v="0"/>
  </r>
  <r>
    <s v="21/06/2025"/>
    <s v="Marta C."/>
    <x v="4"/>
    <n v="171730"/>
    <n v="48269"/>
    <x v="2"/>
    <s v="Requiere actualización"/>
    <n v="123461"/>
    <n v="2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9BF83D-0C02-4820-9167-BC8F1D8047E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C157:E163" firstHeaderRow="0" firstDataRow="1" firstDataCol="1"/>
  <pivotFields count="10">
    <pivotField showAll="0"/>
    <pivotField showAll="0"/>
    <pivotField axis="axisRow" showAll="0">
      <items count="6">
        <item x="0"/>
        <item x="1"/>
        <item x="4"/>
        <item x="3"/>
        <item x="2"/>
        <item t="default"/>
      </items>
    </pivotField>
    <pivotField dataField="1" showAll="0"/>
    <pivotField showAll="0"/>
    <pivotField showAll="0"/>
    <pivotField showAll="0"/>
    <pivotField dataField="1" showAll="0"/>
    <pivotField showAll="0"/>
    <pivotField showAll="0"/>
  </pivotFields>
  <rowFields count="1">
    <field x="2"/>
  </rowFields>
  <rowItems count="6">
    <i>
      <x/>
    </i>
    <i>
      <x v="1"/>
    </i>
    <i>
      <x v="2"/>
    </i>
    <i>
      <x v="3"/>
    </i>
    <i>
      <x v="4"/>
    </i>
    <i t="grand">
      <x/>
    </i>
  </rowItems>
  <colFields count="1">
    <field x="-2"/>
  </colFields>
  <colItems count="2">
    <i>
      <x/>
    </i>
    <i i="1">
      <x v="1"/>
    </i>
  </colItems>
  <dataFields count="2">
    <dataField name="Promedio de Precio" fld="3" subtotal="average" baseField="2" baseItem="0"/>
    <dataField name="Promedio de Utilidad" fld="7"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D4AD90-5D77-4F54-B278-8D4E7DAD6EE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116:F122" firstHeaderRow="0" firstDataRow="1" firstDataCol="1"/>
  <pivotFields count="10">
    <pivotField showAll="0"/>
    <pivotField showAll="0"/>
    <pivotField axis="axisRow" showAll="0" sortType="descending">
      <items count="6">
        <item x="0"/>
        <item x="1"/>
        <item x="4"/>
        <item x="3"/>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showAll="0"/>
    <pivotField showAll="0"/>
    <pivotField showAll="0"/>
  </pivotFields>
  <rowFields count="1">
    <field x="2"/>
  </rowFields>
  <rowItems count="6">
    <i>
      <x v="2"/>
    </i>
    <i>
      <x v="3"/>
    </i>
    <i>
      <x v="1"/>
    </i>
    <i>
      <x v="4"/>
    </i>
    <i>
      <x/>
    </i>
    <i t="grand">
      <x/>
    </i>
  </rowItems>
  <colFields count="1">
    <field x="-2"/>
  </colFields>
  <colItems count="2">
    <i>
      <x/>
    </i>
    <i i="1">
      <x v="1"/>
    </i>
  </colItems>
  <dataFields count="2">
    <dataField name="Suma de Precio" fld="3" baseField="0" baseItem="0" numFmtId="164"/>
    <dataField name="Suma de Costo" fld="4" baseField="0" baseItem="0" numFmtId="164"/>
  </dataFields>
  <formats count="4">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0A9474-38D4-4EEE-9BDF-62BDE918CA6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2">
  <location ref="A195:B203" firstHeaderRow="1" firstDataRow="1" firstDataCol="1"/>
  <pivotFields count="10">
    <pivotField showAll="0"/>
    <pivotField showAll="0"/>
    <pivotField showAll="0"/>
    <pivotField dataField="1" showAll="0"/>
    <pivotField showAll="0"/>
    <pivotField showAll="0"/>
    <pivotField showAll="0"/>
    <pivotField showAll="0"/>
    <pivotField showAll="0"/>
    <pivotField axis="axisRow" showAll="0" sortType="descending">
      <items count="8">
        <item x="1"/>
        <item x="3"/>
        <item x="2"/>
        <item x="6"/>
        <item x="4"/>
        <item x="5"/>
        <item x="0"/>
        <item t="default"/>
      </items>
      <autoSortScope>
        <pivotArea dataOnly="0" outline="0" fieldPosition="0">
          <references count="1">
            <reference field="4294967294" count="1" selected="0">
              <x v="0"/>
            </reference>
          </references>
        </pivotArea>
      </autoSortScope>
    </pivotField>
  </pivotFields>
  <rowFields count="1">
    <field x="9"/>
  </rowFields>
  <rowItems count="8">
    <i>
      <x v="1"/>
    </i>
    <i>
      <x v="4"/>
    </i>
    <i>
      <x/>
    </i>
    <i>
      <x v="2"/>
    </i>
    <i>
      <x v="6"/>
    </i>
    <i>
      <x v="5"/>
    </i>
    <i>
      <x v="3"/>
    </i>
    <i t="grand">
      <x/>
    </i>
  </rowItems>
  <colItems count="1">
    <i/>
  </colItems>
  <dataFields count="1">
    <dataField name="Suma de Precio" fld="3" baseField="0" baseItem="0"/>
  </dataFields>
  <chartFormats count="2">
    <chartFormat chart="2"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A0E461-1D3F-4666-B5B5-213D7C66986D}"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C167:D172" firstHeaderRow="1" firstDataRow="1" firstDataCol="1"/>
  <pivotFields count="10">
    <pivotField showAll="0"/>
    <pivotField dataField="1" showAll="0"/>
    <pivotField showAll="0"/>
    <pivotField showAll="0"/>
    <pivotField showAll="0"/>
    <pivotField axis="axisRow"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5"/>
  </rowFields>
  <rowItems count="5">
    <i>
      <x v="1"/>
    </i>
    <i>
      <x v="3"/>
    </i>
    <i>
      <x/>
    </i>
    <i>
      <x v="2"/>
    </i>
    <i t="grand">
      <x/>
    </i>
  </rowItems>
  <colItems count="1">
    <i/>
  </colItems>
  <dataFields count="1">
    <dataField name="Cuenta de Clien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0">
  <a r="12" c="11">
    <v t="s"/>
    <v t="s">Fecha</v>
    <v t="s">Cliente</v>
    <v t="s">Servicio</v>
    <v t="s">Precio</v>
    <v t="s">Costo</v>
    <v t="s">Medio de pago</v>
    <v t="s">Notas</v>
    <v t="s">Utilidad</v>
    <v t="s">Dia</v>
    <v t="s">Columna1</v>
    <v>0</v>
    <v t="s">22/06/2025</v>
    <v t="s">Ana T.</v>
    <v t="s">Análisis básico en Excel</v>
    <v>158269</v>
    <v>29837</v>
    <v t="s">Bancolombia</v>
    <v t="r">0</v>
    <v>128432</v>
    <v>22</v>
    <v t="s">domingo</v>
    <v>1</v>
    <v t="s">22/06/2025</v>
    <v t="s">Marta C.</v>
    <v t="s">Asesoría de datos 1:1</v>
    <v>92113</v>
    <v>117</v>
    <v t="s">Daviplata</v>
    <v t="s">Entregado</v>
    <v>91996</v>
    <v>22</v>
    <v t="s">domingo</v>
    <v>2</v>
    <v t="s">16/06/2025</v>
    <v t="s">Luis V.</v>
    <v t="s">Reporte de ventas personalizado</v>
    <v>133936</v>
    <v>2397</v>
    <v t="s">Daviplata</v>
    <v t="s">Requiere actualización</v>
    <v>131539</v>
    <v>16</v>
    <v t="s">lunes</v>
    <v>3</v>
    <v t="s">18/06/2025</v>
    <v t="s">Luis V.</v>
    <v t="s">Asesoría de datos 1:1</v>
    <v>110733</v>
    <v>22359</v>
    <v t="s">Bancolombia</v>
    <v t="s">Cliente frecuente</v>
    <v>88374</v>
    <v>18</v>
    <v t="s">miércoles</v>
    <v>4</v>
    <v t="s">03/06/2025</v>
    <v t="s">Andrés L.</v>
    <v t="s">Asesoría de datos 1:1</v>
    <v>184121</v>
    <v>44166</v>
    <v t="s">Bancolombia</v>
    <v t="s">Entregado</v>
    <v>139955</v>
    <v>3</v>
    <v t="s">martes</v>
    <v t="s">...</v>
    <v t="s">...</v>
    <v t="s">...</v>
    <v t="s">...</v>
    <v t="s">...</v>
    <v t="s">...</v>
    <v t="s">...</v>
    <v t="s">...</v>
    <v t="s">...</v>
    <v t="s">...</v>
    <v t="s">...</v>
    <v>95</v>
    <v t="s">02/06/2025</v>
    <v t="s">Carlos R.</v>
    <v t="s">Dashboard en Power BI</v>
    <v>156110</v>
    <v>34440</v>
    <v t="s">Daviplata</v>
    <v t="s">Cliente frecuente</v>
    <v>121670</v>
    <v>2</v>
    <v t="s">lunes</v>
    <v>96</v>
    <v t="s">07/06/2025</v>
    <v t="s">Ana T.</v>
    <v t="s">Diagnóstico financiero</v>
    <v>77842</v>
    <v>8721</v>
    <v t="s">Efectivo</v>
    <v t="s">Requiere actualización</v>
    <v>69121</v>
    <v>7</v>
    <v t="s">sábado</v>
    <v>97</v>
    <v t="s">13/06/2025</v>
    <v t="s">Luis V.</v>
    <v t="s">Diagnóstico financiero</v>
    <v>123018</v>
    <v>7854</v>
    <v t="s">Nequi</v>
    <v t="s">Requiere actualización</v>
    <v>115164</v>
    <v>13</v>
    <v t="s">viernes</v>
    <v>98</v>
    <v t="s">01/06/2025</v>
    <v t="s">Carlos R.</v>
    <v t="s">Análisis básico en Excel</v>
    <v>152629</v>
    <v>40339</v>
    <v t="s">Efectivo</v>
    <v t="s">Requiere actualización</v>
    <v>112290</v>
    <v>1</v>
    <v t="s">domingo</v>
    <v>99</v>
    <v t="s">21/06/2025</v>
    <v t="s">Marta C.</v>
    <v t="s">Dashboard en Power BI</v>
    <v>171730</v>
    <v>48269</v>
    <v t="s">Nequi</v>
    <v t="s">Requiere actualización</v>
    <v>123461</v>
    <v>21</v>
    <v t="s">sábado</v>
  </a>
  <a r="2">
    <v>989</v>
    <v>1489</v>
  </a>
  <a r="3">
    <v t="s">&lt;Series&gt;</v>
    <v t="s">&lt;Series&gt;</v>
    <v t="s">&lt;Series&gt;</v>
  </a>
  <a r="6" c="2">
    <v t="s">Servicio</v>
    <v t="s">Precio</v>
    <v t="s">Dashboard en Power BI</v>
    <v>3267442</v>
    <v t="s">Diagnóstico financiero</v>
    <v>3150783</v>
    <v t="s">Asesoría de datos 1:1</v>
    <v>2812359</v>
    <v t="s">Reporte de ventas personalizado</v>
    <v>2228944</v>
    <v t="s">Análisis básico en Excel</v>
    <v>2214101</v>
  </a>
  <a r="11" c="2">
    <v t="s">Cliente</v>
    <v t="s">Precio</v>
    <v t="s">Luis V.</v>
    <v>2311300</v>
    <v t="s">Carlos R.</v>
    <v>1789197</v>
    <v t="s">Diego H.</v>
    <v>1581142</v>
    <v t="s">Marta C.</v>
    <v>1499601</v>
    <v t="s">Andrés L.</v>
    <v>1428652</v>
    <v t="s">Sofía P.</v>
    <v>1217124</v>
    <v t="s">Ana T.</v>
    <v>1181417</v>
    <v t="s">Paula S.</v>
    <v>1130632</v>
    <v t="s">María G.</v>
    <v>932952</v>
    <v t="s">Jorge M.</v>
    <v>601612</v>
  </a>
  <a r="6" c="2">
    <v t="s">Servicio</v>
    <v t="s">Costo</v>
    <v t="s">Diagnóstico financiero</v>
    <v>52850</v>
    <v t="s">Dashboard en Power BI</v>
    <v>50473</v>
    <v t="s">Asesoría de datos 1:1</v>
    <v>44166</v>
    <v t="s">Reporte de ventas personalizado</v>
    <v>43345</v>
    <v t="s">Análisis básico en Excel</v>
    <v>42843</v>
  </a>
  <a r="4">
    <v t="s">&lt;Series&gt;</v>
    <v t="s">&lt;Series&gt;</v>
    <v t="s">&lt;Period&gt;</v>
    <v t="s">&lt;Series&gt;</v>
  </a>
  <a r="2" c="2">
    <v t="s">Servicio</v>
    <v t="s">Precio</v>
    <v t="s">Dashboard en Power BI</v>
    <v>3267442</v>
  </a>
  <a r="2" c="2">
    <v t="s">Cliente</v>
    <v t="s">Precio</v>
    <v t="s">Luis V.</v>
    <v>2311300</v>
  </a>
  <a r="2" c="2">
    <v t="s">Servicio</v>
    <v t="s">Rentabilidad</v>
    <v t="s">Análisis básico en Excel</v>
    <v>124411.46666666666</v>
  </a>
</arrayData>
</file>

<file path=xl/richData/rdrichvalue.xml><?xml version="1.0" encoding="utf-8"?>
<rvData xmlns="http://schemas.microsoft.com/office/spreadsheetml/2017/richdata" count="33">
  <rv s="0">
    <fb>0</fb>
    <v>2</v>
  </rv>
  <rv s="1">
    <v>0</v>
  </rv>
  <rv s="2">
    <v>DataFrame</v>
    <v>1</v>
    <v>1</v>
  </rv>
  <rv s="3">
    <v>&lt;class 'pandas.core.frame.DataFrame'&gt;</v>
    <v>DataFrame</v>
    <v xml:space="preserve">         Fecha    Cliente                         Servicio  Precio  Costo  \
0   22/06/2025     Ana T.         Análisis básico en Excel  158269  29837   
1   22/06/2025   Marta C.            Asesoría de datos 1:1   92113    117   
2   16/06/2025    Lui...</v>
    <v>2</v>
    <v>3</v>
  </rv>
  <rv s="4">
    <v>0</v>
    <v>9</v>
  </rv>
  <rv s="1">
    <v>1</v>
  </rv>
  <rv s="5">
    <v>Image</v>
    <v>4</v>
    <v>4</v>
    <v>5</v>
  </rv>
  <rv s="3">
    <v>&lt;class 'PIL.PngImagePlugin.PngImageFile'&gt;</v>
    <v>PngImageFile</v>
    <v>&lt;PIL.PngImagePlugin.PngImageFile image mode=RGBA size=989x1489 at 0x7F8C65A74200&gt;</v>
    <v>6</v>
    <v>3</v>
  </rv>
  <rv s="1">
    <v>2</v>
  </rv>
  <rv s="2">
    <v>tuple</v>
    <v>6</v>
    <v>8</v>
  </rv>
  <rv s="3">
    <v>&lt;class 'tuple'&gt;</v>
    <v>tuple</v>
    <v>(Servicio
Dashboard en Power BI              3267442
Diagnóstico financiero             3150783
Asesoría de datos 1:1              2812359
Reporte de ventas personalizado    2228944
Análisis básico en Excel           2214101
Name: Precio, dtype: int64,...</v>
    <v>9</v>
    <v>3</v>
  </rv>
  <rv s="1">
    <v>3</v>
  </rv>
  <rv s="2">
    <v>Series</v>
    <v>8</v>
    <v>11</v>
  </rv>
  <rv s="3">
    <v>&lt;class 'pandas.core.series.Series'&gt;</v>
    <v>Series</v>
    <v>Servicio
Dashboard en Power BI              3267442
Diagnóstico financiero             3150783
Asesoría de datos 1:1              2812359
Reporte de ventas personalizado    2228944
Análisis básico en Excel           2214101
Name: Precio, dtype: int64</v>
    <v>12</v>
    <v>3</v>
  </rv>
  <rv s="1">
    <v>4</v>
  </rv>
  <rv s="2">
    <v>Series</v>
    <v>10</v>
    <v>14</v>
  </rv>
  <rv s="3">
    <v>&lt;class 'pandas.core.series.Series'&gt;</v>
    <v>Series</v>
    <v>Cliente
Luis V.      2311300
Carlos R.    1789197
Diego H.     1581142
Marta C.     1499601
Andrés L.    1428652
Sofía P.     1217124
Ana T.       1181417
Paula S.     1130632
María G.      932952
Jorge M.      601612
Name: Precio, dtype: int64</v>
    <v>15</v>
    <v>3</v>
  </rv>
  <rv s="1">
    <v>5</v>
  </rv>
  <rv s="2">
    <v>Series</v>
    <v>8</v>
    <v>17</v>
  </rv>
  <rv s="3">
    <v>&lt;class 'pandas.core.series.Series'&gt;</v>
    <v>Series</v>
    <v>Servicio
Diagnóstico financiero             52850
Dashboard en Power BI              50473
Asesoría de datos 1:1              44166
Reporte de ventas personalizado    43345
Análisis básico en Excel           42843
Name: Costo, dtype: int64</v>
    <v>18</v>
    <v>3</v>
  </rv>
  <rv s="1">
    <v>6</v>
  </rv>
  <rv s="2">
    <v>tuple</v>
    <v>12</v>
    <v>20</v>
  </rv>
  <rv s="3">
    <v>&lt;class 'tuple'&gt;</v>
    <v>tuple</v>
    <v>(Servicio
Dashboard en Power BI    3267442
Name: Precio, dtype: int64, Cliente
Luis V.    2311300
Name: Precio, dtype: int64, Period('2025-06', 'M'), Servicio
Análisis básico en Excel    124411.466667
Name: Rentabilidad, dtype: float64)</v>
    <v>21</v>
    <v>3</v>
  </rv>
  <rv s="1">
    <v>7</v>
  </rv>
  <rv s="2">
    <v>Series</v>
    <v>14</v>
    <v>23</v>
  </rv>
  <rv s="3">
    <v>&lt;class 'pandas.core.series.Series'&gt;</v>
    <v>Series</v>
    <v>Servicio
Dashboard en Power BI    3267442
Name: Precio, dtype: int64</v>
    <v>24</v>
    <v>3</v>
  </rv>
  <rv s="1">
    <v>8</v>
  </rv>
  <rv s="2">
    <v>Series</v>
    <v>14</v>
    <v>26</v>
  </rv>
  <rv s="3">
    <v>&lt;class 'pandas.core.series.Series'&gt;</v>
    <v>Series</v>
    <v>Cliente
Luis V.    2311300
Name: Precio, dtype: int64</v>
    <v>27</v>
    <v>3</v>
  </rv>
  <rv s="6">
    <v>&lt;class 'pandas._libs.tslibs.period.Period'&gt;</v>
    <v>Period</v>
    <v>2025-06</v>
    <v>3</v>
  </rv>
  <rv s="1">
    <v>9</v>
  </rv>
  <rv s="2">
    <v>Series</v>
    <v>14</v>
    <v>30</v>
  </rv>
  <rv s="3">
    <v>&lt;class 'pandas.core.series.Series'&gt;</v>
    <v>Series</v>
    <v>Servicio
Análisis básico en Excel    124411.466667
Name: Rentabilidad, dtype: float64</v>
    <v>31</v>
    <v>3</v>
  </rv>
</rvData>
</file>

<file path=xl/richData/rdrichvaluestructure.xml><?xml version="1.0" encoding="utf-8"?>
<rvStructures xmlns="http://schemas.microsoft.com/office/spreadsheetml/2017/richdata" count="7">
  <s t="_formattednumber">
    <k n="_Format" t="spb"/>
  </s>
  <s t="_array">
    <k n="array" t="a"/>
  </s>
  <s t="_entity">
    <k n="_DisplayString" t="s"/>
    <k n="_ViewInfo" t="spb"/>
    <k n="arrayPreview" t="r"/>
  </s>
  <s t="_python">
    <k n="Python_type" t="s"/>
    <k n="Python_typeName" t="s"/>
    <k n="Python_str" t="s"/>
    <k n="preview" t="r"/>
    <k n="_Provider" t="spb"/>
  </s>
  <s t="_localImage">
    <k n="_rvRel:LocalImageIdentifier" t="i"/>
    <k n="CalcOrigin" t="i"/>
  </s>
  <s t="_entity">
    <k n="_DisplayString" t="s"/>
    <k n="_Format" t="spb"/>
    <k n="image" t="r"/>
    <k n="size" t="r"/>
  </s>
  <s t="_python">
    <k n="Python_type" t="s"/>
    <k n="Python_typeName" t="s"/>
    <k n="Python_str" t="s"/>
    <k n="_Provider" t="spb"/>
  </s>
</rvStructures>
</file>

<file path=xl/richData/rdsupportingpropertybag.xml><?xml version="1.0" encoding="utf-8"?>
<supportingPropertyBags xmlns="http://schemas.microsoft.com/office/spreadsheetml/2017/richdata2">
  <spbData count="15">
    <spb s="0">
      <v>100</v>
      <v>10</v>
      <v>DataFrame</v>
      <v>arrayPreview</v>
      <v>1</v>
    </spb>
    <spb s="1">
      <v>0</v>
    </spb>
    <spb s="2">
      <v>1</v>
    </spb>
    <spb s="3">
      <v>https://www.anaconda.com/excel</v>
      <v>https://res.cdn.office.net/officepysvc/prod-service/anacondalogo.png</v>
      <v>Python proporcionado por Anaconda</v>
    </spb>
    <spb s="4">
      <v>2</v>
    </spb>
    <spb s="5">
      <v>3</v>
      <v>1</v>
      <v>tuple</v>
      <v>arrayPreview</v>
    </spb>
    <spb s="1">
      <v>5</v>
    </spb>
    <spb s="0">
      <v>5</v>
      <v>1</v>
      <v>Series</v>
      <v>arrayPreview</v>
      <v>1</v>
    </spb>
    <spb s="1">
      <v>7</v>
    </spb>
    <spb s="0">
      <v>10</v>
      <v>1</v>
      <v>Series</v>
      <v>arrayPreview</v>
      <v>1</v>
    </spb>
    <spb s="1">
      <v>9</v>
    </spb>
    <spb s="5">
      <v>4</v>
      <v>1</v>
      <v>tuple</v>
      <v>arrayPreview</v>
    </spb>
    <spb s="1">
      <v>11</v>
    </spb>
    <spb s="0">
      <v>1</v>
      <v>1</v>
      <v>Series</v>
      <v>arrayPreview</v>
      <v>1</v>
    </spb>
    <spb s="1">
      <v>13</v>
    </spb>
  </spbData>
</supportingPropertyBags>
</file>

<file path=xl/richData/rdsupportingpropertybagstructure.xml><?xml version="1.0" encoding="utf-8"?>
<spbStructures xmlns="http://schemas.microsoft.com/office/spreadsheetml/2017/richdata2" count="6">
  <s>
    <k n="drw" t="i"/>
    <k n="dcol" t="i"/>
    <k n="name" t="s"/>
    <k n="array" t="s"/>
    <k n="headers" t="b"/>
  </s>
  <s>
    <k n="ArrayCardInfo" t="spb"/>
  </s>
  <s>
    <k n="_Self" t="i"/>
  </s>
  <s>
    <k n="link" t="s"/>
    <k n="logo" t="s"/>
    <k n="name" t="s"/>
  </s>
  <s>
    <k n="image" t="i"/>
  </s>
  <s>
    <k n="drw" t="i"/>
    <k n="dcol" t="i"/>
    <k n="name" t="s"/>
    <k n="array"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0" formatCode="General"/>
    </x:dxf>
  </dxfs>
  <richProperties>
    <rPr n="NumberFormat" t="s"/>
    <rPr n="IsHeroField" t="b"/>
  </richProperties>
  <richStyles>
    <rSty dxfid="0">
      <rpv i="0">0;-0;"None"</rpv>
    </rSty>
    <rSty>
      <rpv i="1">1</rpv>
    </rSty>
  </richStyles>
</richStyleSheet>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9CDAA4-852D-480C-B10B-7A3476762BD7}" name="Tabla1" displayName="Tabla1" ref="A1:J101" totalsRowShown="0" headerRowDxfId="12" headerRowBorderDxfId="11" tableBorderDxfId="10">
  <autoFilter ref="A1:J101" xr:uid="{4C9CDAA4-852D-480C-B10B-7A3476762BD7}"/>
  <tableColumns count="10">
    <tableColumn id="1" xr3:uid="{343DD076-D176-4CB5-A64B-1F1E9D5549EC}" name="Fecha" dataDxfId="9"/>
    <tableColumn id="2" xr3:uid="{A02352DF-9812-4BE2-BE92-B181DFCA4743}" name="Cliente"/>
    <tableColumn id="3" xr3:uid="{C83ECCC9-5293-47ED-8ECA-353FCBDAF156}" name="Servicio"/>
    <tableColumn id="4" xr3:uid="{2C1EB312-954C-46D6-A636-FB22230755D2}" name="Precio" dataDxfId="8"/>
    <tableColumn id="5" xr3:uid="{0FB2F526-E4D9-4645-9DB4-2DA6974F6411}" name="Costo" dataDxfId="7"/>
    <tableColumn id="6" xr3:uid="{E912A231-D9DB-44A2-A45A-4E7E795B4C2C}" name="Medio de pago"/>
    <tableColumn id="7" xr3:uid="{F7297DA3-B688-466D-AF40-D4AE5476497A}" name="Notas"/>
    <tableColumn id="8" xr3:uid="{8BB461FD-7B26-4A55-81F7-56D0FB4E1626}" name="Utilidad" dataDxfId="6">
      <calculatedColumnFormula>+Tabla1[[#This Row],[Precio]]-Tabla1[[#This Row],[Costo]]</calculatedColumnFormula>
    </tableColumn>
    <tableColumn id="10" xr3:uid="{9F91AA69-169E-41C8-91BE-ADC235E0AC88}" name="Dia" dataDxfId="5">
      <calculatedColumnFormula>DAY(Tabla1[[#This Row],[Fecha]])</calculatedColumnFormula>
    </tableColumn>
    <tableColumn id="11" xr3:uid="{21399CEF-EFA7-4575-B7A5-810935238EC0}" name="Columna1" dataDxfId="4">
      <calculatedColumnFormula>TEXT(Tabla1[[#This Row],[Fecha]],"DDDD")</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ustomProperty" Target="../customProperty1.bin"/><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1"/>
  <sheetViews>
    <sheetView topLeftCell="A67" workbookViewId="0">
      <selection activeCell="A2" sqref="A2:A101"/>
    </sheetView>
  </sheetViews>
  <sheetFormatPr baseColWidth="10" defaultColWidth="9.140625" defaultRowHeight="15" x14ac:dyDescent="0.25"/>
  <cols>
    <col min="1" max="1" width="14" style="18" customWidth="1"/>
    <col min="2" max="2" width="14.42578125" customWidth="1"/>
    <col min="3" max="3" width="13.85546875" customWidth="1"/>
    <col min="4" max="5" width="11.5703125" style="6" bestFit="1" customWidth="1"/>
    <col min="6" max="6" width="16.42578125" customWidth="1"/>
    <col min="7" max="7" width="21.28515625" bestFit="1" customWidth="1"/>
    <col min="10" max="10" width="14.42578125" customWidth="1"/>
  </cols>
  <sheetData>
    <row r="1" spans="1:10" x14ac:dyDescent="0.25">
      <c r="A1" s="17" t="s">
        <v>0</v>
      </c>
      <c r="B1" s="1" t="s">
        <v>1</v>
      </c>
      <c r="C1" s="1" t="s">
        <v>2</v>
      </c>
      <c r="D1" s="10" t="s">
        <v>3</v>
      </c>
      <c r="E1" s="10" t="s">
        <v>4</v>
      </c>
      <c r="F1" s="1" t="s">
        <v>5</v>
      </c>
      <c r="G1" s="1" t="s">
        <v>6</v>
      </c>
      <c r="H1" s="1" t="s">
        <v>7</v>
      </c>
      <c r="I1" s="1" t="s">
        <v>83</v>
      </c>
      <c r="J1" s="1" t="s">
        <v>84</v>
      </c>
    </row>
    <row r="2" spans="1:10" x14ac:dyDescent="0.25">
      <c r="A2" s="18" t="s">
        <v>8</v>
      </c>
      <c r="B2" t="s">
        <v>9</v>
      </c>
      <c r="C2" t="s">
        <v>10</v>
      </c>
      <c r="D2" s="6">
        <v>158269</v>
      </c>
      <c r="E2" s="6">
        <v>29837</v>
      </c>
      <c r="F2" t="s">
        <v>11</v>
      </c>
      <c r="H2">
        <f>+Tabla1[[#This Row],[Precio]]-Tabla1[[#This Row],[Costo]]</f>
        <v>128432</v>
      </c>
      <c r="I2">
        <f>DAY(Tabla1[[#This Row],[Fecha]])</f>
        <v>22</v>
      </c>
      <c r="J2" t="str">
        <f>TEXT(Tabla1[[#This Row],[Fecha]],"DDDD")</f>
        <v>domingo</v>
      </c>
    </row>
    <row r="3" spans="1:10" x14ac:dyDescent="0.25">
      <c r="A3" s="18" t="s">
        <v>8</v>
      </c>
      <c r="B3" t="s">
        <v>12</v>
      </c>
      <c r="C3" t="s">
        <v>13</v>
      </c>
      <c r="D3" s="6">
        <v>92113</v>
      </c>
      <c r="E3" s="6">
        <v>117</v>
      </c>
      <c r="F3" t="s">
        <v>14</v>
      </c>
      <c r="G3" t="s">
        <v>15</v>
      </c>
      <c r="H3">
        <f>+Tabla1[[#This Row],[Precio]]-Tabla1[[#This Row],[Costo]]</f>
        <v>91996</v>
      </c>
      <c r="I3">
        <f>DAY(Tabla1[[#This Row],[Fecha]])</f>
        <v>22</v>
      </c>
      <c r="J3" t="str">
        <f>TEXT(Tabla1[[#This Row],[Fecha]],"DDDD")</f>
        <v>domingo</v>
      </c>
    </row>
    <row r="4" spans="1:10" x14ac:dyDescent="0.25">
      <c r="A4" s="18" t="s">
        <v>16</v>
      </c>
      <c r="B4" t="s">
        <v>17</v>
      </c>
      <c r="C4" t="s">
        <v>18</v>
      </c>
      <c r="D4" s="6">
        <v>133936</v>
      </c>
      <c r="E4" s="6">
        <v>2397</v>
      </c>
      <c r="F4" t="s">
        <v>14</v>
      </c>
      <c r="G4" t="s">
        <v>19</v>
      </c>
      <c r="H4">
        <f>+Tabla1[[#This Row],[Precio]]-Tabla1[[#This Row],[Costo]]</f>
        <v>131539</v>
      </c>
      <c r="I4">
        <f>DAY(Tabla1[[#This Row],[Fecha]])</f>
        <v>16</v>
      </c>
      <c r="J4" t="str">
        <f>TEXT(Tabla1[[#This Row],[Fecha]],"DDDD")</f>
        <v>lunes</v>
      </c>
    </row>
    <row r="5" spans="1:10" x14ac:dyDescent="0.25">
      <c r="A5" s="18" t="s">
        <v>20</v>
      </c>
      <c r="B5" t="s">
        <v>17</v>
      </c>
      <c r="C5" t="s">
        <v>13</v>
      </c>
      <c r="D5" s="6">
        <v>110733</v>
      </c>
      <c r="E5" s="6">
        <v>22359</v>
      </c>
      <c r="F5" t="s">
        <v>11</v>
      </c>
      <c r="G5" t="s">
        <v>21</v>
      </c>
      <c r="H5">
        <f>+Tabla1[[#This Row],[Precio]]-Tabla1[[#This Row],[Costo]]</f>
        <v>88374</v>
      </c>
      <c r="I5">
        <f>DAY(Tabla1[[#This Row],[Fecha]])</f>
        <v>18</v>
      </c>
      <c r="J5" t="str">
        <f>TEXT(Tabla1[[#This Row],[Fecha]],"DDDD")</f>
        <v>miércoles</v>
      </c>
    </row>
    <row r="6" spans="1:10" x14ac:dyDescent="0.25">
      <c r="A6" s="18" t="s">
        <v>22</v>
      </c>
      <c r="B6" t="s">
        <v>23</v>
      </c>
      <c r="C6" t="s">
        <v>13</v>
      </c>
      <c r="D6" s="6">
        <v>184121</v>
      </c>
      <c r="E6" s="6">
        <v>44166</v>
      </c>
      <c r="F6" t="s">
        <v>11</v>
      </c>
      <c r="G6" t="s">
        <v>15</v>
      </c>
      <c r="H6">
        <f>+Tabla1[[#This Row],[Precio]]-Tabla1[[#This Row],[Costo]]</f>
        <v>139955</v>
      </c>
      <c r="I6">
        <f>DAY(Tabla1[[#This Row],[Fecha]])</f>
        <v>3</v>
      </c>
      <c r="J6" t="str">
        <f>TEXT(Tabla1[[#This Row],[Fecha]],"DDDD")</f>
        <v>martes</v>
      </c>
    </row>
    <row r="7" spans="1:10" x14ac:dyDescent="0.25">
      <c r="A7" s="18" t="s">
        <v>24</v>
      </c>
      <c r="B7" t="s">
        <v>17</v>
      </c>
      <c r="C7" t="s">
        <v>18</v>
      </c>
      <c r="D7" s="6">
        <v>100933</v>
      </c>
      <c r="E7" s="6">
        <v>8325</v>
      </c>
      <c r="F7" t="s">
        <v>14</v>
      </c>
      <c r="G7" t="s">
        <v>15</v>
      </c>
      <c r="H7">
        <f>+Tabla1[[#This Row],[Precio]]-Tabla1[[#This Row],[Costo]]</f>
        <v>92608</v>
      </c>
      <c r="I7">
        <f>DAY(Tabla1[[#This Row],[Fecha]])</f>
        <v>13</v>
      </c>
      <c r="J7" t="str">
        <f>TEXT(Tabla1[[#This Row],[Fecha]],"DDDD")</f>
        <v>viernes</v>
      </c>
    </row>
    <row r="8" spans="1:10" x14ac:dyDescent="0.25">
      <c r="A8" s="18" t="s">
        <v>25</v>
      </c>
      <c r="B8" t="s">
        <v>17</v>
      </c>
      <c r="C8" t="s">
        <v>10</v>
      </c>
      <c r="D8" s="6">
        <v>94774</v>
      </c>
      <c r="E8" s="6">
        <v>26927</v>
      </c>
      <c r="F8" t="s">
        <v>26</v>
      </c>
      <c r="G8" t="s">
        <v>19</v>
      </c>
      <c r="H8">
        <f>+Tabla1[[#This Row],[Precio]]-Tabla1[[#This Row],[Costo]]</f>
        <v>67847</v>
      </c>
      <c r="I8">
        <f>DAY(Tabla1[[#This Row],[Fecha]])</f>
        <v>20</v>
      </c>
      <c r="J8" t="str">
        <f>TEXT(Tabla1[[#This Row],[Fecha]],"DDDD")</f>
        <v>viernes</v>
      </c>
    </row>
    <row r="9" spans="1:10" x14ac:dyDescent="0.25">
      <c r="A9" s="18" t="s">
        <v>27</v>
      </c>
      <c r="B9" t="s">
        <v>28</v>
      </c>
      <c r="C9" t="s">
        <v>18</v>
      </c>
      <c r="D9" s="6">
        <v>132129</v>
      </c>
      <c r="E9" s="6">
        <v>3056</v>
      </c>
      <c r="F9" t="s">
        <v>14</v>
      </c>
      <c r="G9" t="s">
        <v>29</v>
      </c>
      <c r="H9">
        <f>+Tabla1[[#This Row],[Precio]]-Tabla1[[#This Row],[Costo]]</f>
        <v>129073</v>
      </c>
      <c r="I9">
        <f>DAY(Tabla1[[#This Row],[Fecha]])</f>
        <v>24</v>
      </c>
      <c r="J9" t="str">
        <f>TEXT(Tabla1[[#This Row],[Fecha]],"DDDD")</f>
        <v>martes</v>
      </c>
    </row>
    <row r="10" spans="1:10" x14ac:dyDescent="0.25">
      <c r="A10" s="18" t="s">
        <v>30</v>
      </c>
      <c r="B10" t="s">
        <v>31</v>
      </c>
      <c r="C10" t="s">
        <v>13</v>
      </c>
      <c r="D10" s="6">
        <v>176655</v>
      </c>
      <c r="E10" s="6">
        <v>21208</v>
      </c>
      <c r="F10" t="s">
        <v>26</v>
      </c>
      <c r="G10" t="s">
        <v>29</v>
      </c>
      <c r="H10">
        <f>+Tabla1[[#This Row],[Precio]]-Tabla1[[#This Row],[Costo]]</f>
        <v>155447</v>
      </c>
      <c r="I10">
        <f>DAY(Tabla1[[#This Row],[Fecha]])</f>
        <v>8</v>
      </c>
      <c r="J10" t="str">
        <f>TEXT(Tabla1[[#This Row],[Fecha]],"DDDD")</f>
        <v>domingo</v>
      </c>
    </row>
    <row r="11" spans="1:10" x14ac:dyDescent="0.25">
      <c r="A11" s="18" t="s">
        <v>16</v>
      </c>
      <c r="B11" t="s">
        <v>9</v>
      </c>
      <c r="C11" t="s">
        <v>32</v>
      </c>
      <c r="D11" s="6">
        <v>150861</v>
      </c>
      <c r="E11" s="6">
        <v>38173</v>
      </c>
      <c r="F11" t="s">
        <v>14</v>
      </c>
      <c r="G11" t="s">
        <v>21</v>
      </c>
      <c r="H11">
        <f>+Tabla1[[#This Row],[Precio]]-Tabla1[[#This Row],[Costo]]</f>
        <v>112688</v>
      </c>
      <c r="I11">
        <f>DAY(Tabla1[[#This Row],[Fecha]])</f>
        <v>16</v>
      </c>
      <c r="J11" t="str">
        <f>TEXT(Tabla1[[#This Row],[Fecha]],"DDDD")</f>
        <v>lunes</v>
      </c>
    </row>
    <row r="12" spans="1:10" x14ac:dyDescent="0.25">
      <c r="A12" s="18" t="s">
        <v>33</v>
      </c>
      <c r="B12" t="s">
        <v>34</v>
      </c>
      <c r="C12" t="s">
        <v>18</v>
      </c>
      <c r="D12" s="6">
        <v>130822</v>
      </c>
      <c r="E12" s="6">
        <v>2297</v>
      </c>
      <c r="F12" t="s">
        <v>14</v>
      </c>
      <c r="G12" t="s">
        <v>19</v>
      </c>
      <c r="H12">
        <f>+Tabla1[[#This Row],[Precio]]-Tabla1[[#This Row],[Costo]]</f>
        <v>128525</v>
      </c>
      <c r="I12">
        <f>DAY(Tabla1[[#This Row],[Fecha]])</f>
        <v>25</v>
      </c>
      <c r="J12" t="str">
        <f>TEXT(Tabla1[[#This Row],[Fecha]],"DDDD")</f>
        <v>miércoles</v>
      </c>
    </row>
    <row r="13" spans="1:10" x14ac:dyDescent="0.25">
      <c r="A13" s="18" t="s">
        <v>25</v>
      </c>
      <c r="B13" t="s">
        <v>17</v>
      </c>
      <c r="C13" t="s">
        <v>32</v>
      </c>
      <c r="D13" s="6">
        <v>128135</v>
      </c>
      <c r="E13" s="6">
        <v>37587</v>
      </c>
      <c r="F13" t="s">
        <v>26</v>
      </c>
      <c r="G13" t="s">
        <v>29</v>
      </c>
      <c r="H13">
        <f>+Tabla1[[#This Row],[Precio]]-Tabla1[[#This Row],[Costo]]</f>
        <v>90548</v>
      </c>
      <c r="I13">
        <f>DAY(Tabla1[[#This Row],[Fecha]])</f>
        <v>20</v>
      </c>
      <c r="J13" t="str">
        <f>TEXT(Tabla1[[#This Row],[Fecha]],"DDDD")</f>
        <v>viernes</v>
      </c>
    </row>
    <row r="14" spans="1:10" x14ac:dyDescent="0.25">
      <c r="A14" s="18" t="s">
        <v>27</v>
      </c>
      <c r="B14" t="s">
        <v>17</v>
      </c>
      <c r="C14" t="s">
        <v>13</v>
      </c>
      <c r="D14" s="6">
        <v>124464</v>
      </c>
      <c r="E14" s="6">
        <v>30447</v>
      </c>
      <c r="F14" t="s">
        <v>35</v>
      </c>
      <c r="G14" t="s">
        <v>29</v>
      </c>
      <c r="H14">
        <f>+Tabla1[[#This Row],[Precio]]-Tabla1[[#This Row],[Costo]]</f>
        <v>94017</v>
      </c>
      <c r="I14">
        <f>DAY(Tabla1[[#This Row],[Fecha]])</f>
        <v>24</v>
      </c>
      <c r="J14" t="str">
        <f>TEXT(Tabla1[[#This Row],[Fecha]],"DDDD")</f>
        <v>martes</v>
      </c>
    </row>
    <row r="15" spans="1:10" x14ac:dyDescent="0.25">
      <c r="A15" s="18" t="s">
        <v>36</v>
      </c>
      <c r="B15" t="s">
        <v>31</v>
      </c>
      <c r="C15" t="s">
        <v>13</v>
      </c>
      <c r="D15" s="6">
        <v>105759</v>
      </c>
      <c r="E15" s="6">
        <v>17695</v>
      </c>
      <c r="F15" t="s">
        <v>26</v>
      </c>
      <c r="G15" t="s">
        <v>21</v>
      </c>
      <c r="H15">
        <f>+Tabla1[[#This Row],[Precio]]-Tabla1[[#This Row],[Costo]]</f>
        <v>88064</v>
      </c>
      <c r="I15">
        <f>DAY(Tabla1[[#This Row],[Fecha]])</f>
        <v>23</v>
      </c>
      <c r="J15" t="str">
        <f>TEXT(Tabla1[[#This Row],[Fecha]],"DDDD")</f>
        <v>lunes</v>
      </c>
    </row>
    <row r="16" spans="1:10" x14ac:dyDescent="0.25">
      <c r="A16" s="18" t="s">
        <v>33</v>
      </c>
      <c r="B16" t="s">
        <v>12</v>
      </c>
      <c r="C16" t="s">
        <v>32</v>
      </c>
      <c r="D16" s="6">
        <v>175610</v>
      </c>
      <c r="E16" s="6">
        <v>39007</v>
      </c>
      <c r="F16" t="s">
        <v>26</v>
      </c>
      <c r="G16" t="s">
        <v>21</v>
      </c>
      <c r="H16">
        <f>+Tabla1[[#This Row],[Precio]]-Tabla1[[#This Row],[Costo]]</f>
        <v>136603</v>
      </c>
      <c r="I16">
        <f>DAY(Tabla1[[#This Row],[Fecha]])</f>
        <v>25</v>
      </c>
      <c r="J16" t="str">
        <f>TEXT(Tabla1[[#This Row],[Fecha]],"DDDD")</f>
        <v>miércoles</v>
      </c>
    </row>
    <row r="17" spans="1:10" x14ac:dyDescent="0.25">
      <c r="A17" s="18" t="s">
        <v>37</v>
      </c>
      <c r="B17" t="s">
        <v>17</v>
      </c>
      <c r="C17" t="s">
        <v>10</v>
      </c>
      <c r="D17" s="6">
        <v>101860</v>
      </c>
      <c r="E17" s="6">
        <v>29125</v>
      </c>
      <c r="F17" t="s">
        <v>26</v>
      </c>
      <c r="G17" t="s">
        <v>29</v>
      </c>
      <c r="H17">
        <f>+Tabla1[[#This Row],[Precio]]-Tabla1[[#This Row],[Costo]]</f>
        <v>72735</v>
      </c>
      <c r="I17">
        <f>DAY(Tabla1[[#This Row],[Fecha]])</f>
        <v>11</v>
      </c>
      <c r="J17" t="str">
        <f>TEXT(Tabla1[[#This Row],[Fecha]],"DDDD")</f>
        <v>miércoles</v>
      </c>
    </row>
    <row r="18" spans="1:10" x14ac:dyDescent="0.25">
      <c r="A18" s="18" t="s">
        <v>38</v>
      </c>
      <c r="B18" t="s">
        <v>23</v>
      </c>
      <c r="C18" t="s">
        <v>32</v>
      </c>
      <c r="D18" s="6">
        <v>110114</v>
      </c>
      <c r="E18" s="6">
        <v>20401</v>
      </c>
      <c r="F18" t="s">
        <v>26</v>
      </c>
      <c r="G18" t="s">
        <v>29</v>
      </c>
      <c r="H18">
        <f>+Tabla1[[#This Row],[Precio]]-Tabla1[[#This Row],[Costo]]</f>
        <v>89713</v>
      </c>
      <c r="I18">
        <f>DAY(Tabla1[[#This Row],[Fecha]])</f>
        <v>7</v>
      </c>
      <c r="J18" t="str">
        <f>TEXT(Tabla1[[#This Row],[Fecha]],"DDDD")</f>
        <v>sábado</v>
      </c>
    </row>
    <row r="19" spans="1:10" x14ac:dyDescent="0.25">
      <c r="A19" s="18" t="s">
        <v>39</v>
      </c>
      <c r="B19" t="s">
        <v>40</v>
      </c>
      <c r="C19" t="s">
        <v>32</v>
      </c>
      <c r="D19" s="6">
        <v>185136</v>
      </c>
      <c r="E19" s="6">
        <v>28217</v>
      </c>
      <c r="F19" t="s">
        <v>11</v>
      </c>
      <c r="G19" t="s">
        <v>21</v>
      </c>
      <c r="H19">
        <f>+Tabla1[[#This Row],[Precio]]-Tabla1[[#This Row],[Costo]]</f>
        <v>156919</v>
      </c>
      <c r="I19">
        <f>DAY(Tabla1[[#This Row],[Fecha]])</f>
        <v>17</v>
      </c>
      <c r="J19" t="str">
        <f>TEXT(Tabla1[[#This Row],[Fecha]],"DDDD")</f>
        <v>martes</v>
      </c>
    </row>
    <row r="20" spans="1:10" x14ac:dyDescent="0.25">
      <c r="A20" s="18" t="s">
        <v>41</v>
      </c>
      <c r="B20" t="s">
        <v>31</v>
      </c>
      <c r="C20" t="s">
        <v>42</v>
      </c>
      <c r="D20" s="6">
        <v>131571</v>
      </c>
      <c r="E20" s="6">
        <v>10145</v>
      </c>
      <c r="F20" t="s">
        <v>26</v>
      </c>
      <c r="G20" t="s">
        <v>19</v>
      </c>
      <c r="H20">
        <f>+Tabla1[[#This Row],[Precio]]-Tabla1[[#This Row],[Costo]]</f>
        <v>121426</v>
      </c>
      <c r="I20">
        <f>DAY(Tabla1[[#This Row],[Fecha]])</f>
        <v>9</v>
      </c>
      <c r="J20" t="str">
        <f>TEXT(Tabla1[[#This Row],[Fecha]],"DDDD")</f>
        <v>lunes</v>
      </c>
    </row>
    <row r="21" spans="1:10" x14ac:dyDescent="0.25">
      <c r="A21" s="18" t="s">
        <v>22</v>
      </c>
      <c r="B21" t="s">
        <v>17</v>
      </c>
      <c r="C21" t="s">
        <v>10</v>
      </c>
      <c r="D21" s="6">
        <v>184586</v>
      </c>
      <c r="E21" s="6">
        <v>42843</v>
      </c>
      <c r="F21" t="s">
        <v>26</v>
      </c>
      <c r="G21" t="s">
        <v>29</v>
      </c>
      <c r="H21">
        <f>+Tabla1[[#This Row],[Precio]]-Tabla1[[#This Row],[Costo]]</f>
        <v>141743</v>
      </c>
      <c r="I21">
        <f>DAY(Tabla1[[#This Row],[Fecha]])</f>
        <v>3</v>
      </c>
      <c r="J21" t="str">
        <f>TEXT(Tabla1[[#This Row],[Fecha]],"DDDD")</f>
        <v>martes</v>
      </c>
    </row>
    <row r="22" spans="1:10" x14ac:dyDescent="0.25">
      <c r="A22" s="18" t="s">
        <v>43</v>
      </c>
      <c r="B22" t="s">
        <v>23</v>
      </c>
      <c r="C22" t="s">
        <v>32</v>
      </c>
      <c r="D22" s="6">
        <v>166551</v>
      </c>
      <c r="E22" s="6">
        <v>16362</v>
      </c>
      <c r="F22" t="s">
        <v>14</v>
      </c>
      <c r="G22" t="s">
        <v>19</v>
      </c>
      <c r="H22">
        <f>+Tabla1[[#This Row],[Precio]]-Tabla1[[#This Row],[Costo]]</f>
        <v>150189</v>
      </c>
      <c r="I22">
        <f>DAY(Tabla1[[#This Row],[Fecha]])</f>
        <v>10</v>
      </c>
      <c r="J22" t="str">
        <f>TEXT(Tabla1[[#This Row],[Fecha]],"DDDD")</f>
        <v>martes</v>
      </c>
    </row>
    <row r="23" spans="1:10" x14ac:dyDescent="0.25">
      <c r="A23" s="18" t="s">
        <v>30</v>
      </c>
      <c r="B23" t="s">
        <v>9</v>
      </c>
      <c r="C23" t="s">
        <v>42</v>
      </c>
      <c r="D23" s="6">
        <v>159907</v>
      </c>
      <c r="E23" s="6">
        <v>44299</v>
      </c>
      <c r="F23" t="s">
        <v>26</v>
      </c>
      <c r="G23" t="s">
        <v>29</v>
      </c>
      <c r="H23">
        <f>+Tabla1[[#This Row],[Precio]]-Tabla1[[#This Row],[Costo]]</f>
        <v>115608</v>
      </c>
      <c r="I23">
        <f>DAY(Tabla1[[#This Row],[Fecha]])</f>
        <v>8</v>
      </c>
      <c r="J23" t="str">
        <f>TEXT(Tabla1[[#This Row],[Fecha]],"DDDD")</f>
        <v>domingo</v>
      </c>
    </row>
    <row r="24" spans="1:10" x14ac:dyDescent="0.25">
      <c r="A24" s="18" t="s">
        <v>44</v>
      </c>
      <c r="B24" t="s">
        <v>17</v>
      </c>
      <c r="C24" t="s">
        <v>32</v>
      </c>
      <c r="D24" s="6">
        <v>187157</v>
      </c>
      <c r="E24" s="6">
        <v>40650</v>
      </c>
      <c r="F24" t="s">
        <v>26</v>
      </c>
      <c r="G24" t="s">
        <v>21</v>
      </c>
      <c r="H24">
        <f>+Tabla1[[#This Row],[Precio]]-Tabla1[[#This Row],[Costo]]</f>
        <v>146507</v>
      </c>
      <c r="I24">
        <f>DAY(Tabla1[[#This Row],[Fecha]])</f>
        <v>2</v>
      </c>
      <c r="J24" t="str">
        <f>TEXT(Tabla1[[#This Row],[Fecha]],"DDDD")</f>
        <v>lunes</v>
      </c>
    </row>
    <row r="25" spans="1:10" x14ac:dyDescent="0.25">
      <c r="A25" s="18" t="s">
        <v>43</v>
      </c>
      <c r="B25" t="s">
        <v>45</v>
      </c>
      <c r="C25" t="s">
        <v>10</v>
      </c>
      <c r="D25" s="6">
        <v>132864</v>
      </c>
      <c r="E25" s="6">
        <v>23638</v>
      </c>
      <c r="F25" t="s">
        <v>35</v>
      </c>
      <c r="G25" t="s">
        <v>19</v>
      </c>
      <c r="H25">
        <f>+Tabla1[[#This Row],[Precio]]-Tabla1[[#This Row],[Costo]]</f>
        <v>109226</v>
      </c>
      <c r="I25">
        <f>DAY(Tabla1[[#This Row],[Fecha]])</f>
        <v>10</v>
      </c>
      <c r="J25" t="str">
        <f>TEXT(Tabla1[[#This Row],[Fecha]],"DDDD")</f>
        <v>martes</v>
      </c>
    </row>
    <row r="26" spans="1:10" x14ac:dyDescent="0.25">
      <c r="A26" s="18" t="s">
        <v>46</v>
      </c>
      <c r="B26" t="s">
        <v>45</v>
      </c>
      <c r="C26" t="s">
        <v>18</v>
      </c>
      <c r="D26" s="6">
        <v>197175</v>
      </c>
      <c r="E26" s="6">
        <v>32615</v>
      </c>
      <c r="F26" t="s">
        <v>35</v>
      </c>
      <c r="G26" t="s">
        <v>19</v>
      </c>
      <c r="H26">
        <f>+Tabla1[[#This Row],[Precio]]-Tabla1[[#This Row],[Costo]]</f>
        <v>164560</v>
      </c>
      <c r="I26">
        <f>DAY(Tabla1[[#This Row],[Fecha]])</f>
        <v>14</v>
      </c>
      <c r="J26" t="str">
        <f>TEXT(Tabla1[[#This Row],[Fecha]],"DDDD")</f>
        <v>sábado</v>
      </c>
    </row>
    <row r="27" spans="1:10" x14ac:dyDescent="0.25">
      <c r="A27" s="18" t="s">
        <v>47</v>
      </c>
      <c r="B27" t="s">
        <v>9</v>
      </c>
      <c r="C27" t="s">
        <v>18</v>
      </c>
      <c r="D27" s="6">
        <v>80649</v>
      </c>
      <c r="E27" s="6">
        <v>17343</v>
      </c>
      <c r="F27" t="s">
        <v>26</v>
      </c>
      <c r="G27" t="s">
        <v>19</v>
      </c>
      <c r="H27">
        <f>+Tabla1[[#This Row],[Precio]]-Tabla1[[#This Row],[Costo]]</f>
        <v>63306</v>
      </c>
      <c r="I27">
        <f>DAY(Tabla1[[#This Row],[Fecha]])</f>
        <v>6</v>
      </c>
      <c r="J27" t="str">
        <f>TEXT(Tabla1[[#This Row],[Fecha]],"DDDD")</f>
        <v>viernes</v>
      </c>
    </row>
    <row r="28" spans="1:10" x14ac:dyDescent="0.25">
      <c r="A28" s="18" t="s">
        <v>41</v>
      </c>
      <c r="B28" t="s">
        <v>48</v>
      </c>
      <c r="C28" t="s">
        <v>32</v>
      </c>
      <c r="D28" s="6">
        <v>175231</v>
      </c>
      <c r="E28" s="6">
        <v>13682</v>
      </c>
      <c r="F28" t="s">
        <v>14</v>
      </c>
      <c r="H28">
        <f>+Tabla1[[#This Row],[Precio]]-Tabla1[[#This Row],[Costo]]</f>
        <v>161549</v>
      </c>
      <c r="I28">
        <f>DAY(Tabla1[[#This Row],[Fecha]])</f>
        <v>9</v>
      </c>
      <c r="J28" t="str">
        <f>TEXT(Tabla1[[#This Row],[Fecha]],"DDDD")</f>
        <v>lunes</v>
      </c>
    </row>
    <row r="29" spans="1:10" x14ac:dyDescent="0.25">
      <c r="A29" s="18" t="s">
        <v>25</v>
      </c>
      <c r="B29" t="s">
        <v>45</v>
      </c>
      <c r="C29" t="s">
        <v>32</v>
      </c>
      <c r="D29" s="6">
        <v>90086</v>
      </c>
      <c r="E29" s="6">
        <v>9380</v>
      </c>
      <c r="F29" t="s">
        <v>14</v>
      </c>
      <c r="G29" t="s">
        <v>29</v>
      </c>
      <c r="H29">
        <f>+Tabla1[[#This Row],[Precio]]-Tabla1[[#This Row],[Costo]]</f>
        <v>80706</v>
      </c>
      <c r="I29">
        <f>DAY(Tabla1[[#This Row],[Fecha]])</f>
        <v>20</v>
      </c>
      <c r="J29" t="str">
        <f>TEXT(Tabla1[[#This Row],[Fecha]],"DDDD")</f>
        <v>viernes</v>
      </c>
    </row>
    <row r="30" spans="1:10" x14ac:dyDescent="0.25">
      <c r="A30" s="18" t="s">
        <v>49</v>
      </c>
      <c r="B30" t="s">
        <v>34</v>
      </c>
      <c r="C30" t="s">
        <v>13</v>
      </c>
      <c r="D30" s="6">
        <v>183471</v>
      </c>
      <c r="E30" s="6">
        <v>27768</v>
      </c>
      <c r="F30" t="s">
        <v>14</v>
      </c>
      <c r="G30" t="s">
        <v>21</v>
      </c>
      <c r="H30">
        <f>+Tabla1[[#This Row],[Precio]]-Tabla1[[#This Row],[Costo]]</f>
        <v>155703</v>
      </c>
      <c r="I30">
        <f>DAY(Tabla1[[#This Row],[Fecha]])</f>
        <v>12</v>
      </c>
      <c r="J30" t="str">
        <f>TEXT(Tabla1[[#This Row],[Fecha]],"DDDD")</f>
        <v>jueves</v>
      </c>
    </row>
    <row r="31" spans="1:10" x14ac:dyDescent="0.25">
      <c r="A31" s="18" t="s">
        <v>50</v>
      </c>
      <c r="B31" t="s">
        <v>31</v>
      </c>
      <c r="C31" t="s">
        <v>13</v>
      </c>
      <c r="D31" s="6">
        <v>88792</v>
      </c>
      <c r="E31" s="6">
        <v>7036</v>
      </c>
      <c r="F31" t="s">
        <v>14</v>
      </c>
      <c r="G31" t="s">
        <v>29</v>
      </c>
      <c r="H31">
        <f>+Tabla1[[#This Row],[Precio]]-Tabla1[[#This Row],[Costo]]</f>
        <v>81756</v>
      </c>
      <c r="I31">
        <f>DAY(Tabla1[[#This Row],[Fecha]])</f>
        <v>4</v>
      </c>
      <c r="J31" t="str">
        <f>TEXT(Tabla1[[#This Row],[Fecha]],"DDDD")</f>
        <v>miércoles</v>
      </c>
    </row>
    <row r="32" spans="1:10" x14ac:dyDescent="0.25">
      <c r="A32" s="18" t="s">
        <v>27</v>
      </c>
      <c r="B32" t="s">
        <v>40</v>
      </c>
      <c r="C32" t="s">
        <v>32</v>
      </c>
      <c r="D32" s="6">
        <v>108549</v>
      </c>
      <c r="E32" s="6">
        <v>7685</v>
      </c>
      <c r="F32" t="s">
        <v>14</v>
      </c>
      <c r="G32" t="s">
        <v>19</v>
      </c>
      <c r="H32">
        <f>+Tabla1[[#This Row],[Precio]]-Tabla1[[#This Row],[Costo]]</f>
        <v>100864</v>
      </c>
      <c r="I32">
        <f>DAY(Tabla1[[#This Row],[Fecha]])</f>
        <v>24</v>
      </c>
      <c r="J32" t="str">
        <f>TEXT(Tabla1[[#This Row],[Fecha]],"DDDD")</f>
        <v>martes</v>
      </c>
    </row>
    <row r="33" spans="1:10" x14ac:dyDescent="0.25">
      <c r="A33" s="18" t="s">
        <v>16</v>
      </c>
      <c r="B33" t="s">
        <v>34</v>
      </c>
      <c r="C33" t="s">
        <v>32</v>
      </c>
      <c r="D33" s="6">
        <v>139716</v>
      </c>
      <c r="E33" s="6">
        <v>12045</v>
      </c>
      <c r="F33" t="s">
        <v>26</v>
      </c>
      <c r="G33" t="s">
        <v>15</v>
      </c>
      <c r="H33">
        <f>+Tabla1[[#This Row],[Precio]]-Tabla1[[#This Row],[Costo]]</f>
        <v>127671</v>
      </c>
      <c r="I33">
        <f>DAY(Tabla1[[#This Row],[Fecha]])</f>
        <v>16</v>
      </c>
      <c r="J33" t="str">
        <f>TEXT(Tabla1[[#This Row],[Fecha]],"DDDD")</f>
        <v>lunes</v>
      </c>
    </row>
    <row r="34" spans="1:10" x14ac:dyDescent="0.25">
      <c r="A34" s="18" t="s">
        <v>33</v>
      </c>
      <c r="B34" t="s">
        <v>17</v>
      </c>
      <c r="C34" t="s">
        <v>13</v>
      </c>
      <c r="D34" s="6">
        <v>182103</v>
      </c>
      <c r="E34" s="6">
        <v>10296</v>
      </c>
      <c r="F34" t="s">
        <v>14</v>
      </c>
      <c r="G34" t="s">
        <v>19</v>
      </c>
      <c r="H34">
        <f>+Tabla1[[#This Row],[Precio]]-Tabla1[[#This Row],[Costo]]</f>
        <v>171807</v>
      </c>
      <c r="I34">
        <f>DAY(Tabla1[[#This Row],[Fecha]])</f>
        <v>25</v>
      </c>
      <c r="J34" t="str">
        <f>TEXT(Tabla1[[#This Row],[Fecha]],"DDDD")</f>
        <v>miércoles</v>
      </c>
    </row>
    <row r="35" spans="1:10" x14ac:dyDescent="0.25">
      <c r="A35" s="18" t="s">
        <v>39</v>
      </c>
      <c r="B35" t="s">
        <v>40</v>
      </c>
      <c r="C35" t="s">
        <v>13</v>
      </c>
      <c r="D35" s="6">
        <v>111611</v>
      </c>
      <c r="E35" s="6">
        <v>2793</v>
      </c>
      <c r="F35" t="s">
        <v>11</v>
      </c>
      <c r="G35" t="s">
        <v>21</v>
      </c>
      <c r="H35">
        <f>+Tabla1[[#This Row],[Precio]]-Tabla1[[#This Row],[Costo]]</f>
        <v>108818</v>
      </c>
      <c r="I35">
        <f>DAY(Tabla1[[#This Row],[Fecha]])</f>
        <v>17</v>
      </c>
      <c r="J35" t="str">
        <f>TEXT(Tabla1[[#This Row],[Fecha]],"DDDD")</f>
        <v>martes</v>
      </c>
    </row>
    <row r="36" spans="1:10" x14ac:dyDescent="0.25">
      <c r="A36" s="18" t="s">
        <v>25</v>
      </c>
      <c r="B36" t="s">
        <v>23</v>
      </c>
      <c r="C36" t="s">
        <v>42</v>
      </c>
      <c r="D36" s="6">
        <v>131536</v>
      </c>
      <c r="E36" s="6">
        <v>2811</v>
      </c>
      <c r="F36" t="s">
        <v>14</v>
      </c>
      <c r="G36" t="s">
        <v>21</v>
      </c>
      <c r="H36">
        <f>+Tabla1[[#This Row],[Precio]]-Tabla1[[#This Row],[Costo]]</f>
        <v>128725</v>
      </c>
      <c r="I36">
        <f>DAY(Tabla1[[#This Row],[Fecha]])</f>
        <v>20</v>
      </c>
      <c r="J36" t="str">
        <f>TEXT(Tabla1[[#This Row],[Fecha]],"DDDD")</f>
        <v>viernes</v>
      </c>
    </row>
    <row r="37" spans="1:10" x14ac:dyDescent="0.25">
      <c r="A37" s="18" t="s">
        <v>50</v>
      </c>
      <c r="B37" t="s">
        <v>40</v>
      </c>
      <c r="C37" t="s">
        <v>10</v>
      </c>
      <c r="D37" s="6">
        <v>174063</v>
      </c>
      <c r="E37" s="6">
        <v>38964</v>
      </c>
      <c r="F37" t="s">
        <v>26</v>
      </c>
      <c r="G37" t="s">
        <v>21</v>
      </c>
      <c r="H37">
        <f>+Tabla1[[#This Row],[Precio]]-Tabla1[[#This Row],[Costo]]</f>
        <v>135099</v>
      </c>
      <c r="I37">
        <f>DAY(Tabla1[[#This Row],[Fecha]])</f>
        <v>4</v>
      </c>
      <c r="J37" t="str">
        <f>TEXT(Tabla1[[#This Row],[Fecha]],"DDDD")</f>
        <v>miércoles</v>
      </c>
    </row>
    <row r="38" spans="1:10" x14ac:dyDescent="0.25">
      <c r="A38" s="18" t="s">
        <v>51</v>
      </c>
      <c r="B38" t="s">
        <v>31</v>
      </c>
      <c r="C38" t="s">
        <v>32</v>
      </c>
      <c r="D38" s="6">
        <v>124187</v>
      </c>
      <c r="E38" s="6">
        <v>11454</v>
      </c>
      <c r="F38" t="s">
        <v>26</v>
      </c>
      <c r="G38" t="s">
        <v>29</v>
      </c>
      <c r="H38">
        <f>+Tabla1[[#This Row],[Precio]]-Tabla1[[#This Row],[Costo]]</f>
        <v>112733</v>
      </c>
      <c r="I38">
        <f>DAY(Tabla1[[#This Row],[Fecha]])</f>
        <v>5</v>
      </c>
      <c r="J38" t="str">
        <f>TEXT(Tabla1[[#This Row],[Fecha]],"DDDD")</f>
        <v>jueves</v>
      </c>
    </row>
    <row r="39" spans="1:10" x14ac:dyDescent="0.25">
      <c r="A39" s="18" t="s">
        <v>24</v>
      </c>
      <c r="B39" t="s">
        <v>17</v>
      </c>
      <c r="C39" t="s">
        <v>10</v>
      </c>
      <c r="D39" s="6">
        <v>139207</v>
      </c>
      <c r="E39" s="6">
        <v>18578</v>
      </c>
      <c r="F39" t="s">
        <v>35</v>
      </c>
      <c r="G39" t="s">
        <v>15</v>
      </c>
      <c r="H39">
        <f>+Tabla1[[#This Row],[Precio]]-Tabla1[[#This Row],[Costo]]</f>
        <v>120629</v>
      </c>
      <c r="I39">
        <f>DAY(Tabla1[[#This Row],[Fecha]])</f>
        <v>13</v>
      </c>
      <c r="J39" t="str">
        <f>TEXT(Tabla1[[#This Row],[Fecha]],"DDDD")</f>
        <v>viernes</v>
      </c>
    </row>
    <row r="40" spans="1:10" x14ac:dyDescent="0.25">
      <c r="A40" s="18" t="s">
        <v>41</v>
      </c>
      <c r="B40" t="s">
        <v>34</v>
      </c>
      <c r="C40" t="s">
        <v>13</v>
      </c>
      <c r="D40" s="6">
        <v>99768</v>
      </c>
      <c r="E40" s="6">
        <v>9611</v>
      </c>
      <c r="F40" t="s">
        <v>11</v>
      </c>
      <c r="H40">
        <f>+Tabla1[[#This Row],[Precio]]-Tabla1[[#This Row],[Costo]]</f>
        <v>90157</v>
      </c>
      <c r="I40">
        <f>DAY(Tabla1[[#This Row],[Fecha]])</f>
        <v>9</v>
      </c>
      <c r="J40" t="str">
        <f>TEXT(Tabla1[[#This Row],[Fecha]],"DDDD")</f>
        <v>lunes</v>
      </c>
    </row>
    <row r="41" spans="1:10" x14ac:dyDescent="0.25">
      <c r="A41" s="18" t="s">
        <v>41</v>
      </c>
      <c r="B41" t="s">
        <v>48</v>
      </c>
      <c r="C41" t="s">
        <v>32</v>
      </c>
      <c r="D41" s="6">
        <v>198937</v>
      </c>
      <c r="E41" s="6">
        <v>52850</v>
      </c>
      <c r="F41" t="s">
        <v>14</v>
      </c>
      <c r="G41" t="s">
        <v>19</v>
      </c>
      <c r="H41">
        <f>+Tabla1[[#This Row],[Precio]]-Tabla1[[#This Row],[Costo]]</f>
        <v>146087</v>
      </c>
      <c r="I41">
        <f>DAY(Tabla1[[#This Row],[Fecha]])</f>
        <v>9</v>
      </c>
      <c r="J41" t="str">
        <f>TEXT(Tabla1[[#This Row],[Fecha]],"DDDD")</f>
        <v>lunes</v>
      </c>
    </row>
    <row r="42" spans="1:10" x14ac:dyDescent="0.25">
      <c r="A42" s="18" t="s">
        <v>52</v>
      </c>
      <c r="B42" t="s">
        <v>31</v>
      </c>
      <c r="C42" t="s">
        <v>42</v>
      </c>
      <c r="D42" s="6">
        <v>125265</v>
      </c>
      <c r="E42" s="6">
        <v>33461</v>
      </c>
      <c r="F42" t="s">
        <v>11</v>
      </c>
      <c r="G42" t="s">
        <v>15</v>
      </c>
      <c r="H42">
        <f>+Tabla1[[#This Row],[Precio]]-Tabla1[[#This Row],[Costo]]</f>
        <v>91804</v>
      </c>
      <c r="I42">
        <f>DAY(Tabla1[[#This Row],[Fecha]])</f>
        <v>19</v>
      </c>
      <c r="J42" t="str">
        <f>TEXT(Tabla1[[#This Row],[Fecha]],"DDDD")</f>
        <v>jueves</v>
      </c>
    </row>
    <row r="43" spans="1:10" x14ac:dyDescent="0.25">
      <c r="A43" s="18" t="s">
        <v>39</v>
      </c>
      <c r="B43" t="s">
        <v>12</v>
      </c>
      <c r="C43" t="s">
        <v>18</v>
      </c>
      <c r="D43" s="6">
        <v>157899</v>
      </c>
      <c r="E43" s="6">
        <v>40577</v>
      </c>
      <c r="F43" t="s">
        <v>14</v>
      </c>
      <c r="G43" t="s">
        <v>15</v>
      </c>
      <c r="H43">
        <f>+Tabla1[[#This Row],[Precio]]-Tabla1[[#This Row],[Costo]]</f>
        <v>117322</v>
      </c>
      <c r="I43">
        <f>DAY(Tabla1[[#This Row],[Fecha]])</f>
        <v>17</v>
      </c>
      <c r="J43" t="str">
        <f>TEXT(Tabla1[[#This Row],[Fecha]],"DDDD")</f>
        <v>martes</v>
      </c>
    </row>
    <row r="44" spans="1:10" x14ac:dyDescent="0.25">
      <c r="A44" s="18" t="s">
        <v>46</v>
      </c>
      <c r="B44" t="s">
        <v>23</v>
      </c>
      <c r="C44" t="s">
        <v>32</v>
      </c>
      <c r="D44" s="6">
        <v>148559</v>
      </c>
      <c r="E44" s="6">
        <v>7014</v>
      </c>
      <c r="F44" t="s">
        <v>11</v>
      </c>
      <c r="G44" t="s">
        <v>29</v>
      </c>
      <c r="H44">
        <f>+Tabla1[[#This Row],[Precio]]-Tabla1[[#This Row],[Costo]]</f>
        <v>141545</v>
      </c>
      <c r="I44">
        <f>DAY(Tabla1[[#This Row],[Fecha]])</f>
        <v>14</v>
      </c>
      <c r="J44" t="str">
        <f>TEXT(Tabla1[[#This Row],[Fecha]],"DDDD")</f>
        <v>sábado</v>
      </c>
    </row>
    <row r="45" spans="1:10" x14ac:dyDescent="0.25">
      <c r="A45" s="18" t="s">
        <v>38</v>
      </c>
      <c r="B45" t="s">
        <v>28</v>
      </c>
      <c r="C45" t="s">
        <v>32</v>
      </c>
      <c r="D45" s="6">
        <v>168128</v>
      </c>
      <c r="E45" s="6">
        <v>967</v>
      </c>
      <c r="F45" t="s">
        <v>11</v>
      </c>
      <c r="G45" t="s">
        <v>21</v>
      </c>
      <c r="H45">
        <f>+Tabla1[[#This Row],[Precio]]-Tabla1[[#This Row],[Costo]]</f>
        <v>167161</v>
      </c>
      <c r="I45">
        <f>DAY(Tabla1[[#This Row],[Fecha]])</f>
        <v>7</v>
      </c>
      <c r="J45" t="str">
        <f>TEXT(Tabla1[[#This Row],[Fecha]],"DDDD")</f>
        <v>sábado</v>
      </c>
    </row>
    <row r="46" spans="1:10" x14ac:dyDescent="0.25">
      <c r="A46" s="18" t="s">
        <v>53</v>
      </c>
      <c r="B46" t="s">
        <v>28</v>
      </c>
      <c r="C46" t="s">
        <v>10</v>
      </c>
      <c r="D46" s="6">
        <v>113966</v>
      </c>
      <c r="E46" s="6">
        <v>10768</v>
      </c>
      <c r="F46" t="s">
        <v>26</v>
      </c>
      <c r="H46">
        <f>+Tabla1[[#This Row],[Precio]]-Tabla1[[#This Row],[Costo]]</f>
        <v>103198</v>
      </c>
      <c r="I46">
        <f>DAY(Tabla1[[#This Row],[Fecha]])</f>
        <v>1</v>
      </c>
      <c r="J46" t="str">
        <f>TEXT(Tabla1[[#This Row],[Fecha]],"DDDD")</f>
        <v>domingo</v>
      </c>
    </row>
    <row r="47" spans="1:10" x14ac:dyDescent="0.25">
      <c r="A47" s="18" t="s">
        <v>39</v>
      </c>
      <c r="B47" t="s">
        <v>17</v>
      </c>
      <c r="C47" t="s">
        <v>42</v>
      </c>
      <c r="D47" s="6">
        <v>129930</v>
      </c>
      <c r="E47" s="6">
        <v>37855</v>
      </c>
      <c r="F47" t="s">
        <v>14</v>
      </c>
      <c r="G47" t="s">
        <v>19</v>
      </c>
      <c r="H47">
        <f>+Tabla1[[#This Row],[Precio]]-Tabla1[[#This Row],[Costo]]</f>
        <v>92075</v>
      </c>
      <c r="I47">
        <f>DAY(Tabla1[[#This Row],[Fecha]])</f>
        <v>17</v>
      </c>
      <c r="J47" t="str">
        <f>TEXT(Tabla1[[#This Row],[Fecha]],"DDDD")</f>
        <v>martes</v>
      </c>
    </row>
    <row r="48" spans="1:10" x14ac:dyDescent="0.25">
      <c r="A48" s="18" t="s">
        <v>24</v>
      </c>
      <c r="B48" t="s">
        <v>31</v>
      </c>
      <c r="C48" t="s">
        <v>32</v>
      </c>
      <c r="D48" s="6">
        <v>172304</v>
      </c>
      <c r="E48" s="6">
        <v>25852</v>
      </c>
      <c r="F48" t="s">
        <v>26</v>
      </c>
      <c r="H48">
        <f>+Tabla1[[#This Row],[Precio]]-Tabla1[[#This Row],[Costo]]</f>
        <v>146452</v>
      </c>
      <c r="I48">
        <f>DAY(Tabla1[[#This Row],[Fecha]])</f>
        <v>13</v>
      </c>
      <c r="J48" t="str">
        <f>TEXT(Tabla1[[#This Row],[Fecha]],"DDDD")</f>
        <v>viernes</v>
      </c>
    </row>
    <row r="49" spans="1:10" x14ac:dyDescent="0.25">
      <c r="A49" s="18" t="s">
        <v>43</v>
      </c>
      <c r="B49" t="s">
        <v>28</v>
      </c>
      <c r="C49" t="s">
        <v>10</v>
      </c>
      <c r="D49" s="6">
        <v>113412</v>
      </c>
      <c r="E49" s="6">
        <v>15312</v>
      </c>
      <c r="F49" t="s">
        <v>14</v>
      </c>
      <c r="G49" t="s">
        <v>19</v>
      </c>
      <c r="H49">
        <f>+Tabla1[[#This Row],[Precio]]-Tabla1[[#This Row],[Costo]]</f>
        <v>98100</v>
      </c>
      <c r="I49">
        <f>DAY(Tabla1[[#This Row],[Fecha]])</f>
        <v>10</v>
      </c>
      <c r="J49" t="str">
        <f>TEXT(Tabla1[[#This Row],[Fecha]],"DDDD")</f>
        <v>martes</v>
      </c>
    </row>
    <row r="50" spans="1:10" x14ac:dyDescent="0.25">
      <c r="A50" s="18" t="s">
        <v>22</v>
      </c>
      <c r="B50" t="s">
        <v>17</v>
      </c>
      <c r="C50" t="s">
        <v>18</v>
      </c>
      <c r="D50" s="6">
        <v>179463</v>
      </c>
      <c r="E50" s="6">
        <v>14053</v>
      </c>
      <c r="F50" t="s">
        <v>26</v>
      </c>
      <c r="H50">
        <f>+Tabla1[[#This Row],[Precio]]-Tabla1[[#This Row],[Costo]]</f>
        <v>165410</v>
      </c>
      <c r="I50">
        <f>DAY(Tabla1[[#This Row],[Fecha]])</f>
        <v>3</v>
      </c>
      <c r="J50" t="str">
        <f>TEXT(Tabla1[[#This Row],[Fecha]],"DDDD")</f>
        <v>martes</v>
      </c>
    </row>
    <row r="51" spans="1:10" x14ac:dyDescent="0.25">
      <c r="A51" s="18" t="s">
        <v>46</v>
      </c>
      <c r="B51" t="s">
        <v>48</v>
      </c>
      <c r="C51" t="s">
        <v>42</v>
      </c>
      <c r="D51" s="6">
        <v>159835</v>
      </c>
      <c r="E51" s="6">
        <v>10865</v>
      </c>
      <c r="F51" t="s">
        <v>11</v>
      </c>
      <c r="G51" t="s">
        <v>19</v>
      </c>
      <c r="H51">
        <f>+Tabla1[[#This Row],[Precio]]-Tabla1[[#This Row],[Costo]]</f>
        <v>148970</v>
      </c>
      <c r="I51">
        <f>DAY(Tabla1[[#This Row],[Fecha]])</f>
        <v>14</v>
      </c>
      <c r="J51" t="str">
        <f>TEXT(Tabla1[[#This Row],[Fecha]],"DDDD")</f>
        <v>sábado</v>
      </c>
    </row>
    <row r="52" spans="1:10" x14ac:dyDescent="0.25">
      <c r="A52" s="18" t="s">
        <v>54</v>
      </c>
      <c r="B52" t="s">
        <v>31</v>
      </c>
      <c r="C52" t="s">
        <v>32</v>
      </c>
      <c r="D52" s="6">
        <v>104537</v>
      </c>
      <c r="E52" s="6">
        <v>26885</v>
      </c>
      <c r="F52" t="s">
        <v>26</v>
      </c>
      <c r="G52" t="s">
        <v>29</v>
      </c>
      <c r="H52">
        <f>+Tabla1[[#This Row],[Precio]]-Tabla1[[#This Row],[Costo]]</f>
        <v>77652</v>
      </c>
      <c r="I52">
        <f>DAY(Tabla1[[#This Row],[Fecha]])</f>
        <v>15</v>
      </c>
      <c r="J52" t="str">
        <f>TEXT(Tabla1[[#This Row],[Fecha]],"DDDD")</f>
        <v>domingo</v>
      </c>
    </row>
    <row r="53" spans="1:10" x14ac:dyDescent="0.25">
      <c r="A53" s="18" t="s">
        <v>50</v>
      </c>
      <c r="B53" t="s">
        <v>45</v>
      </c>
      <c r="C53" t="s">
        <v>10</v>
      </c>
      <c r="D53" s="6">
        <v>129027</v>
      </c>
      <c r="E53" s="6">
        <v>1389</v>
      </c>
      <c r="F53" t="s">
        <v>26</v>
      </c>
      <c r="G53" t="s">
        <v>29</v>
      </c>
      <c r="H53">
        <f>+Tabla1[[#This Row],[Precio]]-Tabla1[[#This Row],[Costo]]</f>
        <v>127638</v>
      </c>
      <c r="I53">
        <f>DAY(Tabla1[[#This Row],[Fecha]])</f>
        <v>4</v>
      </c>
      <c r="J53" t="str">
        <f>TEXT(Tabla1[[#This Row],[Fecha]],"DDDD")</f>
        <v>miércoles</v>
      </c>
    </row>
    <row r="54" spans="1:10" x14ac:dyDescent="0.25">
      <c r="A54" s="18" t="s">
        <v>25</v>
      </c>
      <c r="B54" t="s">
        <v>45</v>
      </c>
      <c r="C54" t="s">
        <v>42</v>
      </c>
      <c r="D54" s="6">
        <v>87135</v>
      </c>
      <c r="E54" s="6">
        <v>19138</v>
      </c>
      <c r="F54" t="s">
        <v>14</v>
      </c>
      <c r="G54" t="s">
        <v>15</v>
      </c>
      <c r="H54">
        <f>+Tabla1[[#This Row],[Precio]]-Tabla1[[#This Row],[Costo]]</f>
        <v>67997</v>
      </c>
      <c r="I54">
        <f>DAY(Tabla1[[#This Row],[Fecha]])</f>
        <v>20</v>
      </c>
      <c r="J54" t="str">
        <f>TEXT(Tabla1[[#This Row],[Fecha]],"DDDD")</f>
        <v>viernes</v>
      </c>
    </row>
    <row r="55" spans="1:10" x14ac:dyDescent="0.25">
      <c r="A55" s="18" t="s">
        <v>50</v>
      </c>
      <c r="B55" t="s">
        <v>31</v>
      </c>
      <c r="C55" t="s">
        <v>13</v>
      </c>
      <c r="D55" s="6">
        <v>94887</v>
      </c>
      <c r="E55" s="6">
        <v>20975</v>
      </c>
      <c r="F55" t="s">
        <v>35</v>
      </c>
      <c r="G55" t="s">
        <v>15</v>
      </c>
      <c r="H55">
        <f>+Tabla1[[#This Row],[Precio]]-Tabla1[[#This Row],[Costo]]</f>
        <v>73912</v>
      </c>
      <c r="I55">
        <f>DAY(Tabla1[[#This Row],[Fecha]])</f>
        <v>4</v>
      </c>
      <c r="J55" t="str">
        <f>TEXT(Tabla1[[#This Row],[Fecha]],"DDDD")</f>
        <v>miércoles</v>
      </c>
    </row>
    <row r="56" spans="1:10" x14ac:dyDescent="0.25">
      <c r="A56" s="18" t="s">
        <v>49</v>
      </c>
      <c r="B56" t="s">
        <v>34</v>
      </c>
      <c r="C56" t="s">
        <v>42</v>
      </c>
      <c r="D56" s="6">
        <v>93903</v>
      </c>
      <c r="E56" s="6">
        <v>5911</v>
      </c>
      <c r="F56" t="s">
        <v>11</v>
      </c>
      <c r="G56" t="s">
        <v>29</v>
      </c>
      <c r="H56">
        <f>+Tabla1[[#This Row],[Precio]]-Tabla1[[#This Row],[Costo]]</f>
        <v>87992</v>
      </c>
      <c r="I56">
        <f>DAY(Tabla1[[#This Row],[Fecha]])</f>
        <v>12</v>
      </c>
      <c r="J56" t="str">
        <f>TEXT(Tabla1[[#This Row],[Fecha]],"DDDD")</f>
        <v>jueves</v>
      </c>
    </row>
    <row r="57" spans="1:10" x14ac:dyDescent="0.25">
      <c r="A57" s="18" t="s">
        <v>36</v>
      </c>
      <c r="B57" t="s">
        <v>45</v>
      </c>
      <c r="C57" t="s">
        <v>13</v>
      </c>
      <c r="D57" s="6">
        <v>131278</v>
      </c>
      <c r="E57" s="6">
        <v>3763</v>
      </c>
      <c r="F57" t="s">
        <v>11</v>
      </c>
      <c r="G57" t="s">
        <v>15</v>
      </c>
      <c r="H57">
        <f>+Tabla1[[#This Row],[Precio]]-Tabla1[[#This Row],[Costo]]</f>
        <v>127515</v>
      </c>
      <c r="I57">
        <f>DAY(Tabla1[[#This Row],[Fecha]])</f>
        <v>23</v>
      </c>
      <c r="J57" t="str">
        <f>TEXT(Tabla1[[#This Row],[Fecha]],"DDDD")</f>
        <v>lunes</v>
      </c>
    </row>
    <row r="58" spans="1:10" x14ac:dyDescent="0.25">
      <c r="A58" s="18" t="s">
        <v>47</v>
      </c>
      <c r="B58" t="s">
        <v>12</v>
      </c>
      <c r="C58" t="s">
        <v>18</v>
      </c>
      <c r="D58" s="6">
        <v>166634</v>
      </c>
      <c r="E58" s="6">
        <v>28913</v>
      </c>
      <c r="F58" t="s">
        <v>14</v>
      </c>
      <c r="G58" t="s">
        <v>19</v>
      </c>
      <c r="H58">
        <f>+Tabla1[[#This Row],[Precio]]-Tabla1[[#This Row],[Costo]]</f>
        <v>137721</v>
      </c>
      <c r="I58">
        <f>DAY(Tabla1[[#This Row],[Fecha]])</f>
        <v>6</v>
      </c>
      <c r="J58" t="str">
        <f>TEXT(Tabla1[[#This Row],[Fecha]],"DDDD")</f>
        <v>viernes</v>
      </c>
    </row>
    <row r="59" spans="1:10" x14ac:dyDescent="0.25">
      <c r="A59" s="18" t="s">
        <v>30</v>
      </c>
      <c r="B59" t="s">
        <v>17</v>
      </c>
      <c r="C59" t="s">
        <v>42</v>
      </c>
      <c r="D59" s="6">
        <v>92493</v>
      </c>
      <c r="E59" s="6">
        <v>3926</v>
      </c>
      <c r="F59" t="s">
        <v>26</v>
      </c>
      <c r="G59" t="s">
        <v>19</v>
      </c>
      <c r="H59">
        <f>+Tabla1[[#This Row],[Precio]]-Tabla1[[#This Row],[Costo]]</f>
        <v>88567</v>
      </c>
      <c r="I59">
        <f>DAY(Tabla1[[#This Row],[Fecha]])</f>
        <v>8</v>
      </c>
      <c r="J59" t="str">
        <f>TEXT(Tabla1[[#This Row],[Fecha]],"DDDD")</f>
        <v>domingo</v>
      </c>
    </row>
    <row r="60" spans="1:10" x14ac:dyDescent="0.25">
      <c r="A60" s="18" t="s">
        <v>39</v>
      </c>
      <c r="B60" t="s">
        <v>45</v>
      </c>
      <c r="C60" t="s">
        <v>18</v>
      </c>
      <c r="D60" s="6">
        <v>102156</v>
      </c>
      <c r="E60" s="6">
        <v>3851</v>
      </c>
      <c r="F60" t="s">
        <v>11</v>
      </c>
      <c r="G60" t="s">
        <v>21</v>
      </c>
      <c r="H60">
        <f>+Tabla1[[#This Row],[Precio]]-Tabla1[[#This Row],[Costo]]</f>
        <v>98305</v>
      </c>
      <c r="I60">
        <f>DAY(Tabla1[[#This Row],[Fecha]])</f>
        <v>17</v>
      </c>
      <c r="J60" t="str">
        <f>TEXT(Tabla1[[#This Row],[Fecha]],"DDDD")</f>
        <v>martes</v>
      </c>
    </row>
    <row r="61" spans="1:10" x14ac:dyDescent="0.25">
      <c r="A61" s="18" t="s">
        <v>50</v>
      </c>
      <c r="B61" t="s">
        <v>9</v>
      </c>
      <c r="C61" t="s">
        <v>42</v>
      </c>
      <c r="D61" s="6">
        <v>84412</v>
      </c>
      <c r="E61" s="6">
        <v>4404</v>
      </c>
      <c r="F61" t="s">
        <v>14</v>
      </c>
      <c r="G61" t="s">
        <v>29</v>
      </c>
      <c r="H61">
        <f>+Tabla1[[#This Row],[Precio]]-Tabla1[[#This Row],[Costo]]</f>
        <v>80008</v>
      </c>
      <c r="I61">
        <f>DAY(Tabla1[[#This Row],[Fecha]])</f>
        <v>4</v>
      </c>
      <c r="J61" t="str">
        <f>TEXT(Tabla1[[#This Row],[Fecha]],"DDDD")</f>
        <v>miércoles</v>
      </c>
    </row>
    <row r="62" spans="1:10" x14ac:dyDescent="0.25">
      <c r="A62" s="18" t="s">
        <v>25</v>
      </c>
      <c r="B62" t="s">
        <v>34</v>
      </c>
      <c r="C62" t="s">
        <v>42</v>
      </c>
      <c r="D62" s="6">
        <v>136452</v>
      </c>
      <c r="E62" s="6">
        <v>32796</v>
      </c>
      <c r="F62" t="s">
        <v>35</v>
      </c>
      <c r="G62" t="s">
        <v>19</v>
      </c>
      <c r="H62">
        <f>+Tabla1[[#This Row],[Precio]]-Tabla1[[#This Row],[Costo]]</f>
        <v>103656</v>
      </c>
      <c r="I62">
        <f>DAY(Tabla1[[#This Row],[Fecha]])</f>
        <v>20</v>
      </c>
      <c r="J62" t="str">
        <f>TEXT(Tabla1[[#This Row],[Fecha]],"DDDD")</f>
        <v>viernes</v>
      </c>
    </row>
    <row r="63" spans="1:10" x14ac:dyDescent="0.25">
      <c r="A63" s="18" t="s">
        <v>30</v>
      </c>
      <c r="B63" t="s">
        <v>34</v>
      </c>
      <c r="C63" t="s">
        <v>18</v>
      </c>
      <c r="D63" s="6">
        <v>95431</v>
      </c>
      <c r="E63" s="6">
        <v>19087</v>
      </c>
      <c r="F63" t="s">
        <v>26</v>
      </c>
      <c r="G63" t="s">
        <v>15</v>
      </c>
      <c r="H63">
        <f>+Tabla1[[#This Row],[Precio]]-Tabla1[[#This Row],[Costo]]</f>
        <v>76344</v>
      </c>
      <c r="I63">
        <f>DAY(Tabla1[[#This Row],[Fecha]])</f>
        <v>8</v>
      </c>
      <c r="J63" t="str">
        <f>TEXT(Tabla1[[#This Row],[Fecha]],"DDDD")</f>
        <v>domingo</v>
      </c>
    </row>
    <row r="64" spans="1:10" x14ac:dyDescent="0.25">
      <c r="A64" s="18" t="s">
        <v>24</v>
      </c>
      <c r="B64" t="s">
        <v>17</v>
      </c>
      <c r="C64" t="s">
        <v>42</v>
      </c>
      <c r="D64" s="6">
        <v>121245</v>
      </c>
      <c r="E64" s="6">
        <v>9196</v>
      </c>
      <c r="F64" t="s">
        <v>11</v>
      </c>
      <c r="G64" t="s">
        <v>19</v>
      </c>
      <c r="H64">
        <f>+Tabla1[[#This Row],[Precio]]-Tabla1[[#This Row],[Costo]]</f>
        <v>112049</v>
      </c>
      <c r="I64">
        <f>DAY(Tabla1[[#This Row],[Fecha]])</f>
        <v>13</v>
      </c>
      <c r="J64" t="str">
        <f>TEXT(Tabla1[[#This Row],[Fecha]],"DDDD")</f>
        <v>viernes</v>
      </c>
    </row>
    <row r="65" spans="1:10" x14ac:dyDescent="0.25">
      <c r="A65" s="18" t="s">
        <v>20</v>
      </c>
      <c r="B65" t="s">
        <v>45</v>
      </c>
      <c r="C65" t="s">
        <v>32</v>
      </c>
      <c r="D65" s="6">
        <v>160669</v>
      </c>
      <c r="E65" s="6">
        <v>43276</v>
      </c>
      <c r="F65" t="s">
        <v>14</v>
      </c>
      <c r="H65">
        <f>+Tabla1[[#This Row],[Precio]]-Tabla1[[#This Row],[Costo]]</f>
        <v>117393</v>
      </c>
      <c r="I65">
        <f>DAY(Tabla1[[#This Row],[Fecha]])</f>
        <v>18</v>
      </c>
      <c r="J65" t="str">
        <f>TEXT(Tabla1[[#This Row],[Fecha]],"DDDD")</f>
        <v>miércoles</v>
      </c>
    </row>
    <row r="66" spans="1:10" x14ac:dyDescent="0.25">
      <c r="A66" s="18" t="s">
        <v>24</v>
      </c>
      <c r="B66" t="s">
        <v>34</v>
      </c>
      <c r="C66" t="s">
        <v>10</v>
      </c>
      <c r="D66" s="6">
        <v>132655</v>
      </c>
      <c r="E66" s="6">
        <v>37284</v>
      </c>
      <c r="F66" t="s">
        <v>14</v>
      </c>
      <c r="G66" t="s">
        <v>21</v>
      </c>
      <c r="H66">
        <f>+Tabla1[[#This Row],[Precio]]-Tabla1[[#This Row],[Costo]]</f>
        <v>95371</v>
      </c>
      <c r="I66">
        <f>DAY(Tabla1[[#This Row],[Fecha]])</f>
        <v>13</v>
      </c>
      <c r="J66" t="str">
        <f>TEXT(Tabla1[[#This Row],[Fecha]],"DDDD")</f>
        <v>viernes</v>
      </c>
    </row>
    <row r="67" spans="1:10" x14ac:dyDescent="0.25">
      <c r="A67" s="18" t="s">
        <v>16</v>
      </c>
      <c r="B67" t="s">
        <v>48</v>
      </c>
      <c r="C67" t="s">
        <v>42</v>
      </c>
      <c r="D67" s="6">
        <v>168589</v>
      </c>
      <c r="E67" s="6">
        <v>50473</v>
      </c>
      <c r="F67" t="s">
        <v>14</v>
      </c>
      <c r="G67" t="s">
        <v>19</v>
      </c>
      <c r="H67">
        <f>+Tabla1[[#This Row],[Precio]]-Tabla1[[#This Row],[Costo]]</f>
        <v>118116</v>
      </c>
      <c r="I67">
        <f>DAY(Tabla1[[#This Row],[Fecha]])</f>
        <v>16</v>
      </c>
      <c r="J67" t="str">
        <f>TEXT(Tabla1[[#This Row],[Fecha]],"DDDD")</f>
        <v>lunes</v>
      </c>
    </row>
    <row r="68" spans="1:10" x14ac:dyDescent="0.25">
      <c r="A68" s="18" t="s">
        <v>51</v>
      </c>
      <c r="B68" t="s">
        <v>31</v>
      </c>
      <c r="C68" t="s">
        <v>18</v>
      </c>
      <c r="D68" s="6">
        <v>119680</v>
      </c>
      <c r="E68" s="6">
        <v>23657</v>
      </c>
      <c r="F68" t="s">
        <v>11</v>
      </c>
      <c r="H68">
        <f>+Tabla1[[#This Row],[Precio]]-Tabla1[[#This Row],[Costo]]</f>
        <v>96023</v>
      </c>
      <c r="I68">
        <f>DAY(Tabla1[[#This Row],[Fecha]])</f>
        <v>5</v>
      </c>
      <c r="J68" t="str">
        <f>TEXT(Tabla1[[#This Row],[Fecha]],"DDDD")</f>
        <v>jueves</v>
      </c>
    </row>
    <row r="69" spans="1:10" x14ac:dyDescent="0.25">
      <c r="A69" s="18" t="s">
        <v>47</v>
      </c>
      <c r="B69" t="s">
        <v>31</v>
      </c>
      <c r="C69" t="s">
        <v>42</v>
      </c>
      <c r="D69" s="6">
        <v>86958</v>
      </c>
      <c r="E69" s="6">
        <v>10223</v>
      </c>
      <c r="F69" t="s">
        <v>35</v>
      </c>
      <c r="H69">
        <f>+Tabla1[[#This Row],[Precio]]-Tabla1[[#This Row],[Costo]]</f>
        <v>76735</v>
      </c>
      <c r="I69">
        <f>DAY(Tabla1[[#This Row],[Fecha]])</f>
        <v>6</v>
      </c>
      <c r="J69" t="str">
        <f>TEXT(Tabla1[[#This Row],[Fecha]],"DDDD")</f>
        <v>viernes</v>
      </c>
    </row>
    <row r="70" spans="1:10" x14ac:dyDescent="0.25">
      <c r="A70" s="18" t="s">
        <v>38</v>
      </c>
      <c r="B70" t="s">
        <v>12</v>
      </c>
      <c r="C70" t="s">
        <v>13</v>
      </c>
      <c r="D70" s="6">
        <v>160604</v>
      </c>
      <c r="E70" s="6">
        <v>40836</v>
      </c>
      <c r="F70" t="s">
        <v>26</v>
      </c>
      <c r="H70">
        <f>+Tabla1[[#This Row],[Precio]]-Tabla1[[#This Row],[Costo]]</f>
        <v>119768</v>
      </c>
      <c r="I70">
        <f>DAY(Tabla1[[#This Row],[Fecha]])</f>
        <v>7</v>
      </c>
      <c r="J70" t="str">
        <f>TEXT(Tabla1[[#This Row],[Fecha]],"DDDD")</f>
        <v>sábado</v>
      </c>
    </row>
    <row r="71" spans="1:10" x14ac:dyDescent="0.25">
      <c r="A71" s="18" t="s">
        <v>43</v>
      </c>
      <c r="B71" t="s">
        <v>48</v>
      </c>
      <c r="C71" t="s">
        <v>13</v>
      </c>
      <c r="D71" s="6">
        <v>142821</v>
      </c>
      <c r="E71" s="6">
        <v>28685</v>
      </c>
      <c r="F71" t="s">
        <v>11</v>
      </c>
      <c r="H71">
        <f>+Tabla1[[#This Row],[Precio]]-Tabla1[[#This Row],[Costo]]</f>
        <v>114136</v>
      </c>
      <c r="I71">
        <f>DAY(Tabla1[[#This Row],[Fecha]])</f>
        <v>10</v>
      </c>
      <c r="J71" t="str">
        <f>TEXT(Tabla1[[#This Row],[Fecha]],"DDDD")</f>
        <v>martes</v>
      </c>
    </row>
    <row r="72" spans="1:10" x14ac:dyDescent="0.25">
      <c r="A72" s="18" t="s">
        <v>24</v>
      </c>
      <c r="B72" t="s">
        <v>40</v>
      </c>
      <c r="C72" t="s">
        <v>13</v>
      </c>
      <c r="D72" s="6">
        <v>169782</v>
      </c>
      <c r="E72" s="6">
        <v>8484</v>
      </c>
      <c r="F72" t="s">
        <v>11</v>
      </c>
      <c r="G72" t="s">
        <v>15</v>
      </c>
      <c r="H72">
        <f>+Tabla1[[#This Row],[Precio]]-Tabla1[[#This Row],[Costo]]</f>
        <v>161298</v>
      </c>
      <c r="I72">
        <f>DAY(Tabla1[[#This Row],[Fecha]])</f>
        <v>13</v>
      </c>
      <c r="J72" t="str">
        <f>TEXT(Tabla1[[#This Row],[Fecha]],"DDDD")</f>
        <v>viernes</v>
      </c>
    </row>
    <row r="73" spans="1:10" x14ac:dyDescent="0.25">
      <c r="A73" s="18" t="s">
        <v>36</v>
      </c>
      <c r="B73" t="s">
        <v>34</v>
      </c>
      <c r="C73" t="s">
        <v>18</v>
      </c>
      <c r="D73" s="6">
        <v>118414</v>
      </c>
      <c r="E73" s="6">
        <v>23637</v>
      </c>
      <c r="F73" t="s">
        <v>11</v>
      </c>
      <c r="G73" t="s">
        <v>21</v>
      </c>
      <c r="H73">
        <f>+Tabla1[[#This Row],[Precio]]-Tabla1[[#This Row],[Costo]]</f>
        <v>94777</v>
      </c>
      <c r="I73">
        <f>DAY(Tabla1[[#This Row],[Fecha]])</f>
        <v>23</v>
      </c>
      <c r="J73" t="str">
        <f>TEXT(Tabla1[[#This Row],[Fecha]],"DDDD")</f>
        <v>lunes</v>
      </c>
    </row>
    <row r="74" spans="1:10" x14ac:dyDescent="0.25">
      <c r="A74" s="18" t="s">
        <v>8</v>
      </c>
      <c r="B74" t="s">
        <v>40</v>
      </c>
      <c r="C74" t="s">
        <v>42</v>
      </c>
      <c r="D74" s="6">
        <v>183811</v>
      </c>
      <c r="E74" s="6">
        <v>9751</v>
      </c>
      <c r="F74" t="s">
        <v>14</v>
      </c>
      <c r="G74" t="s">
        <v>15</v>
      </c>
      <c r="H74">
        <f>+Tabla1[[#This Row],[Precio]]-Tabla1[[#This Row],[Costo]]</f>
        <v>174060</v>
      </c>
      <c r="I74">
        <f>DAY(Tabla1[[#This Row],[Fecha]])</f>
        <v>22</v>
      </c>
      <c r="J74" t="str">
        <f>TEXT(Tabla1[[#This Row],[Fecha]],"DDDD")</f>
        <v>domingo</v>
      </c>
    </row>
    <row r="75" spans="1:10" x14ac:dyDescent="0.25">
      <c r="A75" s="18" t="s">
        <v>47</v>
      </c>
      <c r="B75" t="s">
        <v>12</v>
      </c>
      <c r="C75" t="s">
        <v>18</v>
      </c>
      <c r="D75" s="6">
        <v>146523</v>
      </c>
      <c r="E75" s="6">
        <v>43345</v>
      </c>
      <c r="F75" t="s">
        <v>11</v>
      </c>
      <c r="G75" t="s">
        <v>29</v>
      </c>
      <c r="H75">
        <f>+Tabla1[[#This Row],[Precio]]-Tabla1[[#This Row],[Costo]]</f>
        <v>103178</v>
      </c>
      <c r="I75">
        <f>DAY(Tabla1[[#This Row],[Fecha]])</f>
        <v>6</v>
      </c>
      <c r="J75" t="str">
        <f>TEXT(Tabla1[[#This Row],[Fecha]],"DDDD")</f>
        <v>viernes</v>
      </c>
    </row>
    <row r="76" spans="1:10" x14ac:dyDescent="0.25">
      <c r="A76" s="18" t="s">
        <v>55</v>
      </c>
      <c r="B76" t="s">
        <v>12</v>
      </c>
      <c r="C76" t="s">
        <v>32</v>
      </c>
      <c r="D76" s="6">
        <v>105593</v>
      </c>
      <c r="E76" s="6">
        <v>30837</v>
      </c>
      <c r="F76" t="s">
        <v>11</v>
      </c>
      <c r="G76" t="s">
        <v>21</v>
      </c>
      <c r="H76">
        <f>+Tabla1[[#This Row],[Precio]]-Tabla1[[#This Row],[Costo]]</f>
        <v>74756</v>
      </c>
      <c r="I76">
        <f>DAY(Tabla1[[#This Row],[Fecha]])</f>
        <v>21</v>
      </c>
      <c r="J76" t="str">
        <f>TEXT(Tabla1[[#This Row],[Fecha]],"DDDD")</f>
        <v>sábado</v>
      </c>
    </row>
    <row r="77" spans="1:10" x14ac:dyDescent="0.25">
      <c r="A77" s="18" t="s">
        <v>49</v>
      </c>
      <c r="B77" t="s">
        <v>23</v>
      </c>
      <c r="C77" t="s">
        <v>18</v>
      </c>
      <c r="D77" s="6">
        <v>81325</v>
      </c>
      <c r="E77" s="6">
        <v>87</v>
      </c>
      <c r="F77" t="s">
        <v>14</v>
      </c>
      <c r="H77">
        <f>+Tabla1[[#This Row],[Precio]]-Tabla1[[#This Row],[Costo]]</f>
        <v>81238</v>
      </c>
      <c r="I77">
        <f>DAY(Tabla1[[#This Row],[Fecha]])</f>
        <v>12</v>
      </c>
      <c r="J77" t="str">
        <f>TEXT(Tabla1[[#This Row],[Fecha]],"DDDD")</f>
        <v>jueves</v>
      </c>
    </row>
    <row r="78" spans="1:10" x14ac:dyDescent="0.25">
      <c r="A78" s="18" t="s">
        <v>24</v>
      </c>
      <c r="B78" t="s">
        <v>23</v>
      </c>
      <c r="C78" t="s">
        <v>42</v>
      </c>
      <c r="D78" s="6">
        <v>161454</v>
      </c>
      <c r="E78" s="6">
        <v>15976</v>
      </c>
      <c r="F78" t="s">
        <v>26</v>
      </c>
      <c r="G78" t="s">
        <v>15</v>
      </c>
      <c r="H78">
        <f>+Tabla1[[#This Row],[Precio]]-Tabla1[[#This Row],[Costo]]</f>
        <v>145478</v>
      </c>
      <c r="I78">
        <f>DAY(Tabla1[[#This Row],[Fecha]])</f>
        <v>13</v>
      </c>
      <c r="J78" t="str">
        <f>TEXT(Tabla1[[#This Row],[Fecha]],"DDDD")</f>
        <v>viernes</v>
      </c>
    </row>
    <row r="79" spans="1:10" x14ac:dyDescent="0.25">
      <c r="A79" s="18" t="s">
        <v>54</v>
      </c>
      <c r="B79" t="s">
        <v>23</v>
      </c>
      <c r="C79" t="s">
        <v>18</v>
      </c>
      <c r="D79" s="6">
        <v>99413</v>
      </c>
      <c r="E79" s="6">
        <v>19843</v>
      </c>
      <c r="F79" t="s">
        <v>14</v>
      </c>
      <c r="G79" t="s">
        <v>19</v>
      </c>
      <c r="H79">
        <f>+Tabla1[[#This Row],[Precio]]-Tabla1[[#This Row],[Costo]]</f>
        <v>79570</v>
      </c>
      <c r="I79">
        <f>DAY(Tabla1[[#This Row],[Fecha]])</f>
        <v>15</v>
      </c>
      <c r="J79" t="str">
        <f>TEXT(Tabla1[[#This Row],[Fecha]],"DDDD")</f>
        <v>domingo</v>
      </c>
    </row>
    <row r="80" spans="1:10" x14ac:dyDescent="0.25">
      <c r="A80" s="18" t="s">
        <v>47</v>
      </c>
      <c r="B80" t="s">
        <v>48</v>
      </c>
      <c r="C80" t="s">
        <v>10</v>
      </c>
      <c r="D80" s="6">
        <v>193488</v>
      </c>
      <c r="E80" s="6">
        <v>5079</v>
      </c>
      <c r="F80" t="s">
        <v>11</v>
      </c>
      <c r="G80" t="s">
        <v>15</v>
      </c>
      <c r="H80">
        <f>+Tabla1[[#This Row],[Precio]]-Tabla1[[#This Row],[Costo]]</f>
        <v>188409</v>
      </c>
      <c r="I80">
        <f>DAY(Tabla1[[#This Row],[Fecha]])</f>
        <v>6</v>
      </c>
      <c r="J80" t="str">
        <f>TEXT(Tabla1[[#This Row],[Fecha]],"DDDD")</f>
        <v>viernes</v>
      </c>
    </row>
    <row r="81" spans="1:10" x14ac:dyDescent="0.25">
      <c r="A81" s="18" t="s">
        <v>51</v>
      </c>
      <c r="B81" t="s">
        <v>28</v>
      </c>
      <c r="C81" t="s">
        <v>42</v>
      </c>
      <c r="D81" s="6">
        <v>73977</v>
      </c>
      <c r="E81" s="6">
        <v>16679</v>
      </c>
      <c r="F81" t="s">
        <v>14</v>
      </c>
      <c r="H81">
        <f>+Tabla1[[#This Row],[Precio]]-Tabla1[[#This Row],[Costo]]</f>
        <v>57298</v>
      </c>
      <c r="I81">
        <f>DAY(Tabla1[[#This Row],[Fecha]])</f>
        <v>5</v>
      </c>
      <c r="J81" t="str">
        <f>TEXT(Tabla1[[#This Row],[Fecha]],"DDDD")</f>
        <v>jueves</v>
      </c>
    </row>
    <row r="82" spans="1:10" x14ac:dyDescent="0.25">
      <c r="A82" s="18" t="s">
        <v>44</v>
      </c>
      <c r="B82" t="s">
        <v>9</v>
      </c>
      <c r="C82" t="s">
        <v>42</v>
      </c>
      <c r="D82" s="6">
        <v>189735</v>
      </c>
      <c r="E82" s="6">
        <v>2848</v>
      </c>
      <c r="F82" t="s">
        <v>11</v>
      </c>
      <c r="G82" t="s">
        <v>21</v>
      </c>
      <c r="H82">
        <f>+Tabla1[[#This Row],[Precio]]-Tabla1[[#This Row],[Costo]]</f>
        <v>186887</v>
      </c>
      <c r="I82">
        <f>DAY(Tabla1[[#This Row],[Fecha]])</f>
        <v>2</v>
      </c>
      <c r="J82" t="str">
        <f>TEXT(Tabla1[[#This Row],[Fecha]],"DDDD")</f>
        <v>lunes</v>
      </c>
    </row>
    <row r="83" spans="1:10" x14ac:dyDescent="0.25">
      <c r="A83" s="18" t="s">
        <v>54</v>
      </c>
      <c r="B83" t="s">
        <v>17</v>
      </c>
      <c r="C83" t="s">
        <v>42</v>
      </c>
      <c r="D83" s="6">
        <v>177263</v>
      </c>
      <c r="E83" s="6">
        <v>12761</v>
      </c>
      <c r="F83" t="s">
        <v>26</v>
      </c>
      <c r="H83">
        <f>+Tabla1[[#This Row],[Precio]]-Tabla1[[#This Row],[Costo]]</f>
        <v>164502</v>
      </c>
      <c r="I83">
        <f>DAY(Tabla1[[#This Row],[Fecha]])</f>
        <v>15</v>
      </c>
      <c r="J83" t="str">
        <f>TEXT(Tabla1[[#This Row],[Fecha]],"DDDD")</f>
        <v>domingo</v>
      </c>
    </row>
    <row r="84" spans="1:10" x14ac:dyDescent="0.25">
      <c r="A84" s="18" t="s">
        <v>47</v>
      </c>
      <c r="B84" t="s">
        <v>45</v>
      </c>
      <c r="C84" t="s">
        <v>18</v>
      </c>
      <c r="D84" s="6">
        <v>79056</v>
      </c>
      <c r="E84" s="6">
        <v>9060</v>
      </c>
      <c r="F84" t="s">
        <v>35</v>
      </c>
      <c r="H84">
        <f>+Tabla1[[#This Row],[Precio]]-Tabla1[[#This Row],[Costo]]</f>
        <v>69996</v>
      </c>
      <c r="I84">
        <f>DAY(Tabla1[[#This Row],[Fecha]])</f>
        <v>6</v>
      </c>
      <c r="J84" t="str">
        <f>TEXT(Tabla1[[#This Row],[Fecha]],"DDDD")</f>
        <v>viernes</v>
      </c>
    </row>
    <row r="85" spans="1:10" x14ac:dyDescent="0.25">
      <c r="A85" s="18" t="s">
        <v>38</v>
      </c>
      <c r="B85" t="s">
        <v>9</v>
      </c>
      <c r="C85" t="s">
        <v>42</v>
      </c>
      <c r="D85" s="6">
        <v>172436</v>
      </c>
      <c r="E85" s="6">
        <v>36104</v>
      </c>
      <c r="F85" t="s">
        <v>26</v>
      </c>
      <c r="G85" t="s">
        <v>21</v>
      </c>
      <c r="H85">
        <f>+Tabla1[[#This Row],[Precio]]-Tabla1[[#This Row],[Costo]]</f>
        <v>136332</v>
      </c>
      <c r="I85">
        <f>DAY(Tabla1[[#This Row],[Fecha]])</f>
        <v>7</v>
      </c>
      <c r="J85" t="str">
        <f>TEXT(Tabla1[[#This Row],[Fecha]],"DDDD")</f>
        <v>sábado</v>
      </c>
    </row>
    <row r="86" spans="1:10" x14ac:dyDescent="0.25">
      <c r="A86" s="18" t="s">
        <v>52</v>
      </c>
      <c r="B86" t="s">
        <v>45</v>
      </c>
      <c r="C86" t="s">
        <v>10</v>
      </c>
      <c r="D86" s="6">
        <v>197525</v>
      </c>
      <c r="E86" s="6">
        <v>24624</v>
      </c>
      <c r="F86" t="s">
        <v>11</v>
      </c>
      <c r="G86" t="s">
        <v>15</v>
      </c>
      <c r="H86">
        <f>+Tabla1[[#This Row],[Precio]]-Tabla1[[#This Row],[Costo]]</f>
        <v>172901</v>
      </c>
      <c r="I86">
        <f>DAY(Tabla1[[#This Row],[Fecha]])</f>
        <v>19</v>
      </c>
      <c r="J86" t="str">
        <f>TEXT(Tabla1[[#This Row],[Fecha]],"DDDD")</f>
        <v>jueves</v>
      </c>
    </row>
    <row r="87" spans="1:10" x14ac:dyDescent="0.25">
      <c r="A87" s="18" t="s">
        <v>51</v>
      </c>
      <c r="B87" t="s">
        <v>45</v>
      </c>
      <c r="C87" t="s">
        <v>42</v>
      </c>
      <c r="D87" s="6">
        <v>78395</v>
      </c>
      <c r="E87" s="6">
        <v>2608</v>
      </c>
      <c r="F87" t="s">
        <v>11</v>
      </c>
      <c r="G87" t="s">
        <v>29</v>
      </c>
      <c r="H87">
        <f>+Tabla1[[#This Row],[Precio]]-Tabla1[[#This Row],[Costo]]</f>
        <v>75787</v>
      </c>
      <c r="I87">
        <f>DAY(Tabla1[[#This Row],[Fecha]])</f>
        <v>5</v>
      </c>
      <c r="J87" t="str">
        <f>TEXT(Tabla1[[#This Row],[Fecha]],"DDDD")</f>
        <v>jueves</v>
      </c>
    </row>
    <row r="88" spans="1:10" x14ac:dyDescent="0.25">
      <c r="A88" s="18" t="s">
        <v>51</v>
      </c>
      <c r="B88" t="s">
        <v>23</v>
      </c>
      <c r="C88" t="s">
        <v>13</v>
      </c>
      <c r="D88" s="6">
        <v>97580</v>
      </c>
      <c r="E88" s="6">
        <v>3437</v>
      </c>
      <c r="F88" t="s">
        <v>26</v>
      </c>
      <c r="G88" t="s">
        <v>29</v>
      </c>
      <c r="H88">
        <f>+Tabla1[[#This Row],[Precio]]-Tabla1[[#This Row],[Costo]]</f>
        <v>94143</v>
      </c>
      <c r="I88">
        <f>DAY(Tabla1[[#This Row],[Fecha]])</f>
        <v>5</v>
      </c>
      <c r="J88" t="str">
        <f>TEXT(Tabla1[[#This Row],[Fecha]],"DDDD")</f>
        <v>jueves</v>
      </c>
    </row>
    <row r="89" spans="1:10" x14ac:dyDescent="0.25">
      <c r="A89" s="18" t="s">
        <v>47</v>
      </c>
      <c r="B89" t="s">
        <v>12</v>
      </c>
      <c r="C89" t="s">
        <v>13</v>
      </c>
      <c r="D89" s="6">
        <v>129595</v>
      </c>
      <c r="E89" s="6">
        <v>11743</v>
      </c>
      <c r="F89" t="s">
        <v>11</v>
      </c>
      <c r="G89" t="s">
        <v>15</v>
      </c>
      <c r="H89">
        <f>+Tabla1[[#This Row],[Precio]]-Tabla1[[#This Row],[Costo]]</f>
        <v>117852</v>
      </c>
      <c r="I89">
        <f>DAY(Tabla1[[#This Row],[Fecha]])</f>
        <v>6</v>
      </c>
      <c r="J89" t="str">
        <f>TEXT(Tabla1[[#This Row],[Fecha]],"DDDD")</f>
        <v>viernes</v>
      </c>
    </row>
    <row r="90" spans="1:10" x14ac:dyDescent="0.25">
      <c r="A90" s="18" t="s">
        <v>22</v>
      </c>
      <c r="B90" t="s">
        <v>23</v>
      </c>
      <c r="C90" t="s">
        <v>13</v>
      </c>
      <c r="D90" s="6">
        <v>161478</v>
      </c>
      <c r="E90" s="6">
        <v>40673</v>
      </c>
      <c r="F90" t="s">
        <v>14</v>
      </c>
      <c r="H90">
        <f>+Tabla1[[#This Row],[Precio]]-Tabla1[[#This Row],[Costo]]</f>
        <v>120805</v>
      </c>
      <c r="I90">
        <f>DAY(Tabla1[[#This Row],[Fecha]])</f>
        <v>3</v>
      </c>
      <c r="J90" t="str">
        <f>TEXT(Tabla1[[#This Row],[Fecha]],"DDDD")</f>
        <v>martes</v>
      </c>
    </row>
    <row r="91" spans="1:10" x14ac:dyDescent="0.25">
      <c r="A91" s="18" t="s">
        <v>27</v>
      </c>
      <c r="B91" t="s">
        <v>45</v>
      </c>
      <c r="C91" t="s">
        <v>10</v>
      </c>
      <c r="D91" s="6">
        <v>195776</v>
      </c>
      <c r="E91" s="6">
        <v>3222</v>
      </c>
      <c r="F91" t="s">
        <v>14</v>
      </c>
      <c r="H91">
        <f>+Tabla1[[#This Row],[Precio]]-Tabla1[[#This Row],[Costo]]</f>
        <v>192554</v>
      </c>
      <c r="I91">
        <f>DAY(Tabla1[[#This Row],[Fecha]])</f>
        <v>24</v>
      </c>
      <c r="J91" t="str">
        <f>TEXT(Tabla1[[#This Row],[Fecha]],"DDDD")</f>
        <v>martes</v>
      </c>
    </row>
    <row r="92" spans="1:10" x14ac:dyDescent="0.25">
      <c r="A92" s="18" t="s">
        <v>51</v>
      </c>
      <c r="B92" t="s">
        <v>31</v>
      </c>
      <c r="C92" t="s">
        <v>32</v>
      </c>
      <c r="D92" s="6">
        <v>149863</v>
      </c>
      <c r="E92" s="6">
        <v>25258</v>
      </c>
      <c r="F92" t="s">
        <v>35</v>
      </c>
      <c r="G92" t="s">
        <v>15</v>
      </c>
      <c r="H92">
        <f>+Tabla1[[#This Row],[Precio]]-Tabla1[[#This Row],[Costo]]</f>
        <v>124605</v>
      </c>
      <c r="I92">
        <f>DAY(Tabla1[[#This Row],[Fecha]])</f>
        <v>5</v>
      </c>
      <c r="J92" t="str">
        <f>TEXT(Tabla1[[#This Row],[Fecha]],"DDDD")</f>
        <v>jueves</v>
      </c>
    </row>
    <row r="93" spans="1:10" x14ac:dyDescent="0.25">
      <c r="A93" s="18" t="s">
        <v>37</v>
      </c>
      <c r="B93" t="s">
        <v>12</v>
      </c>
      <c r="C93" t="s">
        <v>42</v>
      </c>
      <c r="D93" s="6">
        <v>193300</v>
      </c>
      <c r="E93" s="6">
        <v>18622</v>
      </c>
      <c r="F93" t="s">
        <v>11</v>
      </c>
      <c r="G93" t="s">
        <v>19</v>
      </c>
      <c r="H93">
        <f>+Tabla1[[#This Row],[Precio]]-Tabla1[[#This Row],[Costo]]</f>
        <v>174678</v>
      </c>
      <c r="I93">
        <f>DAY(Tabla1[[#This Row],[Fecha]])</f>
        <v>11</v>
      </c>
      <c r="J93" t="str">
        <f>TEXT(Tabla1[[#This Row],[Fecha]],"DDDD")</f>
        <v>miércoles</v>
      </c>
    </row>
    <row r="94" spans="1:10" x14ac:dyDescent="0.25">
      <c r="A94" s="18" t="s">
        <v>33</v>
      </c>
      <c r="B94" t="s">
        <v>48</v>
      </c>
      <c r="C94" t="s">
        <v>13</v>
      </c>
      <c r="D94" s="6">
        <v>178223</v>
      </c>
      <c r="E94" s="6">
        <v>25351</v>
      </c>
      <c r="F94" t="s">
        <v>35</v>
      </c>
      <c r="H94">
        <f>+Tabla1[[#This Row],[Precio]]-Tabla1[[#This Row],[Costo]]</f>
        <v>152872</v>
      </c>
      <c r="I94">
        <f>DAY(Tabla1[[#This Row],[Fecha]])</f>
        <v>25</v>
      </c>
      <c r="J94" t="str">
        <f>TEXT(Tabla1[[#This Row],[Fecha]],"DDDD")</f>
        <v>miércoles</v>
      </c>
    </row>
    <row r="95" spans="1:10" x14ac:dyDescent="0.25">
      <c r="A95" s="18" t="s">
        <v>22</v>
      </c>
      <c r="B95" t="s">
        <v>23</v>
      </c>
      <c r="C95" t="s">
        <v>13</v>
      </c>
      <c r="D95" s="6">
        <v>86521</v>
      </c>
      <c r="E95" s="6">
        <v>10152</v>
      </c>
      <c r="F95" t="s">
        <v>35</v>
      </c>
      <c r="H95">
        <f>+Tabla1[[#This Row],[Precio]]-Tabla1[[#This Row],[Costo]]</f>
        <v>76369</v>
      </c>
      <c r="I95">
        <f>DAY(Tabla1[[#This Row],[Fecha]])</f>
        <v>3</v>
      </c>
      <c r="J95" t="str">
        <f>TEXT(Tabla1[[#This Row],[Fecha]],"DDDD")</f>
        <v>martes</v>
      </c>
    </row>
    <row r="96" spans="1:10" x14ac:dyDescent="0.25">
      <c r="A96" s="18" t="s">
        <v>43</v>
      </c>
      <c r="B96" t="s">
        <v>9</v>
      </c>
      <c r="C96" t="s">
        <v>18</v>
      </c>
      <c r="D96" s="6">
        <v>107306</v>
      </c>
      <c r="E96" s="6">
        <v>16870</v>
      </c>
      <c r="F96" t="s">
        <v>14</v>
      </c>
      <c r="G96" t="s">
        <v>29</v>
      </c>
      <c r="H96">
        <f>+Tabla1[[#This Row],[Precio]]-Tabla1[[#This Row],[Costo]]</f>
        <v>90436</v>
      </c>
      <c r="I96">
        <f>DAY(Tabla1[[#This Row],[Fecha]])</f>
        <v>10</v>
      </c>
      <c r="J96" t="str">
        <f>TEXT(Tabla1[[#This Row],[Fecha]],"DDDD")</f>
        <v>martes</v>
      </c>
    </row>
    <row r="97" spans="1:10" x14ac:dyDescent="0.25">
      <c r="A97" s="18" t="s">
        <v>44</v>
      </c>
      <c r="B97" t="s">
        <v>31</v>
      </c>
      <c r="C97" t="s">
        <v>42</v>
      </c>
      <c r="D97" s="6">
        <v>156110</v>
      </c>
      <c r="E97" s="6">
        <v>34440</v>
      </c>
      <c r="F97" t="s">
        <v>14</v>
      </c>
      <c r="G97" t="s">
        <v>21</v>
      </c>
      <c r="H97">
        <f>+Tabla1[[#This Row],[Precio]]-Tabla1[[#This Row],[Costo]]</f>
        <v>121670</v>
      </c>
      <c r="I97">
        <f>DAY(Tabla1[[#This Row],[Fecha]])</f>
        <v>2</v>
      </c>
      <c r="J97" t="str">
        <f>TEXT(Tabla1[[#This Row],[Fecha]],"DDDD")</f>
        <v>lunes</v>
      </c>
    </row>
    <row r="98" spans="1:10" x14ac:dyDescent="0.25">
      <c r="A98" s="18" t="s">
        <v>38</v>
      </c>
      <c r="B98" t="s">
        <v>9</v>
      </c>
      <c r="C98" t="s">
        <v>32</v>
      </c>
      <c r="D98" s="6">
        <v>77842</v>
      </c>
      <c r="E98" s="6">
        <v>8721</v>
      </c>
      <c r="F98" t="s">
        <v>35</v>
      </c>
      <c r="G98" t="s">
        <v>19</v>
      </c>
      <c r="H98">
        <f>+Tabla1[[#This Row],[Precio]]-Tabla1[[#This Row],[Costo]]</f>
        <v>69121</v>
      </c>
      <c r="I98">
        <f>DAY(Tabla1[[#This Row],[Fecha]])</f>
        <v>7</v>
      </c>
      <c r="J98" t="str">
        <f>TEXT(Tabla1[[#This Row],[Fecha]],"DDDD")</f>
        <v>sábado</v>
      </c>
    </row>
    <row r="99" spans="1:10" x14ac:dyDescent="0.25">
      <c r="A99" s="18" t="s">
        <v>24</v>
      </c>
      <c r="B99" t="s">
        <v>17</v>
      </c>
      <c r="C99" t="s">
        <v>32</v>
      </c>
      <c r="D99" s="6">
        <v>123018</v>
      </c>
      <c r="E99" s="6">
        <v>7854</v>
      </c>
      <c r="F99" t="s">
        <v>26</v>
      </c>
      <c r="G99" t="s">
        <v>19</v>
      </c>
      <c r="H99">
        <f>+Tabla1[[#This Row],[Precio]]-Tabla1[[#This Row],[Costo]]</f>
        <v>115164</v>
      </c>
      <c r="I99">
        <f>DAY(Tabla1[[#This Row],[Fecha]])</f>
        <v>13</v>
      </c>
      <c r="J99" t="str">
        <f>TEXT(Tabla1[[#This Row],[Fecha]],"DDDD")</f>
        <v>viernes</v>
      </c>
    </row>
    <row r="100" spans="1:10" x14ac:dyDescent="0.25">
      <c r="A100" s="18" t="s">
        <v>53</v>
      </c>
      <c r="B100" t="s">
        <v>31</v>
      </c>
      <c r="C100" t="s">
        <v>10</v>
      </c>
      <c r="D100" s="6">
        <v>152629</v>
      </c>
      <c r="E100" s="6">
        <v>40339</v>
      </c>
      <c r="F100" t="s">
        <v>35</v>
      </c>
      <c r="G100" t="s">
        <v>19</v>
      </c>
      <c r="H100">
        <f>+Tabla1[[#This Row],[Precio]]-Tabla1[[#This Row],[Costo]]</f>
        <v>112290</v>
      </c>
      <c r="I100">
        <f>DAY(Tabla1[[#This Row],[Fecha]])</f>
        <v>1</v>
      </c>
      <c r="J100" t="str">
        <f>TEXT(Tabla1[[#This Row],[Fecha]],"DDDD")</f>
        <v>domingo</v>
      </c>
    </row>
    <row r="101" spans="1:10" x14ac:dyDescent="0.25">
      <c r="A101" s="18" t="s">
        <v>55</v>
      </c>
      <c r="B101" t="s">
        <v>12</v>
      </c>
      <c r="C101" t="s">
        <v>42</v>
      </c>
      <c r="D101" s="6">
        <v>171730</v>
      </c>
      <c r="E101" s="6">
        <v>48269</v>
      </c>
      <c r="F101" t="s">
        <v>26</v>
      </c>
      <c r="G101" t="s">
        <v>19</v>
      </c>
      <c r="H101">
        <f>+Tabla1[[#This Row],[Precio]]-Tabla1[[#This Row],[Costo]]</f>
        <v>123461</v>
      </c>
      <c r="I101">
        <f>DAY(Tabla1[[#This Row],[Fecha]])</f>
        <v>21</v>
      </c>
      <c r="J101" t="str">
        <f>TEXT(Tabla1[[#This Row],[Fecha]],"DDDD")</f>
        <v>sábado</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7E52-9E20-4657-AD7D-CFB843D046FA}">
  <dimension ref="A1:K212"/>
  <sheetViews>
    <sheetView topLeftCell="A184" workbookViewId="0">
      <selection activeCell="B209" sqref="B209"/>
    </sheetView>
  </sheetViews>
  <sheetFormatPr baseColWidth="10" defaultColWidth="11.42578125" defaultRowHeight="15" x14ac:dyDescent="0.25"/>
  <cols>
    <col min="1" max="1" width="17.5703125" bestFit="1" customWidth="1"/>
    <col min="2" max="2" width="14.5703125" style="12" bestFit="1" customWidth="1"/>
    <col min="3" max="4" width="30.42578125" bestFit="1" customWidth="1"/>
    <col min="5" max="5" width="14.5703125" style="6" bestFit="1" customWidth="1"/>
    <col min="6" max="6" width="14" style="6" bestFit="1" customWidth="1"/>
  </cols>
  <sheetData>
    <row r="1" spans="1:11" ht="31.5" x14ac:dyDescent="0.5">
      <c r="A1" s="3" t="s">
        <v>56</v>
      </c>
    </row>
    <row r="2" spans="1:11" x14ac:dyDescent="0.25">
      <c r="A2" t="s">
        <v>57</v>
      </c>
    </row>
    <row r="5" spans="1:11" ht="18.75" x14ac:dyDescent="0.3">
      <c r="A5" s="4" t="s">
        <v>58</v>
      </c>
    </row>
    <row r="6" spans="1:11" x14ac:dyDescent="0.25">
      <c r="A6" t="e" cm="1" vm="1">
        <f t="array" ref="A6">_xlfn._xlws.PY(0,1,Tabla1[[#Headers],[#Data]])</f>
        <v>#VALUE!</v>
      </c>
    </row>
    <row r="8" spans="1:11" ht="15.75" x14ac:dyDescent="0.25">
      <c r="A8" s="5" t="s">
        <v>59</v>
      </c>
    </row>
    <row r="9" spans="1:11" x14ac:dyDescent="0.25">
      <c r="A9" t="str" cm="1">
        <f t="array" ref="A9:K20">IFERROR(_FV(A6,"arrayPreview"),_xlfn._DF_Python_str(A6))</f>
        <v/>
      </c>
      <c r="B9" s="12" t="str">
        <v>Fecha</v>
      </c>
      <c r="C9" t="str">
        <v>Cliente</v>
      </c>
      <c r="D9" t="str">
        <v>Servicio</v>
      </c>
      <c r="E9" s="6" t="str">
        <v>Precio</v>
      </c>
      <c r="F9" s="6" t="str">
        <v>Costo</v>
      </c>
      <c r="G9" t="str">
        <v>Medio de pago</v>
      </c>
      <c r="H9" t="str">
        <v>Notas</v>
      </c>
      <c r="I9" t="str">
        <v>Utilidad</v>
      </c>
      <c r="J9" t="str">
        <v>Dia</v>
      </c>
      <c r="K9" t="str">
        <v>Columna1</v>
      </c>
    </row>
    <row r="10" spans="1:11" x14ac:dyDescent="0.25">
      <c r="A10">
        <v>0</v>
      </c>
      <c r="B10" s="12" t="str">
        <v>22/06/2025</v>
      </c>
      <c r="C10" t="str">
        <v>Ana T.</v>
      </c>
      <c r="D10" t="str">
        <v>Análisis básico en Excel</v>
      </c>
      <c r="E10" s="6">
        <v>158269</v>
      </c>
      <c r="F10" s="6">
        <v>29837</v>
      </c>
      <c r="G10" t="str">
        <v>Bancolombia</v>
      </c>
      <c r="H10" vm="2">
        <v>0</v>
      </c>
      <c r="I10">
        <v>128432</v>
      </c>
      <c r="J10">
        <v>22</v>
      </c>
      <c r="K10" t="str">
        <v>domingo</v>
      </c>
    </row>
    <row r="11" spans="1:11" x14ac:dyDescent="0.25">
      <c r="A11">
        <v>1</v>
      </c>
      <c r="B11" s="12" t="str">
        <v>22/06/2025</v>
      </c>
      <c r="C11" t="str">
        <v>Marta C.</v>
      </c>
      <c r="D11" t="str">
        <v>Asesoría de datos 1:1</v>
      </c>
      <c r="E11" s="6">
        <v>92113</v>
      </c>
      <c r="F11" s="6">
        <v>117</v>
      </c>
      <c r="G11" t="str">
        <v>Daviplata</v>
      </c>
      <c r="H11" t="str">
        <v>Entregado</v>
      </c>
      <c r="I11">
        <v>91996</v>
      </c>
      <c r="J11">
        <v>22</v>
      </c>
      <c r="K11" t="str">
        <v>domingo</v>
      </c>
    </row>
    <row r="12" spans="1:11" x14ac:dyDescent="0.25">
      <c r="A12">
        <v>2</v>
      </c>
      <c r="B12" s="12" t="str">
        <v>16/06/2025</v>
      </c>
      <c r="C12" t="str">
        <v>Luis V.</v>
      </c>
      <c r="D12" t="str">
        <v>Reporte de ventas personalizado</v>
      </c>
      <c r="E12" s="6">
        <v>133936</v>
      </c>
      <c r="F12" s="6">
        <v>2397</v>
      </c>
      <c r="G12" t="str">
        <v>Daviplata</v>
      </c>
      <c r="H12" t="str">
        <v>Requiere actualización</v>
      </c>
      <c r="I12">
        <v>131539</v>
      </c>
      <c r="J12">
        <v>16</v>
      </c>
      <c r="K12" t="str">
        <v>lunes</v>
      </c>
    </row>
    <row r="13" spans="1:11" x14ac:dyDescent="0.25">
      <c r="A13">
        <v>3</v>
      </c>
      <c r="B13" s="12" t="str">
        <v>18/06/2025</v>
      </c>
      <c r="C13" t="str">
        <v>Luis V.</v>
      </c>
      <c r="D13" t="str">
        <v>Asesoría de datos 1:1</v>
      </c>
      <c r="E13" s="6">
        <v>110733</v>
      </c>
      <c r="F13" s="6">
        <v>22359</v>
      </c>
      <c r="G13" t="str">
        <v>Bancolombia</v>
      </c>
      <c r="H13" t="str">
        <v>Cliente frecuente</v>
      </c>
      <c r="I13">
        <v>88374</v>
      </c>
      <c r="J13">
        <v>18</v>
      </c>
      <c r="K13" t="str">
        <v>miércoles</v>
      </c>
    </row>
    <row r="14" spans="1:11" x14ac:dyDescent="0.25">
      <c r="A14">
        <v>4</v>
      </c>
      <c r="B14" s="12" t="str">
        <v>03/06/2025</v>
      </c>
      <c r="C14" t="str">
        <v>Andrés L.</v>
      </c>
      <c r="D14" t="str">
        <v>Asesoría de datos 1:1</v>
      </c>
      <c r="E14" s="6">
        <v>184121</v>
      </c>
      <c r="F14" s="6">
        <v>44166</v>
      </c>
      <c r="G14" t="str">
        <v>Bancolombia</v>
      </c>
      <c r="H14" t="str">
        <v>Entregado</v>
      </c>
      <c r="I14">
        <v>139955</v>
      </c>
      <c r="J14">
        <v>3</v>
      </c>
      <c r="K14" t="str">
        <v>martes</v>
      </c>
    </row>
    <row r="15" spans="1:11" x14ac:dyDescent="0.25">
      <c r="A15" t="str">
        <v>...</v>
      </c>
      <c r="B15" s="12" t="str">
        <v>...</v>
      </c>
      <c r="C15" t="str">
        <v>...</v>
      </c>
      <c r="D15" t="str">
        <v>...</v>
      </c>
      <c r="E15" s="6" t="str">
        <v>...</v>
      </c>
      <c r="F15" s="6" t="str">
        <v>...</v>
      </c>
      <c r="G15" t="str">
        <v>...</v>
      </c>
      <c r="H15" t="str">
        <v>...</v>
      </c>
      <c r="I15" t="str">
        <v>...</v>
      </c>
      <c r="J15" t="str">
        <v>...</v>
      </c>
      <c r="K15" t="str">
        <v>...</v>
      </c>
    </row>
    <row r="16" spans="1:11" x14ac:dyDescent="0.25">
      <c r="A16">
        <v>95</v>
      </c>
      <c r="B16" s="12" t="str">
        <v>02/06/2025</v>
      </c>
      <c r="C16" t="str">
        <v>Carlos R.</v>
      </c>
      <c r="D16" t="str">
        <v>Dashboard en Power BI</v>
      </c>
      <c r="E16" s="6">
        <v>156110</v>
      </c>
      <c r="F16" s="6">
        <v>34440</v>
      </c>
      <c r="G16" t="str">
        <v>Daviplata</v>
      </c>
      <c r="H16" t="str">
        <v>Cliente frecuente</v>
      </c>
      <c r="I16">
        <v>121670</v>
      </c>
      <c r="J16">
        <v>2</v>
      </c>
      <c r="K16" t="str">
        <v>lunes</v>
      </c>
    </row>
    <row r="17" spans="1:11" x14ac:dyDescent="0.25">
      <c r="A17">
        <v>96</v>
      </c>
      <c r="B17" s="12" t="str">
        <v>07/06/2025</v>
      </c>
      <c r="C17" t="str">
        <v>Ana T.</v>
      </c>
      <c r="D17" t="str">
        <v>Diagnóstico financiero</v>
      </c>
      <c r="E17" s="6">
        <v>77842</v>
      </c>
      <c r="F17" s="6">
        <v>8721</v>
      </c>
      <c r="G17" t="str">
        <v>Efectivo</v>
      </c>
      <c r="H17" t="str">
        <v>Requiere actualización</v>
      </c>
      <c r="I17">
        <v>69121</v>
      </c>
      <c r="J17">
        <v>7</v>
      </c>
      <c r="K17" t="str">
        <v>sábado</v>
      </c>
    </row>
    <row r="18" spans="1:11" x14ac:dyDescent="0.25">
      <c r="A18">
        <v>97</v>
      </c>
      <c r="B18" s="12" t="str">
        <v>13/06/2025</v>
      </c>
      <c r="C18" t="str">
        <v>Luis V.</v>
      </c>
      <c r="D18" t="str">
        <v>Diagnóstico financiero</v>
      </c>
      <c r="E18" s="6">
        <v>123018</v>
      </c>
      <c r="F18" s="6">
        <v>7854</v>
      </c>
      <c r="G18" t="str">
        <v>Nequi</v>
      </c>
      <c r="H18" t="str">
        <v>Requiere actualización</v>
      </c>
      <c r="I18">
        <v>115164</v>
      </c>
      <c r="J18">
        <v>13</v>
      </c>
      <c r="K18" t="str">
        <v>viernes</v>
      </c>
    </row>
    <row r="19" spans="1:11" x14ac:dyDescent="0.25">
      <c r="A19">
        <v>98</v>
      </c>
      <c r="B19" s="12" t="str">
        <v>01/06/2025</v>
      </c>
      <c r="C19" t="str">
        <v>Carlos R.</v>
      </c>
      <c r="D19" t="str">
        <v>Análisis básico en Excel</v>
      </c>
      <c r="E19" s="6">
        <v>152629</v>
      </c>
      <c r="F19" s="6">
        <v>40339</v>
      </c>
      <c r="G19" t="str">
        <v>Efectivo</v>
      </c>
      <c r="H19" t="str">
        <v>Requiere actualización</v>
      </c>
      <c r="I19">
        <v>112290</v>
      </c>
      <c r="J19">
        <v>1</v>
      </c>
      <c r="K19" t="str">
        <v>domingo</v>
      </c>
    </row>
    <row r="20" spans="1:11" x14ac:dyDescent="0.25">
      <c r="A20">
        <v>99</v>
      </c>
      <c r="B20" s="12" t="str">
        <v>21/06/2025</v>
      </c>
      <c r="C20" t="str">
        <v>Marta C.</v>
      </c>
      <c r="D20" t="str">
        <v>Dashboard en Power BI</v>
      </c>
      <c r="E20" s="6">
        <v>171730</v>
      </c>
      <c r="F20" s="6">
        <v>48269</v>
      </c>
      <c r="G20" t="str">
        <v>Nequi</v>
      </c>
      <c r="H20" t="str">
        <v>Requiere actualización</v>
      </c>
      <c r="I20">
        <v>123461</v>
      </c>
      <c r="J20">
        <v>21</v>
      </c>
      <c r="K20" t="str">
        <v>sábado</v>
      </c>
    </row>
    <row r="23" spans="1:11" ht="18.75" x14ac:dyDescent="0.3">
      <c r="A23" s="4" t="s">
        <v>60</v>
      </c>
    </row>
    <row r="24" spans="1:11" x14ac:dyDescent="0.25">
      <c r="A24" t="e" cm="1" vm="3">
        <f t="array" ref="A24">_xlfn._xlws.PY(1,1)</f>
        <v>#VALUE!</v>
      </c>
    </row>
    <row r="28" spans="1:11" ht="18.75" x14ac:dyDescent="0.3">
      <c r="A28" s="4" t="s">
        <v>61</v>
      </c>
    </row>
    <row r="29" spans="1:11" x14ac:dyDescent="0.25">
      <c r="A29" t="e" cm="1" vm="4">
        <f t="array" ref="A29">_xlfn._xlws.PY(2,1)</f>
        <v>#VALUE!</v>
      </c>
    </row>
    <row r="31" spans="1:11" ht="15.75" x14ac:dyDescent="0.25">
      <c r="A31" s="5" t="s">
        <v>59</v>
      </c>
    </row>
    <row r="32" spans="1:11" x14ac:dyDescent="0.25">
      <c r="A32" t="str" cm="1">
        <f t="array" ref="A32:A34">IFERROR(_FV(A29,"arrayPreview"),_xlfn._DF_Python_str(A29))</f>
        <v>&lt;Series&gt;</v>
      </c>
    </row>
    <row r="33" spans="1:2" x14ac:dyDescent="0.25">
      <c r="A33" t="str">
        <v>&lt;Series&gt;</v>
      </c>
    </row>
    <row r="34" spans="1:2" x14ac:dyDescent="0.25">
      <c r="A34" t="str">
        <v>&lt;Series&gt;</v>
      </c>
    </row>
    <row r="37" spans="1:2" ht="18.75" x14ac:dyDescent="0.3">
      <c r="A37" s="4" t="s">
        <v>62</v>
      </c>
    </row>
    <row r="38" spans="1:2" x14ac:dyDescent="0.25">
      <c r="A38" t="e" cm="1" vm="5">
        <f t="array" ref="A38">_xlfn._xlws.PY(3,1)</f>
        <v>#VALUE!</v>
      </c>
    </row>
    <row r="40" spans="1:2" ht="15.75" x14ac:dyDescent="0.25">
      <c r="A40" s="5" t="s">
        <v>59</v>
      </c>
    </row>
    <row r="41" spans="1:2" x14ac:dyDescent="0.25">
      <c r="A41" t="str" cm="1">
        <f t="array" ref="A41:B46">IFERROR(_FV(A38,"arrayPreview"),_xlfn._DF_Python_str(A38))</f>
        <v>Servicio</v>
      </c>
      <c r="B41" s="12" t="str">
        <v>Precio</v>
      </c>
    </row>
    <row r="42" spans="1:2" x14ac:dyDescent="0.25">
      <c r="A42" t="str">
        <v>Dashboard en Power BI</v>
      </c>
      <c r="B42" s="15">
        <v>3267442</v>
      </c>
    </row>
    <row r="43" spans="1:2" x14ac:dyDescent="0.25">
      <c r="A43" t="str">
        <v>Diagnóstico financiero</v>
      </c>
      <c r="B43" s="15">
        <v>3150783</v>
      </c>
    </row>
    <row r="44" spans="1:2" x14ac:dyDescent="0.25">
      <c r="A44" t="str">
        <v>Asesoría de datos 1:1</v>
      </c>
      <c r="B44" s="15">
        <v>2812359</v>
      </c>
    </row>
    <row r="45" spans="1:2" x14ac:dyDescent="0.25">
      <c r="A45" t="str">
        <v>Reporte de ventas personalizado</v>
      </c>
      <c r="B45" s="15">
        <v>2228944</v>
      </c>
    </row>
    <row r="46" spans="1:2" x14ac:dyDescent="0.25">
      <c r="A46" t="str">
        <v>Análisis básico en Excel</v>
      </c>
      <c r="B46" s="15">
        <v>2214101</v>
      </c>
    </row>
    <row r="49" spans="1:4" ht="18.75" x14ac:dyDescent="0.3">
      <c r="A49" s="4" t="s">
        <v>63</v>
      </c>
    </row>
    <row r="50" spans="1:4" x14ac:dyDescent="0.25">
      <c r="A50" t="e" cm="1" vm="6">
        <f t="array" ref="A50">_xlfn._xlws.PY(4,1)</f>
        <v>#VALUE!</v>
      </c>
    </row>
    <row r="52" spans="1:4" ht="15.75" x14ac:dyDescent="0.25">
      <c r="A52" s="5" t="s">
        <v>59</v>
      </c>
    </row>
    <row r="53" spans="1:4" x14ac:dyDescent="0.25">
      <c r="A53" t="str" cm="1">
        <f t="array" ref="A53:B63">IFERROR(_FV(A50,"arrayPreview"),_xlfn._DF_Python_str(A50))</f>
        <v>Cliente</v>
      </c>
      <c r="B53" s="12" t="str">
        <v>Precio</v>
      </c>
    </row>
    <row r="54" spans="1:4" x14ac:dyDescent="0.25">
      <c r="A54" t="str">
        <v>Luis V.</v>
      </c>
      <c r="B54" s="15">
        <v>2311300</v>
      </c>
      <c r="C54" s="12"/>
      <c r="D54" s="12"/>
    </row>
    <row r="55" spans="1:4" x14ac:dyDescent="0.25">
      <c r="A55" t="str">
        <v>Carlos R.</v>
      </c>
      <c r="B55" s="15">
        <v>1789197</v>
      </c>
    </row>
    <row r="56" spans="1:4" x14ac:dyDescent="0.25">
      <c r="A56" t="str">
        <v>Diego H.</v>
      </c>
      <c r="B56" s="15">
        <v>1581142</v>
      </c>
    </row>
    <row r="57" spans="1:4" x14ac:dyDescent="0.25">
      <c r="A57" t="str">
        <v>Marta C.</v>
      </c>
      <c r="B57" s="15">
        <v>1499601</v>
      </c>
    </row>
    <row r="58" spans="1:4" x14ac:dyDescent="0.25">
      <c r="A58" t="str">
        <v>Andrés L.</v>
      </c>
      <c r="B58" s="15">
        <v>1428652</v>
      </c>
    </row>
    <row r="59" spans="1:4" x14ac:dyDescent="0.25">
      <c r="A59" t="str">
        <v>Sofía P.</v>
      </c>
      <c r="B59" s="15">
        <v>1217124</v>
      </c>
    </row>
    <row r="60" spans="1:4" x14ac:dyDescent="0.25">
      <c r="A60" t="str">
        <v>Ana T.</v>
      </c>
      <c r="B60" s="15">
        <v>1181417</v>
      </c>
    </row>
    <row r="61" spans="1:4" x14ac:dyDescent="0.25">
      <c r="A61" t="str">
        <v>Paula S.</v>
      </c>
      <c r="B61" s="15">
        <v>1130632</v>
      </c>
    </row>
    <row r="62" spans="1:4" x14ac:dyDescent="0.25">
      <c r="A62" t="str">
        <v>María G.</v>
      </c>
      <c r="B62" s="15">
        <v>932952</v>
      </c>
    </row>
    <row r="63" spans="1:4" x14ac:dyDescent="0.25">
      <c r="A63" t="str">
        <v>Jorge M.</v>
      </c>
      <c r="B63" s="15">
        <v>601612</v>
      </c>
    </row>
    <row r="66" spans="1:2" ht="18.75" x14ac:dyDescent="0.3">
      <c r="A66" s="4" t="s">
        <v>64</v>
      </c>
    </row>
    <row r="67" spans="1:2" x14ac:dyDescent="0.25">
      <c r="A67" t="e" cm="1" vm="7">
        <f t="array" ref="A67">_xlfn._xlws.PY(5,1)</f>
        <v>#VALUE!</v>
      </c>
    </row>
    <row r="69" spans="1:2" ht="15.75" x14ac:dyDescent="0.25">
      <c r="A69" s="5" t="s">
        <v>59</v>
      </c>
    </row>
    <row r="70" spans="1:2" x14ac:dyDescent="0.25">
      <c r="A70" t="str" cm="1">
        <f t="array" ref="A70:B75">IFERROR(_FV(A67,"arrayPreview"),_xlfn._DF_Python_str(A67))</f>
        <v>Servicio</v>
      </c>
      <c r="B70" s="12" t="str">
        <v>Costo</v>
      </c>
    </row>
    <row r="71" spans="1:2" x14ac:dyDescent="0.25">
      <c r="A71" t="str">
        <v>Diagnóstico financiero</v>
      </c>
      <c r="B71" s="12">
        <v>52850</v>
      </c>
    </row>
    <row r="72" spans="1:2" x14ac:dyDescent="0.25">
      <c r="A72" t="str">
        <v>Dashboard en Power BI</v>
      </c>
      <c r="B72" s="12">
        <v>50473</v>
      </c>
    </row>
    <row r="73" spans="1:2" x14ac:dyDescent="0.25">
      <c r="A73" t="str">
        <v>Asesoría de datos 1:1</v>
      </c>
      <c r="B73" s="12">
        <v>44166</v>
      </c>
    </row>
    <row r="74" spans="1:2" x14ac:dyDescent="0.25">
      <c r="A74" t="str">
        <v>Reporte de ventas personalizado</v>
      </c>
      <c r="B74" s="12">
        <v>43345</v>
      </c>
    </row>
    <row r="75" spans="1:2" x14ac:dyDescent="0.25">
      <c r="A75" t="str">
        <v>Análisis básico en Excel</v>
      </c>
      <c r="B75" s="12">
        <v>42843</v>
      </c>
    </row>
    <row r="94" spans="1:1" ht="18.75" x14ac:dyDescent="0.3">
      <c r="A94" s="4" t="s">
        <v>65</v>
      </c>
    </row>
    <row r="95" spans="1:1" x14ac:dyDescent="0.25">
      <c r="A95" t="e" cm="1" vm="8">
        <f t="array" ref="A95">_xlfn._xlws.PY(6,1)</f>
        <v>#VALUE!</v>
      </c>
    </row>
    <row r="97" spans="1:2" ht="15.75" x14ac:dyDescent="0.25">
      <c r="A97" s="5" t="s">
        <v>59</v>
      </c>
    </row>
    <row r="98" spans="1:2" x14ac:dyDescent="0.25">
      <c r="A98" t="str" cm="1">
        <f t="array" ref="A98:A101">IFERROR(_FV(A95,"arrayPreview"),_xlfn._DF_Python_str(A95))</f>
        <v>&lt;Series&gt;</v>
      </c>
    </row>
    <row r="99" spans="1:2" x14ac:dyDescent="0.25">
      <c r="A99" t="str">
        <v>&lt;Series&gt;</v>
      </c>
    </row>
    <row r="100" spans="1:2" x14ac:dyDescent="0.25">
      <c r="A100" t="str">
        <v>&lt;Period&gt;</v>
      </c>
    </row>
    <row r="101" spans="1:2" x14ac:dyDescent="0.25">
      <c r="A101" t="str">
        <v>&lt;Series&gt;</v>
      </c>
    </row>
    <row r="104" spans="1:2" ht="18.75" x14ac:dyDescent="0.3">
      <c r="A104" s="4" t="s">
        <v>66</v>
      </c>
    </row>
    <row r="105" spans="1:2" x14ac:dyDescent="0.25">
      <c r="A105" t="e" cm="1" vm="9">
        <f t="array" ref="A105">_xlfn._xlws.PY(7,1)</f>
        <v>#VALUE!</v>
      </c>
    </row>
    <row r="107" spans="1:2" ht="15.75" x14ac:dyDescent="0.25">
      <c r="A107" s="5" t="s">
        <v>59</v>
      </c>
    </row>
    <row r="108" spans="1:2" x14ac:dyDescent="0.25">
      <c r="A108" t="str" cm="1">
        <f t="array" ref="A108:B109">IFERROR(_FV(A105,"arrayPreview"),_xlfn._DF_Python_str(A105))</f>
        <v>Servicio</v>
      </c>
      <c r="B108" s="12" t="str">
        <v>Precio</v>
      </c>
    </row>
    <row r="109" spans="1:2" x14ac:dyDescent="0.25">
      <c r="A109" t="str">
        <v>Dashboard en Power BI</v>
      </c>
      <c r="B109" s="12">
        <v>3267442</v>
      </c>
    </row>
    <row r="112" spans="1:2" ht="18.75" x14ac:dyDescent="0.3">
      <c r="A112" s="4" t="s">
        <v>67</v>
      </c>
    </row>
    <row r="113" spans="1:9" x14ac:dyDescent="0.25">
      <c r="A113" t="e" cm="1" vm="10">
        <f t="array" ref="A113">_xlfn._xlws.PY(8,1)</f>
        <v>#VALUE!</v>
      </c>
    </row>
    <row r="115" spans="1:9" ht="15.75" x14ac:dyDescent="0.25">
      <c r="A115" s="5" t="s">
        <v>59</v>
      </c>
    </row>
    <row r="116" spans="1:9" x14ac:dyDescent="0.25">
      <c r="A116" t="str" cm="1">
        <f t="array" ref="A116:B117">IFERROR(_FV(A113,"arrayPreview"),_xlfn._DF_Python_str(A113))</f>
        <v>Cliente</v>
      </c>
      <c r="B116" s="12" t="str">
        <v>Precio</v>
      </c>
      <c r="D116" s="2" t="s">
        <v>68</v>
      </c>
      <c r="E116" s="6" t="s">
        <v>69</v>
      </c>
      <c r="F116" s="6" t="s">
        <v>70</v>
      </c>
    </row>
    <row r="117" spans="1:9" x14ac:dyDescent="0.25">
      <c r="A117" t="str">
        <v>Luis V.</v>
      </c>
      <c r="B117" s="12">
        <v>2311300</v>
      </c>
      <c r="D117" s="8" t="s">
        <v>42</v>
      </c>
      <c r="E117" s="6">
        <v>3267442</v>
      </c>
      <c r="F117" s="6">
        <v>473561</v>
      </c>
      <c r="I117" s="16">
        <f>3267442/13673629</f>
        <v>0.23895938671438285</v>
      </c>
    </row>
    <row r="118" spans="1:9" x14ac:dyDescent="0.25">
      <c r="D118" s="8" t="s">
        <v>32</v>
      </c>
      <c r="E118" s="6">
        <v>3150783</v>
      </c>
      <c r="F118" s="6">
        <v>504157</v>
      </c>
    </row>
    <row r="119" spans="1:9" x14ac:dyDescent="0.25">
      <c r="D119" s="8" t="s">
        <v>13</v>
      </c>
      <c r="E119" s="6">
        <v>2812359</v>
      </c>
      <c r="F119" s="6">
        <v>387595</v>
      </c>
    </row>
    <row r="120" spans="1:9" ht="18.75" x14ac:dyDescent="0.3">
      <c r="A120" s="4" t="s">
        <v>71</v>
      </c>
      <c r="D120" s="8" t="s">
        <v>18</v>
      </c>
      <c r="E120" s="6">
        <v>2228944</v>
      </c>
      <c r="F120" s="6">
        <v>309013</v>
      </c>
    </row>
    <row r="121" spans="1:9" x14ac:dyDescent="0.25">
      <c r="A121" t="e" cm="1" vm="11">
        <f t="array" ref="A121">_xlfn._xlws.PY(9,1)</f>
        <v>#VALUE!</v>
      </c>
      <c r="D121" s="8" t="s">
        <v>10</v>
      </c>
      <c r="E121" s="6">
        <v>2214101</v>
      </c>
      <c r="F121" s="6">
        <v>347929</v>
      </c>
    </row>
    <row r="122" spans="1:9" x14ac:dyDescent="0.25">
      <c r="D122" s="8" t="s">
        <v>72</v>
      </c>
      <c r="E122" s="6">
        <v>13673629</v>
      </c>
      <c r="F122" s="6">
        <v>2022255</v>
      </c>
      <c r="G122" s="9"/>
    </row>
    <row r="123" spans="1:9" ht="15.75" x14ac:dyDescent="0.25">
      <c r="A123" s="5" t="s">
        <v>59</v>
      </c>
    </row>
    <row r="124" spans="1:9" x14ac:dyDescent="0.25">
      <c r="A124" t="str" cm="1">
        <f t="array" ref="A124">IFERROR(_FV(A121,"arrayPreview"),_xlfn._DF_Python_str(A121))</f>
        <v>2025-06</v>
      </c>
    </row>
    <row r="127" spans="1:9" ht="18.75" x14ac:dyDescent="0.3">
      <c r="A127" s="4" t="s">
        <v>73</v>
      </c>
    </row>
    <row r="128" spans="1:9" x14ac:dyDescent="0.25">
      <c r="A128" t="e" cm="1" vm="12">
        <f t="array" ref="A128">_xlfn._xlws.PY(10,1)</f>
        <v>#VALUE!</v>
      </c>
    </row>
    <row r="130" spans="1:11" ht="15.75" x14ac:dyDescent="0.25">
      <c r="A130" s="5" t="s">
        <v>59</v>
      </c>
    </row>
    <row r="131" spans="1:11" x14ac:dyDescent="0.25">
      <c r="A131" t="str" cm="1">
        <f t="array" ref="A131:B132">IFERROR(_FV(A128,"arrayPreview"),_xlfn._DF_Python_str(A128))</f>
        <v>Servicio</v>
      </c>
      <c r="B131" s="12" t="str">
        <v>Rentabilidad</v>
      </c>
    </row>
    <row r="132" spans="1:11" x14ac:dyDescent="0.25">
      <c r="A132" t="str">
        <v>Análisis básico en Excel</v>
      </c>
      <c r="B132" s="12">
        <v>124411.46666666666</v>
      </c>
    </row>
    <row r="135" spans="1:11" ht="18.75" x14ac:dyDescent="0.3">
      <c r="A135" s="4" t="s">
        <v>74</v>
      </c>
    </row>
    <row r="136" spans="1:11" x14ac:dyDescent="0.25">
      <c r="A136" t="e" cm="1" vm="1">
        <f t="array" ref="A136">_xlfn._xlws.PY(0,1,Tabla1[[#Headers],[#Data]])</f>
        <v>#VALUE!</v>
      </c>
    </row>
    <row r="138" spans="1:11" ht="15.75" x14ac:dyDescent="0.25">
      <c r="A138" s="5" t="s">
        <v>59</v>
      </c>
    </row>
    <row r="139" spans="1:11" x14ac:dyDescent="0.25">
      <c r="A139" t="str" cm="1">
        <f t="array" ref="A139:K150">IFERROR(_FV(A136,"arrayPreview"),_xlfn._DF_Python_str(A136))</f>
        <v/>
      </c>
      <c r="B139" s="12" t="str">
        <v>Fecha</v>
      </c>
      <c r="C139" t="str">
        <v>Cliente</v>
      </c>
      <c r="D139" t="str">
        <v>Servicio</v>
      </c>
      <c r="E139" s="6" t="str">
        <v>Precio</v>
      </c>
      <c r="F139" s="6" t="str">
        <v>Costo</v>
      </c>
      <c r="G139" t="str">
        <v>Medio de pago</v>
      </c>
      <c r="H139" t="str">
        <v>Notas</v>
      </c>
      <c r="I139" t="str">
        <v>Utilidad</v>
      </c>
      <c r="J139" t="str">
        <v>Dia</v>
      </c>
      <c r="K139" t="str">
        <v>Columna1</v>
      </c>
    </row>
    <row r="140" spans="1:11" x14ac:dyDescent="0.25">
      <c r="A140">
        <v>0</v>
      </c>
      <c r="B140" s="12" t="str">
        <v>22/06/2025</v>
      </c>
      <c r="C140" t="str">
        <v>Ana T.</v>
      </c>
      <c r="D140" t="str">
        <v>Análisis básico en Excel</v>
      </c>
      <c r="E140" s="6">
        <v>158269</v>
      </c>
      <c r="F140" s="6">
        <v>29837</v>
      </c>
      <c r="G140" t="str">
        <v>Bancolombia</v>
      </c>
      <c r="H140" vm="2">
        <v>0</v>
      </c>
      <c r="I140">
        <v>128432</v>
      </c>
      <c r="J140">
        <v>22</v>
      </c>
      <c r="K140" t="str">
        <v>domingo</v>
      </c>
    </row>
    <row r="141" spans="1:11" x14ac:dyDescent="0.25">
      <c r="A141">
        <v>1</v>
      </c>
      <c r="B141" s="12" t="str">
        <v>22/06/2025</v>
      </c>
      <c r="C141" t="str">
        <v>Marta C.</v>
      </c>
      <c r="D141" t="str">
        <v>Asesoría de datos 1:1</v>
      </c>
      <c r="E141" s="6">
        <v>92113</v>
      </c>
      <c r="F141" s="6">
        <v>117</v>
      </c>
      <c r="G141" t="str">
        <v>Daviplata</v>
      </c>
      <c r="H141" t="str">
        <v>Entregado</v>
      </c>
      <c r="I141">
        <v>91996</v>
      </c>
      <c r="J141">
        <v>22</v>
      </c>
      <c r="K141" t="str">
        <v>domingo</v>
      </c>
    </row>
    <row r="142" spans="1:11" x14ac:dyDescent="0.25">
      <c r="A142">
        <v>2</v>
      </c>
      <c r="B142" s="12" t="str">
        <v>16/06/2025</v>
      </c>
      <c r="C142" t="str">
        <v>Luis V.</v>
      </c>
      <c r="D142" t="str">
        <v>Reporte de ventas personalizado</v>
      </c>
      <c r="E142" s="6">
        <v>133936</v>
      </c>
      <c r="F142" s="6">
        <v>2397</v>
      </c>
      <c r="G142" t="str">
        <v>Daviplata</v>
      </c>
      <c r="H142" t="str">
        <v>Requiere actualización</v>
      </c>
      <c r="I142">
        <v>131539</v>
      </c>
      <c r="J142">
        <v>16</v>
      </c>
      <c r="K142" t="str">
        <v>lunes</v>
      </c>
    </row>
    <row r="143" spans="1:11" x14ac:dyDescent="0.25">
      <c r="A143">
        <v>3</v>
      </c>
      <c r="B143" s="12" t="str">
        <v>18/06/2025</v>
      </c>
      <c r="C143" t="str">
        <v>Luis V.</v>
      </c>
      <c r="D143" t="str">
        <v>Asesoría de datos 1:1</v>
      </c>
      <c r="E143" s="6">
        <v>110733</v>
      </c>
      <c r="F143" s="6">
        <v>22359</v>
      </c>
      <c r="G143" t="str">
        <v>Bancolombia</v>
      </c>
      <c r="H143" t="str">
        <v>Cliente frecuente</v>
      </c>
      <c r="I143">
        <v>88374</v>
      </c>
      <c r="J143">
        <v>18</v>
      </c>
      <c r="K143" t="str">
        <v>miércoles</v>
      </c>
    </row>
    <row r="144" spans="1:11" x14ac:dyDescent="0.25">
      <c r="A144">
        <v>4</v>
      </c>
      <c r="B144" s="12" t="str">
        <v>03/06/2025</v>
      </c>
      <c r="C144" t="str">
        <v>Andrés L.</v>
      </c>
      <c r="D144" t="str">
        <v>Asesoría de datos 1:1</v>
      </c>
      <c r="E144" s="6">
        <v>184121</v>
      </c>
      <c r="F144" s="6">
        <v>44166</v>
      </c>
      <c r="G144" t="str">
        <v>Bancolombia</v>
      </c>
      <c r="H144" t="str">
        <v>Entregado</v>
      </c>
      <c r="I144">
        <v>139955</v>
      </c>
      <c r="J144">
        <v>3</v>
      </c>
      <c r="K144" t="str">
        <v>martes</v>
      </c>
    </row>
    <row r="145" spans="1:11" x14ac:dyDescent="0.25">
      <c r="A145" t="str">
        <v>...</v>
      </c>
      <c r="B145" s="12" t="str">
        <v>...</v>
      </c>
      <c r="C145" t="str">
        <v>...</v>
      </c>
      <c r="D145" t="str">
        <v>...</v>
      </c>
      <c r="E145" s="6" t="str">
        <v>...</v>
      </c>
      <c r="F145" s="6" t="str">
        <v>...</v>
      </c>
      <c r="G145" t="str">
        <v>...</v>
      </c>
      <c r="H145" t="str">
        <v>...</v>
      </c>
      <c r="I145" t="str">
        <v>...</v>
      </c>
      <c r="J145" t="str">
        <v>...</v>
      </c>
      <c r="K145" t="str">
        <v>...</v>
      </c>
    </row>
    <row r="146" spans="1:11" x14ac:dyDescent="0.25">
      <c r="A146">
        <v>95</v>
      </c>
      <c r="B146" s="12" t="str">
        <v>02/06/2025</v>
      </c>
      <c r="C146" t="str">
        <v>Carlos R.</v>
      </c>
      <c r="D146" t="str">
        <v>Dashboard en Power BI</v>
      </c>
      <c r="E146" s="6">
        <v>156110</v>
      </c>
      <c r="F146" s="6">
        <v>34440</v>
      </c>
      <c r="G146" t="str">
        <v>Daviplata</v>
      </c>
      <c r="H146" t="str">
        <v>Cliente frecuente</v>
      </c>
      <c r="I146">
        <v>121670</v>
      </c>
      <c r="J146">
        <v>2</v>
      </c>
      <c r="K146" t="str">
        <v>lunes</v>
      </c>
    </row>
    <row r="147" spans="1:11" x14ac:dyDescent="0.25">
      <c r="A147">
        <v>96</v>
      </c>
      <c r="B147" s="12" t="str">
        <v>07/06/2025</v>
      </c>
      <c r="C147" t="str">
        <v>Ana T.</v>
      </c>
      <c r="D147" t="str">
        <v>Diagnóstico financiero</v>
      </c>
      <c r="E147" s="6">
        <v>77842</v>
      </c>
      <c r="F147" s="6">
        <v>8721</v>
      </c>
      <c r="G147" t="str">
        <v>Efectivo</v>
      </c>
      <c r="H147" t="str">
        <v>Requiere actualización</v>
      </c>
      <c r="I147">
        <v>69121</v>
      </c>
      <c r="J147">
        <v>7</v>
      </c>
      <c r="K147" t="str">
        <v>sábado</v>
      </c>
    </row>
    <row r="148" spans="1:11" x14ac:dyDescent="0.25">
      <c r="A148">
        <v>97</v>
      </c>
      <c r="B148" s="12" t="str">
        <v>13/06/2025</v>
      </c>
      <c r="C148" t="str">
        <v>Luis V.</v>
      </c>
      <c r="D148" t="str">
        <v>Diagnóstico financiero</v>
      </c>
      <c r="E148" s="6">
        <v>123018</v>
      </c>
      <c r="F148" s="6">
        <v>7854</v>
      </c>
      <c r="G148" t="str">
        <v>Nequi</v>
      </c>
      <c r="H148" t="str">
        <v>Requiere actualización</v>
      </c>
      <c r="I148">
        <v>115164</v>
      </c>
      <c r="J148">
        <v>13</v>
      </c>
      <c r="K148" t="str">
        <v>viernes</v>
      </c>
    </row>
    <row r="149" spans="1:11" x14ac:dyDescent="0.25">
      <c r="A149">
        <v>98</v>
      </c>
      <c r="B149" s="12" t="str">
        <v>01/06/2025</v>
      </c>
      <c r="C149" t="str">
        <v>Carlos R.</v>
      </c>
      <c r="D149" t="str">
        <v>Análisis básico en Excel</v>
      </c>
      <c r="E149" s="6">
        <v>152629</v>
      </c>
      <c r="F149" s="6">
        <v>40339</v>
      </c>
      <c r="G149" t="str">
        <v>Efectivo</v>
      </c>
      <c r="H149" t="str">
        <v>Requiere actualización</v>
      </c>
      <c r="I149">
        <v>112290</v>
      </c>
      <c r="J149">
        <v>1</v>
      </c>
      <c r="K149" t="str">
        <v>domingo</v>
      </c>
    </row>
    <row r="150" spans="1:11" x14ac:dyDescent="0.25">
      <c r="A150">
        <v>99</v>
      </c>
      <c r="B150" s="12" t="str">
        <v>21/06/2025</v>
      </c>
      <c r="C150" t="str">
        <v>Marta C.</v>
      </c>
      <c r="D150" t="str">
        <v>Dashboard en Power BI</v>
      </c>
      <c r="E150" s="6">
        <v>171730</v>
      </c>
      <c r="F150" s="6">
        <v>48269</v>
      </c>
      <c r="G150" t="str">
        <v>Nequi</v>
      </c>
      <c r="H150" t="str">
        <v>Requiere actualización</v>
      </c>
      <c r="I150">
        <v>123461</v>
      </c>
      <c r="J150">
        <v>21</v>
      </c>
      <c r="K150" t="str">
        <v>sábado</v>
      </c>
    </row>
    <row r="155" spans="1:11" x14ac:dyDescent="0.25">
      <c r="E155"/>
    </row>
    <row r="156" spans="1:11" x14ac:dyDescent="0.25">
      <c r="E156"/>
    </row>
    <row r="157" spans="1:11" x14ac:dyDescent="0.25">
      <c r="C157" s="2" t="s">
        <v>68</v>
      </c>
      <c r="D157" t="s">
        <v>75</v>
      </c>
      <c r="E157" t="s">
        <v>76</v>
      </c>
    </row>
    <row r="158" spans="1:11" x14ac:dyDescent="0.25">
      <c r="C158" s="8" t="s">
        <v>10</v>
      </c>
      <c r="D158">
        <v>147606.73333333334</v>
      </c>
      <c r="E158">
        <v>124411.46666666666</v>
      </c>
      <c r="F158" s="11"/>
    </row>
    <row r="159" spans="1:11" x14ac:dyDescent="0.25">
      <c r="C159" s="8" t="s">
        <v>13</v>
      </c>
      <c r="D159">
        <v>133921.85714285713</v>
      </c>
      <c r="E159">
        <v>115464.95238095238</v>
      </c>
    </row>
    <row r="160" spans="1:11" x14ac:dyDescent="0.25">
      <c r="C160" s="8" t="s">
        <v>42</v>
      </c>
      <c r="D160">
        <v>136143.41666666666</v>
      </c>
      <c r="E160">
        <v>116411.70833333333</v>
      </c>
    </row>
    <row r="161" spans="3:6" x14ac:dyDescent="0.25">
      <c r="C161" s="8" t="s">
        <v>32</v>
      </c>
      <c r="D161">
        <v>143217.40909090909</v>
      </c>
      <c r="E161">
        <v>120301.18181818182</v>
      </c>
    </row>
    <row r="162" spans="3:6" x14ac:dyDescent="0.25">
      <c r="C162" s="8" t="s">
        <v>18</v>
      </c>
      <c r="D162">
        <v>123830.22222222222</v>
      </c>
      <c r="E162">
        <v>106662.83333333333</v>
      </c>
    </row>
    <row r="163" spans="3:6" x14ac:dyDescent="0.25">
      <c r="C163" s="8" t="s">
        <v>72</v>
      </c>
      <c r="D163">
        <v>136736.29</v>
      </c>
      <c r="E163">
        <v>116513.74</v>
      </c>
    </row>
    <row r="164" spans="3:6" x14ac:dyDescent="0.25">
      <c r="E164"/>
    </row>
    <row r="165" spans="3:6" x14ac:dyDescent="0.25">
      <c r="E165"/>
    </row>
    <row r="166" spans="3:6" x14ac:dyDescent="0.25">
      <c r="E166"/>
    </row>
    <row r="167" spans="3:6" x14ac:dyDescent="0.25">
      <c r="C167" s="2" t="s">
        <v>68</v>
      </c>
      <c r="D167" t="s">
        <v>77</v>
      </c>
      <c r="E167"/>
    </row>
    <row r="168" spans="3:6" x14ac:dyDescent="0.25">
      <c r="C168" s="8" t="s">
        <v>14</v>
      </c>
      <c r="D168">
        <v>32</v>
      </c>
      <c r="E168">
        <f>+GETPIVOTDATA("Cliente",$C$167,"Medio de pago","Daviplata")/GETPIVOTDATA("Cliente",$C$167)</f>
        <v>0.32</v>
      </c>
      <c r="F168" s="11">
        <f>+E168+E169</f>
        <v>0.61</v>
      </c>
    </row>
    <row r="169" spans="3:6" x14ac:dyDescent="0.25">
      <c r="C169" s="8" t="s">
        <v>26</v>
      </c>
      <c r="D169">
        <v>29</v>
      </c>
      <c r="E169">
        <f>+GETPIVOTDATA("Cliente",$C$167,"Medio de pago","Nequi")/GETPIVOTDATA("Cliente",$C$167)</f>
        <v>0.28999999999999998</v>
      </c>
    </row>
    <row r="170" spans="3:6" x14ac:dyDescent="0.25">
      <c r="C170" s="8" t="s">
        <v>11</v>
      </c>
      <c r="D170">
        <v>26</v>
      </c>
      <c r="E170">
        <f>+GETPIVOTDATA("Cliente",$C$167,"Medio de pago","Bancolombia")/GETPIVOTDATA("Cliente",$C$167)</f>
        <v>0.26</v>
      </c>
    </row>
    <row r="171" spans="3:6" x14ac:dyDescent="0.25">
      <c r="C171" s="8" t="s">
        <v>35</v>
      </c>
      <c r="D171">
        <v>13</v>
      </c>
      <c r="E171">
        <f>+GETPIVOTDATA("Cliente",$C$167,"Medio de pago","Efectivo")/GETPIVOTDATA("Cliente",$C$167)</f>
        <v>0.13</v>
      </c>
    </row>
    <row r="172" spans="3:6" x14ac:dyDescent="0.25">
      <c r="C172" s="8" t="s">
        <v>72</v>
      </c>
      <c r="D172">
        <v>100</v>
      </c>
      <c r="E172">
        <f t="shared" ref="E172" si="0">+GETPIVOTDATA("Cliente",$C$167,"Medio de pago","Daviplata")/GETPIVOTDATA("Cliente",$C$167)</f>
        <v>0.32</v>
      </c>
    </row>
    <row r="173" spans="3:6" x14ac:dyDescent="0.25">
      <c r="E173"/>
    </row>
    <row r="174" spans="3:6" x14ac:dyDescent="0.25">
      <c r="E174"/>
    </row>
    <row r="175" spans="3:6" x14ac:dyDescent="0.25">
      <c r="E175"/>
    </row>
    <row r="176" spans="3:6" x14ac:dyDescent="0.25">
      <c r="E176"/>
    </row>
    <row r="177" spans="1:5" x14ac:dyDescent="0.25">
      <c r="E177"/>
    </row>
    <row r="178" spans="1:5" x14ac:dyDescent="0.25">
      <c r="E178"/>
    </row>
    <row r="179" spans="1:5" x14ac:dyDescent="0.25">
      <c r="A179" t="s">
        <v>1</v>
      </c>
      <c r="B179" s="12" t="s">
        <v>3</v>
      </c>
      <c r="E179"/>
    </row>
    <row r="180" spans="1:5" x14ac:dyDescent="0.25">
      <c r="A180" t="s">
        <v>17</v>
      </c>
      <c r="B180" s="15">
        <v>2311300</v>
      </c>
      <c r="E180"/>
    </row>
    <row r="181" spans="1:5" x14ac:dyDescent="0.25">
      <c r="A181" t="s">
        <v>31</v>
      </c>
      <c r="B181" s="15">
        <v>1789197</v>
      </c>
      <c r="E181"/>
    </row>
    <row r="182" spans="1:5" x14ac:dyDescent="0.25">
      <c r="A182" t="s">
        <v>45</v>
      </c>
      <c r="B182" s="15">
        <v>1581142</v>
      </c>
      <c r="E182"/>
    </row>
    <row r="183" spans="1:5" x14ac:dyDescent="0.25">
      <c r="A183" t="s">
        <v>12</v>
      </c>
      <c r="B183" s="15">
        <v>1499601</v>
      </c>
      <c r="E183"/>
    </row>
    <row r="184" spans="1:5" x14ac:dyDescent="0.25">
      <c r="A184" t="s">
        <v>23</v>
      </c>
      <c r="B184" s="15">
        <v>1428652</v>
      </c>
      <c r="E184"/>
    </row>
    <row r="185" spans="1:5" x14ac:dyDescent="0.25">
      <c r="A185" t="s">
        <v>48</v>
      </c>
      <c r="B185" s="15">
        <v>1217124</v>
      </c>
    </row>
    <row r="186" spans="1:5" x14ac:dyDescent="0.25">
      <c r="A186" t="s">
        <v>9</v>
      </c>
      <c r="B186" s="15">
        <v>1181417</v>
      </c>
    </row>
    <row r="187" spans="1:5" x14ac:dyDescent="0.25">
      <c r="A187" t="s">
        <v>34</v>
      </c>
      <c r="B187" s="15">
        <v>1130632</v>
      </c>
    </row>
    <row r="188" spans="1:5" x14ac:dyDescent="0.25">
      <c r="A188" t="s">
        <v>40</v>
      </c>
      <c r="B188" s="15">
        <v>932952</v>
      </c>
    </row>
    <row r="189" spans="1:5" x14ac:dyDescent="0.25">
      <c r="A189" t="s">
        <v>28</v>
      </c>
      <c r="B189" s="15">
        <v>601612</v>
      </c>
    </row>
    <row r="191" spans="1:5" x14ac:dyDescent="0.25">
      <c r="B191" s="12">
        <v>13670000</v>
      </c>
      <c r="C191">
        <v>5680000</v>
      </c>
      <c r="D191" s="16">
        <f>+C191/B191</f>
        <v>0.41550841258229698</v>
      </c>
    </row>
    <row r="195" spans="1:2" x14ac:dyDescent="0.25">
      <c r="A195" s="2" t="s">
        <v>68</v>
      </c>
      <c r="B195" t="s">
        <v>69</v>
      </c>
    </row>
    <row r="196" spans="1:2" x14ac:dyDescent="0.25">
      <c r="A196" s="8" t="s">
        <v>86</v>
      </c>
      <c r="B196">
        <v>2706773</v>
      </c>
    </row>
    <row r="197" spans="1:2" x14ac:dyDescent="0.25">
      <c r="A197" s="8" t="s">
        <v>89</v>
      </c>
      <c r="B197">
        <v>2671619</v>
      </c>
    </row>
    <row r="198" spans="1:2" x14ac:dyDescent="0.25">
      <c r="A198" s="8" t="s">
        <v>85</v>
      </c>
      <c r="B198">
        <v>2087062</v>
      </c>
    </row>
    <row r="199" spans="1:2" x14ac:dyDescent="0.25">
      <c r="A199" s="8" t="s">
        <v>87</v>
      </c>
      <c r="B199">
        <v>1804501</v>
      </c>
    </row>
    <row r="200" spans="1:2" x14ac:dyDescent="0.25">
      <c r="A200" s="8" t="s">
        <v>91</v>
      </c>
      <c r="B200">
        <v>1606487</v>
      </c>
    </row>
    <row r="201" spans="1:2" x14ac:dyDescent="0.25">
      <c r="A201" s="8" t="s">
        <v>90</v>
      </c>
      <c r="B201">
        <v>1472016</v>
      </c>
    </row>
    <row r="202" spans="1:2" x14ac:dyDescent="0.25">
      <c r="A202" s="8" t="s">
        <v>88</v>
      </c>
      <c r="B202">
        <v>1325171</v>
      </c>
    </row>
    <row r="203" spans="1:2" x14ac:dyDescent="0.25">
      <c r="A203" s="8" t="s">
        <v>72</v>
      </c>
      <c r="B203">
        <v>13673629</v>
      </c>
    </row>
    <row r="204" spans="1:2" x14ac:dyDescent="0.25">
      <c r="B204"/>
    </row>
    <row r="205" spans="1:2" x14ac:dyDescent="0.25">
      <c r="B205"/>
    </row>
    <row r="206" spans="1:2" x14ac:dyDescent="0.25">
      <c r="B206"/>
    </row>
    <row r="207" spans="1:2" x14ac:dyDescent="0.25">
      <c r="B207"/>
    </row>
    <row r="208" spans="1:2" x14ac:dyDescent="0.25">
      <c r="B208"/>
    </row>
    <row r="209" spans="2:2" x14ac:dyDescent="0.25">
      <c r="B209">
        <f>5378000/13673000</f>
        <v>0.39332992028084546</v>
      </c>
    </row>
    <row r="210" spans="2:2" x14ac:dyDescent="0.25">
      <c r="B210"/>
    </row>
    <row r="211" spans="2:2" x14ac:dyDescent="0.25">
      <c r="B211"/>
    </row>
    <row r="212" spans="2:2" x14ac:dyDescent="0.25">
      <c r="B212"/>
    </row>
  </sheetData>
  <pageMargins left="0.7" right="0.7" top="0.75" bottom="0.75" header="0.3" footer="0.3"/>
  <pageSetup orientation="portrait" r:id="rId5"/>
  <customProperties>
    <customPr name="isPythonAnalysisSheet" r:id="rId6"/>
  </customPropertie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96D5D-5FB0-4A30-A312-00DFC71C04CA}">
  <dimension ref="B3:J35"/>
  <sheetViews>
    <sheetView topLeftCell="A16" workbookViewId="0">
      <selection activeCell="E24" sqref="E24"/>
    </sheetView>
  </sheetViews>
  <sheetFormatPr baseColWidth="10" defaultColWidth="11.42578125" defaultRowHeight="15" x14ac:dyDescent="0.25"/>
  <cols>
    <col min="3" max="3" width="21.7109375" bestFit="1" customWidth="1"/>
    <col min="5" max="5" width="23.28515625" bestFit="1" customWidth="1"/>
  </cols>
  <sheetData>
    <row r="3" spans="3:10" x14ac:dyDescent="0.25">
      <c r="C3" t="s">
        <v>78</v>
      </c>
      <c r="E3" t="s">
        <v>79</v>
      </c>
      <c r="G3" t="s">
        <v>80</v>
      </c>
      <c r="J3" t="s">
        <v>81</v>
      </c>
    </row>
    <row r="4" spans="3:10" x14ac:dyDescent="0.25">
      <c r="C4" s="6">
        <f>+Análisis1!B109</f>
        <v>3267442</v>
      </c>
      <c r="E4" s="6"/>
    </row>
    <row r="30" spans="2:5" x14ac:dyDescent="0.25">
      <c r="E30" s="14"/>
    </row>
    <row r="31" spans="2:5" x14ac:dyDescent="0.25">
      <c r="B31" t="s">
        <v>82</v>
      </c>
    </row>
    <row r="33" spans="3:9" x14ac:dyDescent="0.25">
      <c r="C33" s="13"/>
    </row>
    <row r="34" spans="3:9" x14ac:dyDescent="0.25">
      <c r="C34" s="13"/>
      <c r="F34" s="15">
        <v>380000</v>
      </c>
      <c r="I34" s="13"/>
    </row>
    <row r="35" spans="3:9" x14ac:dyDescent="0.25">
      <c r="C35" s="13"/>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F5014-B3BA-4637-99CC-7E55A6ACD75A}">
  <dimension ref="A1:N24"/>
  <sheetViews>
    <sheetView tabSelected="1" topLeftCell="A4" zoomScale="150" zoomScaleNormal="150" workbookViewId="0">
      <selection activeCell="N21" sqref="N21"/>
    </sheetView>
  </sheetViews>
  <sheetFormatPr baseColWidth="10" defaultColWidth="11.42578125" defaultRowHeight="15" x14ac:dyDescent="0.25"/>
  <cols>
    <col min="1" max="1" width="2.7109375" customWidth="1"/>
    <col min="2" max="12" width="11.7109375" customWidth="1"/>
    <col min="13" max="13" width="2.7109375" customWidth="1"/>
    <col min="14" max="14" width="13" customWidth="1"/>
  </cols>
  <sheetData>
    <row r="1" spans="1:14" x14ac:dyDescent="0.25">
      <c r="A1" s="7"/>
      <c r="B1" s="7"/>
      <c r="C1" s="7"/>
      <c r="D1" s="7"/>
      <c r="E1" s="7"/>
      <c r="F1" s="7"/>
      <c r="G1" s="7"/>
      <c r="H1" s="7"/>
      <c r="I1" s="7"/>
      <c r="J1" s="7"/>
      <c r="K1" s="7"/>
      <c r="L1" s="7"/>
      <c r="M1" s="7"/>
      <c r="N1" s="7"/>
    </row>
    <row r="2" spans="1:14" x14ac:dyDescent="0.25">
      <c r="A2" s="7"/>
      <c r="B2" s="7"/>
      <c r="C2" s="7"/>
      <c r="D2" s="7"/>
      <c r="E2" s="7"/>
      <c r="F2" s="7"/>
      <c r="G2" s="7"/>
      <c r="H2" s="7"/>
      <c r="I2" s="7"/>
      <c r="J2" s="7"/>
      <c r="K2" s="7"/>
      <c r="L2" s="7"/>
      <c r="M2" s="7"/>
      <c r="N2" s="7"/>
    </row>
    <row r="3" spans="1:14" x14ac:dyDescent="0.25">
      <c r="A3" s="7"/>
      <c r="B3" s="7"/>
      <c r="C3" s="7"/>
      <c r="D3" s="7"/>
      <c r="E3" s="7"/>
      <c r="F3" s="7"/>
      <c r="G3" s="7"/>
      <c r="H3" s="7"/>
      <c r="I3" s="7"/>
      <c r="J3" s="7"/>
      <c r="K3" s="7"/>
      <c r="L3" s="7"/>
      <c r="M3" s="7"/>
      <c r="N3" s="7"/>
    </row>
    <row r="4" spans="1:14" x14ac:dyDescent="0.25">
      <c r="A4" s="7"/>
      <c r="B4" s="7"/>
      <c r="C4" s="7"/>
      <c r="D4" s="7"/>
      <c r="E4" s="7"/>
      <c r="F4" s="7"/>
      <c r="G4" s="7"/>
      <c r="H4" s="7"/>
      <c r="I4" s="7"/>
      <c r="J4" s="7"/>
      <c r="K4" s="7"/>
      <c r="L4" s="7"/>
      <c r="M4" s="7"/>
      <c r="N4" s="7"/>
    </row>
    <row r="5" spans="1:14" x14ac:dyDescent="0.25">
      <c r="A5" s="7"/>
      <c r="B5" s="7"/>
      <c r="C5" s="7"/>
      <c r="D5" s="7"/>
      <c r="E5" s="7"/>
      <c r="F5" s="7"/>
      <c r="G5" s="7"/>
      <c r="H5" s="7"/>
      <c r="I5" s="7"/>
      <c r="J5" s="7"/>
      <c r="K5" s="7"/>
      <c r="L5" s="7"/>
      <c r="M5" s="7"/>
      <c r="N5" s="7"/>
    </row>
    <row r="6" spans="1:14" x14ac:dyDescent="0.25">
      <c r="A6" s="7"/>
      <c r="B6" s="7"/>
      <c r="C6" s="7"/>
      <c r="D6" s="7"/>
      <c r="E6" s="7"/>
      <c r="F6" s="7"/>
      <c r="G6" s="7"/>
      <c r="H6" s="7"/>
      <c r="I6" s="7"/>
      <c r="J6" s="7"/>
      <c r="K6" s="7"/>
      <c r="L6" s="7"/>
      <c r="M6" s="7"/>
      <c r="N6" s="7"/>
    </row>
    <row r="7" spans="1:14" x14ac:dyDescent="0.25">
      <c r="A7" s="7"/>
      <c r="B7" s="7"/>
      <c r="C7" s="7"/>
      <c r="D7" s="7"/>
      <c r="E7" s="7"/>
      <c r="F7" s="7"/>
      <c r="G7" s="7"/>
      <c r="H7" s="7"/>
      <c r="I7" s="7"/>
      <c r="J7" s="7"/>
      <c r="K7" s="7"/>
      <c r="L7" s="7"/>
      <c r="M7" s="7"/>
      <c r="N7" s="7"/>
    </row>
    <row r="8" spans="1:14" x14ac:dyDescent="0.25">
      <c r="A8" s="7"/>
      <c r="B8" s="7"/>
      <c r="C8" s="7"/>
      <c r="D8" s="7"/>
      <c r="E8" s="7"/>
      <c r="F8" s="7"/>
      <c r="G8" s="7"/>
      <c r="H8" s="7"/>
      <c r="I8" s="7"/>
      <c r="J8" s="7"/>
      <c r="K8" s="7"/>
      <c r="L8" s="7"/>
      <c r="M8" s="7"/>
      <c r="N8" s="7"/>
    </row>
    <row r="9" spans="1:14" x14ac:dyDescent="0.25">
      <c r="A9" s="7"/>
      <c r="B9" s="7"/>
      <c r="C9" s="7"/>
      <c r="D9" s="7"/>
      <c r="E9" s="7"/>
      <c r="F9" s="7"/>
      <c r="G9" s="7"/>
      <c r="H9" s="7"/>
      <c r="I9" s="7"/>
      <c r="J9" s="7"/>
      <c r="K9" s="7"/>
      <c r="L9" s="7"/>
      <c r="M9" s="7"/>
      <c r="N9" s="7"/>
    </row>
    <row r="10" spans="1:14" x14ac:dyDescent="0.25">
      <c r="A10" s="7"/>
      <c r="B10" s="7"/>
      <c r="C10" s="7"/>
      <c r="D10" s="7"/>
      <c r="E10" s="7"/>
      <c r="F10" s="7"/>
      <c r="G10" s="7"/>
      <c r="H10" s="7"/>
      <c r="I10" s="7"/>
      <c r="J10" s="7"/>
      <c r="K10" s="7"/>
      <c r="L10" s="7"/>
      <c r="M10" s="7"/>
      <c r="N10" s="7"/>
    </row>
    <row r="11" spans="1:14" x14ac:dyDescent="0.25">
      <c r="A11" s="7"/>
      <c r="B11" s="7"/>
      <c r="C11" s="7"/>
      <c r="D11" s="7"/>
      <c r="E11" s="7"/>
      <c r="F11" s="7"/>
      <c r="G11" s="7"/>
      <c r="H11" s="7"/>
      <c r="I11" s="7"/>
      <c r="J11" s="7"/>
      <c r="K11" s="7"/>
      <c r="L11" s="7"/>
      <c r="M11" s="7"/>
      <c r="N11" s="7"/>
    </row>
    <row r="12" spans="1:14" x14ac:dyDescent="0.25">
      <c r="A12" s="7"/>
      <c r="B12" s="7"/>
      <c r="C12" s="7"/>
      <c r="D12" s="7"/>
      <c r="E12" s="7"/>
      <c r="F12" s="7"/>
      <c r="G12" s="7"/>
      <c r="H12" s="7"/>
      <c r="I12" s="7"/>
      <c r="J12" s="7"/>
      <c r="K12" s="7"/>
      <c r="L12" s="7"/>
      <c r="M12" s="7"/>
      <c r="N12" s="7"/>
    </row>
    <row r="13" spans="1:14" x14ac:dyDescent="0.25">
      <c r="A13" s="7"/>
      <c r="B13" s="7"/>
      <c r="C13" s="7"/>
      <c r="D13" s="7"/>
      <c r="E13" s="7"/>
      <c r="F13" s="7"/>
      <c r="G13" s="7"/>
      <c r="H13" s="7"/>
      <c r="I13" s="7"/>
      <c r="J13" s="7"/>
      <c r="K13" s="7"/>
      <c r="L13" s="7"/>
      <c r="M13" s="7"/>
      <c r="N13" s="7"/>
    </row>
    <row r="14" spans="1:14" x14ac:dyDescent="0.25">
      <c r="A14" s="7"/>
      <c r="B14" s="7"/>
      <c r="C14" s="7"/>
      <c r="D14" s="7"/>
      <c r="E14" s="7"/>
      <c r="F14" s="7"/>
      <c r="G14" s="7"/>
      <c r="H14" s="7"/>
      <c r="I14" s="7"/>
      <c r="J14" s="7"/>
      <c r="K14" s="7"/>
      <c r="L14" s="7"/>
      <c r="M14" s="7"/>
      <c r="N14" s="7"/>
    </row>
    <row r="15" spans="1:14" x14ac:dyDescent="0.25">
      <c r="A15" s="7"/>
      <c r="B15" s="7"/>
      <c r="C15" s="7"/>
      <c r="D15" s="7"/>
      <c r="E15" s="7"/>
      <c r="F15" s="7"/>
      <c r="G15" s="7"/>
      <c r="H15" s="7"/>
      <c r="I15" s="7"/>
      <c r="J15" s="7"/>
      <c r="K15" s="7"/>
      <c r="L15" s="7"/>
      <c r="M15" s="7"/>
      <c r="N15" s="7"/>
    </row>
    <row r="16" spans="1:14" x14ac:dyDescent="0.25">
      <c r="A16" s="7"/>
      <c r="B16" s="7"/>
      <c r="C16" s="7"/>
      <c r="D16" s="7"/>
      <c r="E16" s="7"/>
      <c r="F16" s="7"/>
      <c r="G16" s="7"/>
      <c r="H16" s="7"/>
      <c r="I16" s="7"/>
      <c r="J16" s="7"/>
      <c r="K16" s="7"/>
      <c r="L16" s="7"/>
      <c r="M16" s="7"/>
      <c r="N16" s="7"/>
    </row>
    <row r="17" spans="1:14" x14ac:dyDescent="0.25">
      <c r="A17" s="7"/>
      <c r="B17" s="7"/>
      <c r="C17" s="7"/>
      <c r="D17" s="7"/>
      <c r="E17" s="7"/>
      <c r="F17" s="7"/>
      <c r="G17" s="7"/>
      <c r="H17" s="7"/>
      <c r="I17" s="7"/>
      <c r="J17" s="7"/>
      <c r="K17" s="7"/>
      <c r="L17" s="7"/>
      <c r="M17" s="7"/>
      <c r="N17" s="7"/>
    </row>
    <row r="18" spans="1:14" x14ac:dyDescent="0.25">
      <c r="A18" s="7"/>
      <c r="B18" s="7"/>
      <c r="C18" s="7"/>
      <c r="D18" s="7"/>
      <c r="E18" s="7"/>
      <c r="F18" s="7"/>
      <c r="G18" s="7"/>
      <c r="H18" s="7"/>
      <c r="I18" s="7"/>
      <c r="J18" s="7"/>
      <c r="K18" s="7"/>
      <c r="L18" s="7"/>
      <c r="M18" s="7"/>
      <c r="N18" s="7"/>
    </row>
    <row r="19" spans="1:14" x14ac:dyDescent="0.25">
      <c r="A19" s="7"/>
      <c r="B19" s="7"/>
      <c r="C19" s="7"/>
      <c r="D19" s="7"/>
      <c r="E19" s="7"/>
      <c r="F19" s="7"/>
      <c r="G19" s="7"/>
      <c r="H19" s="7"/>
      <c r="I19" s="7"/>
      <c r="J19" s="7"/>
      <c r="K19" s="7"/>
      <c r="L19" s="7"/>
      <c r="M19" s="7"/>
      <c r="N19" s="7"/>
    </row>
    <row r="20" spans="1:14" x14ac:dyDescent="0.25">
      <c r="A20" s="7"/>
      <c r="B20" s="7"/>
      <c r="C20" s="7"/>
      <c r="D20" s="7"/>
      <c r="E20" s="7"/>
      <c r="F20" s="7"/>
      <c r="G20" s="7"/>
      <c r="H20" s="7"/>
      <c r="I20" s="7"/>
      <c r="J20" s="7"/>
      <c r="K20" s="7"/>
      <c r="L20" s="7"/>
      <c r="M20" s="7"/>
      <c r="N20" s="7"/>
    </row>
    <row r="21" spans="1:14" x14ac:dyDescent="0.25">
      <c r="A21" s="7"/>
      <c r="B21" s="7"/>
      <c r="C21" s="7"/>
      <c r="D21" s="7"/>
      <c r="E21" s="7"/>
      <c r="F21" s="7"/>
      <c r="G21" s="7"/>
      <c r="H21" s="7"/>
      <c r="I21" s="7"/>
      <c r="J21" s="7"/>
      <c r="K21" s="7"/>
      <c r="L21" s="7"/>
      <c r="M21" s="7"/>
      <c r="N21" s="7"/>
    </row>
    <row r="22" spans="1:14" x14ac:dyDescent="0.25">
      <c r="A22" s="7"/>
      <c r="B22" s="7"/>
      <c r="C22" s="7"/>
      <c r="D22" s="7"/>
      <c r="E22" s="7"/>
      <c r="F22" s="7"/>
      <c r="G22" s="7"/>
      <c r="H22" s="7"/>
      <c r="I22" s="7"/>
      <c r="J22" s="7"/>
      <c r="K22" s="7"/>
      <c r="L22" s="7"/>
      <c r="M22" s="7"/>
      <c r="N22" s="7"/>
    </row>
    <row r="23" spans="1:14" x14ac:dyDescent="0.25">
      <c r="A23" s="7"/>
      <c r="B23" s="7"/>
      <c r="C23" s="7"/>
      <c r="D23" s="7"/>
      <c r="E23" s="7"/>
      <c r="F23" s="7"/>
      <c r="G23" s="7"/>
      <c r="H23" s="7"/>
      <c r="I23" s="7"/>
      <c r="J23" s="7"/>
      <c r="K23" s="7"/>
      <c r="L23" s="7"/>
      <c r="M23" s="7"/>
      <c r="N23" s="7"/>
    </row>
    <row r="24" spans="1:14" x14ac:dyDescent="0.25">
      <c r="A24" s="7"/>
      <c r="B24" s="7"/>
      <c r="C24" s="7"/>
      <c r="D24" s="7"/>
      <c r="E24" s="7"/>
      <c r="F24" s="7"/>
      <c r="G24" s="7"/>
      <c r="H24" s="7"/>
      <c r="I24" s="7"/>
      <c r="J24" s="7"/>
      <c r="K24" s="7"/>
      <c r="L24" s="7"/>
      <c r="M24" s="7"/>
      <c r="N24"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Tabla1</vt:lpstr>
      <vt:lpstr>Análisis1</vt:lpstr>
      <vt:lpstr>Gráficos</vt:lpstr>
      <vt:lpstr>Reporte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kike</dc:creator>
  <cp:keywords/>
  <dc:description/>
  <cp:lastModifiedBy>Eduardo Serrano</cp:lastModifiedBy>
  <cp:revision/>
  <dcterms:created xsi:type="dcterms:W3CDTF">2025-06-25T16:12:13Z</dcterms:created>
  <dcterms:modified xsi:type="dcterms:W3CDTF">2025-07-04T22:00:50Z</dcterms:modified>
  <cp:category/>
  <cp:contentStatus/>
</cp:coreProperties>
</file>