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"/>
    </mc:Choice>
  </mc:AlternateContent>
  <xr:revisionPtr revIDLastSave="0" documentId="13_ncr:1_{4B675066-12E4-4F61-AF73-126526D06286}" xr6:coauthVersionLast="47" xr6:coauthVersionMax="47" xr10:uidLastSave="{00000000-0000-0000-0000-000000000000}"/>
  <bookViews>
    <workbookView xWindow="-108" yWindow="-108" windowWidth="23256" windowHeight="12576" tabRatio="844" firstSheet="21" activeTab="35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53" i="50"/>
  <c r="Y51" i="50"/>
  <c r="I51" i="50"/>
  <c r="Y48" i="50"/>
  <c r="Y45" i="50"/>
  <c r="L45" i="50"/>
  <c r="I43" i="50"/>
  <c r="Y38" i="50"/>
  <c r="I3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4" i="47"/>
  <c r="I32" i="47"/>
  <c r="Y31" i="47"/>
  <c r="I31" i="47"/>
  <c r="I30" i="47"/>
  <c r="Q28" i="47"/>
  <c r="Y27" i="47"/>
  <c r="Q2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BB47" i="47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AA21" i="50"/>
  <c r="H46" i="47"/>
  <c r="H38" i="47"/>
  <c r="H34" i="47"/>
  <c r="H42" i="47"/>
  <c r="H50" i="47"/>
  <c r="J43" i="50"/>
  <c r="J51" i="50"/>
  <c r="AA22" i="50"/>
  <c r="J38" i="50"/>
  <c r="BC32" i="47"/>
  <c r="AB32" i="47" s="1"/>
  <c r="AA33" i="47"/>
  <c r="Q13" i="9"/>
  <c r="N44" i="54"/>
  <c r="G26" i="47"/>
  <c r="AA45" i="47"/>
  <c r="AA47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BD42" i="50"/>
  <c r="AC42" i="50" s="1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BD47" i="47"/>
  <c r="AC47" i="47" s="1"/>
  <c r="G53" i="47"/>
  <c r="D7" i="47"/>
  <c r="H5" i="47"/>
  <c r="G52" i="47"/>
  <c r="BD31" i="47" l="1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3" i="44"/>
  <c r="P53" i="44"/>
  <c r="T52" i="44"/>
  <c r="L52" i="44"/>
  <c r="T51" i="44"/>
  <c r="T49" i="44"/>
  <c r="L49" i="44"/>
  <c r="T47" i="44"/>
  <c r="T46" i="44"/>
  <c r="T45" i="44"/>
  <c r="L45" i="44"/>
  <c r="L44" i="44"/>
  <c r="T43" i="44"/>
  <c r="L43" i="44"/>
  <c r="T40" i="44"/>
  <c r="L39" i="44"/>
  <c r="L38" i="44"/>
  <c r="T36" i="44"/>
  <c r="T32" i="44"/>
  <c r="T31" i="44"/>
  <c r="L31" i="44"/>
  <c r="T29" i="44"/>
  <c r="L28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2" i="41"/>
  <c r="Y51" i="41"/>
  <c r="I51" i="41"/>
  <c r="Q50" i="41"/>
  <c r="Q49" i="41"/>
  <c r="I49" i="41"/>
  <c r="M48" i="41"/>
  <c r="X46" i="41"/>
  <c r="H41" i="41"/>
  <c r="J40" i="41"/>
  <c r="H39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P4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L47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N50" i="32"/>
  <c r="V27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R51" i="29"/>
  <c r="Z50" i="29"/>
  <c r="Z48" i="29"/>
  <c r="R46" i="29"/>
  <c r="Z36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I43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B37" i="38"/>
  <c r="BD37" i="38" s="1"/>
  <c r="AC37" i="38" s="1"/>
  <c r="BB38" i="38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BB44" i="38"/>
  <c r="BD44" i="38" s="1"/>
  <c r="AC44" i="38" s="1"/>
  <c r="BB45" i="38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B52" i="38"/>
  <c r="AA52" i="38" s="1"/>
  <c r="BB53" i="38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BB28" i="29"/>
  <c r="BE28" i="29" s="1"/>
  <c r="AD28" i="29" s="1"/>
  <c r="G29" i="29"/>
  <c r="BB29" i="29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B38" i="29"/>
  <c r="G39" i="29"/>
  <c r="BB39" i="29"/>
  <c r="AA39" i="29" s="1"/>
  <c r="BB40" i="29"/>
  <c r="BD40" i="29" s="1"/>
  <c r="AC40" i="29" s="1"/>
  <c r="BB41" i="29"/>
  <c r="BB42" i="29"/>
  <c r="BB43" i="29"/>
  <c r="AA43" i="29" s="1"/>
  <c r="BB44" i="29"/>
  <c r="BB45" i="29"/>
  <c r="BB46" i="29"/>
  <c r="G47" i="29"/>
  <c r="BB47" i="29"/>
  <c r="BE47" i="29" s="1"/>
  <c r="AD47" i="29" s="1"/>
  <c r="BB48" i="29"/>
  <c r="BB49" i="29"/>
  <c r="BB50" i="29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G39" i="32"/>
  <c r="BB39" i="32"/>
  <c r="AA39" i="32" s="1"/>
  <c r="G43" i="32"/>
  <c r="BB43" i="32"/>
  <c r="BD43" i="32" s="1"/>
  <c r="AC43" i="32" s="1"/>
  <c r="G47" i="32"/>
  <c r="BB47" i="32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B25" i="4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B37" i="41"/>
  <c r="AA37" i="41" s="1"/>
  <c r="G38" i="41"/>
  <c r="BB38" i="41"/>
  <c r="AA38" i="41" s="1"/>
  <c r="BB39" i="4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B22" i="44"/>
  <c r="AA22" i="44" s="1"/>
  <c r="BB23" i="44"/>
  <c r="AA23" i="44" s="1"/>
  <c r="BB24" i="44"/>
  <c r="G25" i="44"/>
  <c r="BB25" i="44"/>
  <c r="BB26" i="44"/>
  <c r="BD26" i="44" s="1"/>
  <c r="AC26" i="44" s="1"/>
  <c r="BB27" i="44"/>
  <c r="BD27" i="44" s="1"/>
  <c r="AC27" i="44" s="1"/>
  <c r="BB28" i="44"/>
  <c r="G29" i="44"/>
  <c r="BB29" i="44"/>
  <c r="AA29" i="44" s="1"/>
  <c r="BB30" i="44"/>
  <c r="BB31" i="44"/>
  <c r="BB32" i="44"/>
  <c r="G33" i="44"/>
  <c r="BB33" i="44"/>
  <c r="BD33" i="44" s="1"/>
  <c r="AC33" i="44" s="1"/>
  <c r="BB34" i="44"/>
  <c r="BB35" i="44"/>
  <c r="BB36" i="44"/>
  <c r="BD36" i="44" s="1"/>
  <c r="AC36" i="44" s="1"/>
  <c r="G37" i="44"/>
  <c r="BB37" i="44"/>
  <c r="BC37" i="44" s="1"/>
  <c r="AB37" i="44" s="1"/>
  <c r="BB38" i="44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BB43" i="44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BB24" i="35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B30" i="35"/>
  <c r="BD30" i="35" s="1"/>
  <c r="AC30" i="35" s="1"/>
  <c r="BB31" i="35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BD47" i="32"/>
  <c r="AC47" i="32" s="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8" i="38"/>
  <c r="AA30" i="38"/>
  <c r="AA31" i="38"/>
  <c r="BC36" i="38"/>
  <c r="AB36" i="38" s="1"/>
  <c r="BC37" i="38"/>
  <c r="AB37" i="38" s="1"/>
  <c r="AA38" i="38"/>
  <c r="BD39" i="38"/>
  <c r="AC39" i="38" s="1"/>
  <c r="AA43" i="38"/>
  <c r="BC45" i="38"/>
  <c r="AB45" i="38" s="1"/>
  <c r="AA46" i="38"/>
  <c r="BD47" i="38"/>
  <c r="AC47" i="38" s="1"/>
  <c r="BD53" i="38"/>
  <c r="AC53" i="38" s="1"/>
  <c r="BC17" i="32"/>
  <c r="AB17" i="32" s="1"/>
  <c r="BC21" i="32"/>
  <c r="AB21" i="32" s="1"/>
  <c r="BD26" i="32"/>
  <c r="AC26" i="32" s="1"/>
  <c r="BC29" i="32"/>
  <c r="AB29" i="32" s="1"/>
  <c r="BD30" i="32"/>
  <c r="AC30" i="32" s="1"/>
  <c r="BD35" i="32"/>
  <c r="AC35" i="32" s="1"/>
  <c r="BC40" i="32"/>
  <c r="AB40" i="32" s="1"/>
  <c r="AA41" i="32"/>
  <c r="AA24" i="35"/>
  <c r="BC29" i="35"/>
  <c r="AB29" i="35" s="1"/>
  <c r="BC31" i="35"/>
  <c r="AB31" i="35" s="1"/>
  <c r="BC51" i="35"/>
  <c r="AB51" i="35" s="1"/>
  <c r="AA25" i="44"/>
  <c r="H26" i="35"/>
  <c r="BC23" i="29"/>
  <c r="AB23" i="29" s="1"/>
  <c r="AA37" i="29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BD30" i="41"/>
  <c r="AC30" i="41" s="1"/>
  <c r="AA21" i="44"/>
  <c r="H50" i="41"/>
  <c r="I25" i="44"/>
  <c r="I33" i="44"/>
  <c r="AA24" i="44"/>
  <c r="AA28" i="44"/>
  <c r="BD30" i="44"/>
  <c r="AC30" i="44" s="1"/>
  <c r="BD31" i="44"/>
  <c r="AC31" i="44" s="1"/>
  <c r="BC32" i="44"/>
  <c r="AB32" i="44" s="1"/>
  <c r="BD34" i="44"/>
  <c r="AC34" i="44" s="1"/>
  <c r="AA38" i="44"/>
  <c r="BD42" i="44"/>
  <c r="AC42" i="44" s="1"/>
  <c r="BD43" i="44"/>
  <c r="AC43" i="44" s="1"/>
  <c r="AA23" i="41"/>
  <c r="BD24" i="41"/>
  <c r="AC24" i="41" s="1"/>
  <c r="BC25" i="41"/>
  <c r="AB25" i="41" s="1"/>
  <c r="BC36" i="41"/>
  <c r="AB36" i="41" s="1"/>
  <c r="AA39" i="41"/>
  <c r="AA43" i="41"/>
  <c r="BD44" i="41"/>
  <c r="AC44" i="41" s="1"/>
  <c r="BD49" i="41"/>
  <c r="AC49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52" i="44"/>
  <c r="AC52" i="44" s="1"/>
  <c r="BC52" i="44"/>
  <c r="AB52" i="44" s="1"/>
  <c r="BC21" i="44"/>
  <c r="AB21" i="44" s="1"/>
  <c r="BD22" i="44"/>
  <c r="AC22" i="44" s="1"/>
  <c r="BD23" i="44"/>
  <c r="AC23" i="44" s="1"/>
  <c r="BD28" i="44"/>
  <c r="AC28" i="44" s="1"/>
  <c r="BC28" i="44"/>
  <c r="AB28" i="44" s="1"/>
  <c r="BE34" i="44"/>
  <c r="AD34" i="44" s="1"/>
  <c r="AA34" i="44"/>
  <c r="AA36" i="44"/>
  <c r="BD37" i="44"/>
  <c r="AC37" i="44" s="1"/>
  <c r="AA42" i="44"/>
  <c r="AA44" i="44"/>
  <c r="BE45" i="44"/>
  <c r="AD45" i="44" s="1"/>
  <c r="AA45" i="44"/>
  <c r="BE48" i="44"/>
  <c r="AD48" i="44" s="1"/>
  <c r="AA48" i="44"/>
  <c r="BE49" i="44"/>
  <c r="AD49" i="44" s="1"/>
  <c r="BE51" i="44"/>
  <c r="AD51" i="44" s="1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E30" i="41"/>
  <c r="AD30" i="41" s="1"/>
  <c r="AA30" i="41"/>
  <c r="BC32" i="41"/>
  <c r="AB32" i="41" s="1"/>
  <c r="BD36" i="41"/>
  <c r="AC36" i="41" s="1"/>
  <c r="BC37" i="41"/>
  <c r="AB37" i="41" s="1"/>
  <c r="BC38" i="41"/>
  <c r="AB38" i="41" s="1"/>
  <c r="BC40" i="41"/>
  <c r="AB40" i="41" s="1"/>
  <c r="BD42" i="41"/>
  <c r="AC42" i="41" s="1"/>
  <c r="BC43" i="41"/>
  <c r="AB43" i="41" s="1"/>
  <c r="BE45" i="41"/>
  <c r="AD45" i="41" s="1"/>
  <c r="AA45" i="41"/>
  <c r="AA46" i="41"/>
  <c r="BD50" i="41"/>
  <c r="AC50" i="41" s="1"/>
  <c r="BC51" i="41"/>
  <c r="AB51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AA23" i="35"/>
  <c r="BD23" i="35"/>
  <c r="AC23" i="35" s="1"/>
  <c r="BC23" i="35"/>
  <c r="AB23" i="35" s="1"/>
  <c r="BD25" i="35"/>
  <c r="AC25" i="35" s="1"/>
  <c r="AA29" i="35"/>
  <c r="AA30" i="35"/>
  <c r="BD31" i="35"/>
  <c r="AC31" i="35" s="1"/>
  <c r="BC34" i="35"/>
  <c r="AB34" i="35" s="1"/>
  <c r="BC35" i="35"/>
  <c r="AB35" i="35" s="1"/>
  <c r="AA35" i="35"/>
  <c r="BC37" i="35"/>
  <c r="AB37" i="35" s="1"/>
  <c r="BC38" i="35"/>
  <c r="AB38" i="35" s="1"/>
  <c r="AA38" i="35"/>
  <c r="BD42" i="35"/>
  <c r="AC42" i="35" s="1"/>
  <c r="BC42" i="35"/>
  <c r="AB42" i="35" s="1"/>
  <c r="BD44" i="35"/>
  <c r="AC44" i="35" s="1"/>
  <c r="BC44" i="35"/>
  <c r="AB44" i="35" s="1"/>
  <c r="AA44" i="35"/>
  <c r="BC46" i="35"/>
  <c r="AB46" i="35" s="1"/>
  <c r="BC50" i="35"/>
  <c r="AB50" i="35" s="1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C20" i="32"/>
  <c r="AB20" i="32" s="1"/>
  <c r="BD21" i="32"/>
  <c r="AC21" i="32" s="1"/>
  <c r="BC26" i="32"/>
  <c r="AB26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1" i="29"/>
  <c r="AA42" i="29"/>
  <c r="AA45" i="29"/>
  <c r="AA46" i="29"/>
  <c r="AA49" i="29"/>
  <c r="AA50" i="29"/>
  <c r="AA53" i="29"/>
  <c r="G20" i="29"/>
  <c r="BC33" i="26"/>
  <c r="AB33" i="26" s="1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E27" i="29"/>
  <c r="AD27" i="29" s="1"/>
  <c r="BD27" i="29"/>
  <c r="AC27" i="29" s="1"/>
  <c r="BC27" i="29"/>
  <c r="AB27" i="29" s="1"/>
  <c r="AA27" i="29"/>
  <c r="BE29" i="29"/>
  <c r="AD29" i="29" s="1"/>
  <c r="BD29" i="29"/>
  <c r="AC29" i="29" s="1"/>
  <c r="BC29" i="29"/>
  <c r="AB29" i="29" s="1"/>
  <c r="AA29" i="29"/>
  <c r="AA20" i="29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D41" i="29"/>
  <c r="AC41" i="29" s="1"/>
  <c r="BC41" i="29"/>
  <c r="AB41" i="29" s="1"/>
  <c r="BD43" i="29"/>
  <c r="AC43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39" i="23"/>
  <c r="AB39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AA50" i="35" l="1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<sst xmlns="http://schemas.openxmlformats.org/spreadsheetml/2006/main" count="3424" uniqueCount="671">
  <si>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</si>
  <si>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</si>
  <si>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</si>
  <si>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</si>
  <si>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</si>
  <si>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</si>
  <si>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</si>
  <si>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</si>
  <si>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</si>
  <si>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</si>
  <si>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</si>
  <si>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</si>
  <si>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</si>
  <si>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</si>
  <si>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</si>
  <si>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</si>
  <si>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</si>
  <si>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</si>
  <si>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</si>
  <si>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</si>
  <si>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</si>
  <si>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</si>
  <si>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</si>
  <si>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</si>
  <si>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</si>
  <si>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</si>
  <si>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</si>
  <si>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</si>
  <si>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</si>
  <si>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</si>
  <si>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</si>
  <si>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</si>
  <si>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</si>
  <si>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</si>
  <si>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</si>
  <si>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</si>
  <si>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</si>
  <si>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</si>
  <si>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</si>
  <si>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</si>
  <si>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</si>
  <si>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</si>
  <si>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</si>
  <si>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</si>
  <si>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</si>
  <si>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</si>
  <si>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</si>
  <si>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</si>
  <si>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</si>
  <si>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</si>
  <si>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</si>
  <si>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</si>
  <si>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</si>
  <si>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</si>
  <si>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</si>
  <si>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</si>
  <si>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</si>
  <si>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</si>
  <si>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</si>
  <si>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</si>
  <si>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</si>
  <si>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</si>
  <si>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</si>
  <si>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</si>
  <si>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</si>
  <si>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</si>
  <si>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</si>
  <si>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</si>
  <si>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</si>
  <si>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</si>
  <si>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</si>
  <si>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</si>
  <si>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</si>
  <si>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</si>
  <si>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</si>
  <si>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</si>
  <si>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</si>
  <si>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</si>
  <si>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</si>
  <si>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</si>
  <si>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</si>
  <si>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</si>
  <si>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</si>
  <si>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</si>
  <si>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</si>
  <si>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</si>
  <si>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</si>
  <si>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</si>
  <si>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</si>
  <si>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</si>
  <si>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</si>
  <si>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</si>
  <si>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</si>
  <si>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</si>
  <si>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</si>
  <si>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</si>
  <si>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</si>
  <si>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</si>
  <si>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</si>
  <si>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</si>
  <si>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</si>
  <si>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</si>
  <si>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</si>
  <si>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</si>
  <si>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</si>
  <si>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</si>
  <si>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</si>
  <si>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</si>
  <si>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</si>
  <si>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</si>
  <si>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</si>
  <si>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</si>
  <si>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</si>
  <si>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</si>
  <si>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</si>
  <si>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</si>
  <si>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</si>
  <si>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</si>
  <si>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</si>
  <si>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</si>
  <si>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</si>
  <si>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</si>
  <si>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</si>
  <si>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</si>
  <si>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</si>
  <si>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</si>
  <si>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</si>
  <si>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</si>
  <si>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</si>
  <si>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</si>
  <si>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</si>
  <si>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</si>
  <si>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</si>
  <si>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</si>
  <si>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</si>
  <si>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</si>
  <si>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</si>
  <si>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</si>
  <si>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</si>
  <si>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</si>
  <si>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</si>
  <si>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</si>
  <si>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</si>
  <si>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</si>
  <si>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</si>
  <si>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</si>
  <si>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</si>
  <si>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</si>
  <si>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</si>
  <si>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</si>
  <si>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</si>
  <si>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</si>
  <si>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</si>
  <si>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</si>
  <si>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</si>
  <si>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</si>
  <si>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</si>
  <si>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</si>
  <si>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</si>
  <si>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</si>
  <si>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</si>
  <si>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</si>
  <si>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</si>
  <si>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</si>
  <si>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</si>
  <si>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</si>
  <si>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</si>
  <si>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</si>
  <si>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</si>
  <si>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</si>
  <si>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</si>
  <si>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</si>
  <si>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</si>
  <si>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</si>
  <si>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</si>
  <si>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</si>
  <si>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</si>
  <si>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</si>
  <si>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</si>
  <si>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</si>
  <si>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</si>
  <si>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</si>
  <si>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</si>
  <si>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</si>
  <si>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</si>
  <si>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</si>
  <si>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</si>
  <si>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</si>
  <si>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</si>
  <si>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</si>
  <si>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</si>
  <si>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</si>
  <si>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</si>
  <si>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</si>
  <si>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</si>
  <si>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</si>
  <si>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</si>
  <si>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</si>
  <si>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</si>
  <si>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</si>
  <si>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</si>
  <si>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</si>
  <si>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</si>
  <si>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</si>
  <si>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</si>
  <si>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</si>
  <si>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</si>
  <si>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</si>
  <si>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</si>
  <si>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</si>
  <si>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</si>
  <si>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</si>
  <si>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</si>
  <si>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</si>
  <si>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</si>
  <si>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</si>
  <si>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</si>
  <si>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</si>
  <si>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</si>
  <si>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</si>
  <si>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</si>
  <si>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</si>
  <si>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</si>
  <si>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</si>
  <si>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</si>
  <si>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</si>
  <si>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</si>
  <si>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</si>
  <si>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</si>
  <si>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</si>
  <si>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</si>
  <si>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</si>
  <si>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</si>
  <si>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</si>
  <si>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</si>
  <si>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</si>
  <si>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</si>
  <si>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</si>
  <si>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</si>
  <si>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</si>
  <si>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</si>
  <si>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</si>
  <si>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</si>
  <si>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</si>
  <si>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</si>
  <si>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</si>
  <si>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</si>
  <si>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</si>
  <si>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</si>
  <si>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</si>
  <si>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</si>
  <si>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</si>
  <si>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</si>
  <si>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</si>
  <si>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</si>
  <si>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</si>
  <si>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</si>
  <si>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</si>
  <si>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</si>
  <si>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</si>
  <si>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</si>
  <si>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</si>
  <si>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</si>
  <si>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</si>
  <si>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</si>
  <si>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</si>
  <si>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</si>
  <si>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</si>
  <si>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</si>
  <si>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</si>
  <si>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</si>
  <si>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</si>
  <si>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</si>
  <si>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</si>
  <si>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</si>
  <si>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</si>
  <si>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</si>
  <si>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</si>
  <si>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</si>
  <si>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</si>
  <si>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</si>
  <si>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</si>
  <si>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</si>
  <si>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</si>
  <si>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</si>
  <si>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</si>
  <si>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</si>
  <si>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</si>
  <si>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</si>
  <si>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</si>
  <si>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</si>
  <si>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</si>
  <si>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</si>
  <si>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</si>
  <si>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</si>
  <si>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</si>
  <si>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</si>
  <si>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</si>
  <si>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</si>
  <si>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</si>
  <si>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</si>
  <si>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</si>
  <si>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</si>
  <si>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</si>
  <si>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</si>
  <si>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</si>
  <si>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</si>
  <si>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</si>
  <si>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</si>
  <si>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</si>
  <si>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</si>
  <si>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</si>
  <si>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</si>
  <si>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</si>
  <si>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</si>
  <si>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</si>
  <si>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</si>
  <si>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</si>
  <si>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</si>
  <si>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</si>
  <si>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</si>
  <si>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</si>
  <si>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</si>
  <si>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</si>
  <si>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</si>
  <si>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</si>
  <si>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</si>
  <si>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</si>
  <si>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</si>
  <si>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</si>
  <si>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</si>
  <si>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</si>
  <si>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</si>
  <si>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</si>
  <si>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</si>
  <si>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</si>
  <si>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</si>
  <si>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</si>
  <si>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</si>
  <si>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</si>
  <si>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</si>
  <si>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</si>
  <si>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</si>
  <si>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</si>
  <si>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</si>
  <si>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</si>
  <si>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</si>
  <si>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</si>
  <si>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</si>
  <si>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</si>
  <si>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</si>
  <si>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</si>
  <si>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</si>
  <si>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</si>
  <si>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</si>
  <si>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</si>
  <si>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</si>
  <si>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</si>
  <si>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</si>
  <si>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</si>
  <si>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</si>
  <si>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</si>
  <si>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</si>
  <si>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</si>
  <si>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</si>
  <si>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</si>
  <si>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</si>
  <si>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</si>
  <si>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</si>
  <si>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</si>
  <si>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</si>
  <si>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</si>
  <si>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</si>
  <si>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</si>
  <si>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</si>
  <si>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</si>
  <si>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</si>
  <si>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</si>
  <si>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</si>
  <si>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</si>
  <si>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</si>
  <si>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</si>
  <si>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</si>
  <si>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</si>
  <si>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</si>
  <si>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</si>
  <si>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</si>
  <si>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</si>
  <si>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</si>
  <si>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</si>
  <si>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</si>
  <si>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</si>
  <si>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</si>
  <si>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</si>
  <si>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</si>
  <si>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</si>
  <si>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</si>
  <si>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</si>
  <si>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</si>
  <si>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</si>
  <si>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</si>
  <si>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</si>
  <si>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</si>
  <si>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</si>
  <si>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</si>
  <si>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</si>
  <si>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</si>
  <si>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</si>
  <si>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</si>
  <si>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</si>
  <si>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</si>
  <si>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</si>
  <si>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</si>
  <si>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</si>
  <si>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</si>
  <si>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</si>
  <si>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</si>
  <si>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</si>
  <si>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</si>
  <si>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</si>
  <si>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</si>
  <si>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</si>
  <si>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</si>
  <si>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</si>
  <si>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</si>
  <si>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</si>
  <si>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</si>
  <si>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</si>
  <si>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</si>
  <si>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</si>
  <si>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</si>
  <si>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</si>
  <si>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</si>
  <si>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</si>
  <si>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</si>
  <si>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</si>
  <si>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</si>
  <si>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</si>
  <si>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</si>
  <si>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</si>
  <si>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</si>
  <si>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</si>
  <si>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</si>
  <si>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</si>
  <si>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</si>
  <si>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</si>
  <si>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</si>
  <si>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</si>
  <si>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</si>
  <si>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</si>
  <si>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</si>
  <si>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</si>
  <si>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</si>
  <si>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</si>
  <si>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</si>
  <si>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</si>
  <si>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</si>
  <si>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</si>
  <si>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</si>
  <si>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</si>
  <si>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</si>
  <si>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</si>
  <si>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</si>
  <si>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</si>
  <si>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</si>
  <si>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</si>
  <si>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</si>
  <si>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</si>
  <si>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</si>
  <si>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</si>
  <si>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</si>
  <si>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</si>
  <si>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</si>
  <si>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</si>
  <si>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</si>
  <si>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</si>
  <si>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</si>
  <si>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</si>
  <si>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</si>
  <si>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VER. 1.0.1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</si>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</sst>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2" fillId="0" borderId="1" xfId="0" applyNumberFormat="1" applyFont="1" applyBorder="1" applyAlignment="1">
      <alignment horizontal="center"/>
    </xf>
    <xf numFmtId="0" fontId="33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1</xdr:row>
          <xdr:rowOff>68580</xdr:rowOff>
        </xdr:from>
        <xdr:to>
          <xdr:col>11</xdr:col>
          <xdr:colOff>144780</xdr:colOff>
          <xdr:row>3</xdr:row>
          <xdr:rowOff>152400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10" Type="http://schemas.openxmlformats.org/officeDocument/2006/relationships/comments" Target="../comments1.xml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A2" sqref="A2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45482</v>
      </c>
      <c r="C1" s="109"/>
    </row>
    <row r="2" spans="2:14" x14ac:dyDescent="0.3">
      <c r="B2" s="96"/>
    </row>
    <row r="5" spans="2:14" ht="18" customHeight="1" x14ac:dyDescent="0.3">
      <c r="B5" s="197" t="str">
        <f>Configuracion!B13</f>
        <v>CONSOLIDADO DE RESULTADO DE AULA - ERE PROCESO 2024</v>
      </c>
      <c r="C5" s="197"/>
      <c r="D5" s="197"/>
      <c r="E5" s="197"/>
      <c r="F5" s="197"/>
      <c r="G5" s="197"/>
      <c r="H5" s="197"/>
      <c r="I5" s="197"/>
      <c r="J5" s="197"/>
      <c r="K5" s="197"/>
    </row>
    <row r="6" spans="2:14" ht="15" customHeight="1" x14ac:dyDescent="0.3">
      <c r="B6" s="197"/>
      <c r="C6" s="197"/>
      <c r="D6" s="197"/>
      <c r="E6" s="197"/>
      <c r="F6" s="197"/>
      <c r="G6" s="197"/>
      <c r="H6" s="197"/>
      <c r="I6" s="197"/>
      <c r="J6" s="197"/>
      <c r="K6" s="197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SECUNDARIA</v>
      </c>
      <c r="D8" s="46"/>
      <c r="E8" s="50" t="s">
        <v>2</v>
      </c>
      <c r="F8" s="110" t="str">
        <f>Matriz!$B$1</f>
        <v>Comunicación - Lectura</v>
      </c>
      <c r="G8" s="110"/>
      <c r="H8" s="110"/>
      <c r="J8" s="50" t="s">
        <v>3</v>
      </c>
      <c r="K8" s="53">
        <f>Matriz!$C$1</f>
        <v>4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 t="s">
        <v>224</v>
      </c>
      <c r="D10" s="1"/>
      <c r="E10" s="50" t="s">
        <v>203</v>
      </c>
      <c r="F10" s="111" t="str">
        <f>IFERROR(VLOOKUP(C10,Data!$A$2:$H$301,2,FALSE),"")</f>
        <v xml:space="preserve"> JUAN PABLO II</v>
      </c>
      <c r="G10" s="111"/>
      <c r="H10" s="111"/>
      <c r="I10" s="111"/>
      <c r="J10" s="111"/>
      <c r="K10" s="111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479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30" ht="14.55" customHeight="1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30" ht="23.55" customHeight="1" x14ac:dyDescent="0.3">
      <c r="B5" s="143" t="s">
        <v>180</v>
      </c>
      <c r="C5" s="143"/>
      <c r="D5" s="144" t="str">
        <f>Inicio!C10</f>
        <v>0286906</v>
      </c>
      <c r="E5" s="144"/>
      <c r="F5" s="129" t="s">
        <v>37</v>
      </c>
      <c r="G5" s="129"/>
      <c r="H5" s="139" t="str">
        <f>VLOOKUP(D5,Data!$A$2:$F$201,6,FALSE)</f>
        <v>GENERAL SANCHEZ CERRO</v>
      </c>
      <c r="I5" s="139"/>
      <c r="J5" s="139"/>
      <c r="K5" s="139"/>
      <c r="L5" s="139"/>
      <c r="M5" s="129" t="s">
        <v>38</v>
      </c>
      <c r="N5" s="129"/>
      <c r="O5" s="139" t="str">
        <f>VLOOKUP(D5,Data!$A$2:$F$201,5,FALSE)</f>
        <v>PRIMARIA</v>
      </c>
      <c r="P5" s="139"/>
      <c r="Q5" s="139"/>
      <c r="R5" s="139"/>
      <c r="S5" s="139"/>
      <c r="T5" s="129" t="s">
        <v>184</v>
      </c>
      <c r="U5" s="129"/>
      <c r="V5" s="129"/>
      <c r="W5" s="139" t="str">
        <f>VLOOKUP(D5,Data!$A$2:$H$201,7,FALSE)</f>
        <v>RURAL</v>
      </c>
      <c r="X5" s="139"/>
      <c r="Y5" s="139"/>
      <c r="Z5" s="139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29" t="s">
        <v>182</v>
      </c>
      <c r="G7" s="129"/>
      <c r="H7" s="130" t="str">
        <f>RespA!G7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35" t="s">
        <v>36</v>
      </c>
      <c r="U7" s="135"/>
      <c r="V7" s="135"/>
      <c r="W7" s="127" t="str">
        <f>VLOOKUP(D5,Data!$A$2:$F$201,3,FALSE)</f>
        <v>PUQUINA</v>
      </c>
      <c r="X7" s="127"/>
      <c r="Y7" s="127"/>
      <c r="Z7" s="127"/>
      <c r="AB7" s="80"/>
    </row>
    <row r="8" spans="2:30" ht="14.55" customHeight="1" x14ac:dyDescent="0.3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AA8" s="47"/>
      <c r="AB8" s="47"/>
      <c r="AC8" s="47"/>
      <c r="AD8" s="47"/>
    </row>
    <row r="9" spans="2:30" x14ac:dyDescent="0.3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 t="s">
        <v>185</v>
      </c>
      <c r="U9" s="135"/>
      <c r="V9" s="135"/>
      <c r="W9" s="128" t="str">
        <f>VLOOKUP(D5,Data!$A$2:$H$201,8,FALSE)</f>
        <v>PÚBLICA</v>
      </c>
      <c r="X9" s="128"/>
      <c r="Y9" s="128"/>
      <c r="Z9" s="128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17" t="s">
        <v>158</v>
      </c>
      <c r="D13" s="118" t="s">
        <v>192</v>
      </c>
      <c r="E13" s="119"/>
      <c r="F13" s="119"/>
      <c r="G13" s="119"/>
      <c r="H13" s="119"/>
      <c r="I13" s="119"/>
      <c r="M13" s="136" t="s">
        <v>192</v>
      </c>
      <c r="N13" s="137"/>
      <c r="O13" s="137"/>
    </row>
    <row r="14" spans="2:30" x14ac:dyDescent="0.3">
      <c r="C14" s="117"/>
      <c r="D14" s="57" t="s">
        <v>407</v>
      </c>
      <c r="E14" s="120" t="s">
        <v>408</v>
      </c>
      <c r="F14" s="121"/>
      <c r="G14" s="120" t="s">
        <v>409</v>
      </c>
      <c r="H14" s="122"/>
      <c r="I14" s="122"/>
      <c r="M14" s="81" t="s">
        <v>407</v>
      </c>
      <c r="N14" s="81" t="s">
        <v>408</v>
      </c>
      <c r="O14" s="83" t="s">
        <v>409</v>
      </c>
    </row>
    <row r="15" spans="2:30" ht="21" x14ac:dyDescent="0.4">
      <c r="C15" s="117"/>
      <c r="D15" s="76" t="str">
        <f>Matriz!$I$3</f>
        <v>Previo Inicio</v>
      </c>
      <c r="E15" s="115">
        <f>GrafA!D14</f>
        <v>0</v>
      </c>
      <c r="F15" s="115"/>
      <c r="G15" s="116" t="str">
        <f>IFERROR(GrafA!E14,"")</f>
        <v/>
      </c>
      <c r="H15" s="116"/>
      <c r="I15" s="116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17"/>
      <c r="D16" s="77" t="str">
        <f>Matriz!$I$4</f>
        <v>Inicio</v>
      </c>
      <c r="E16" s="115">
        <f>GrafA!D15</f>
        <v>0</v>
      </c>
      <c r="F16" s="115"/>
      <c r="G16" s="116" t="str">
        <f>IFERROR(GrafA!E15,"")</f>
        <v/>
      </c>
      <c r="H16" s="116"/>
      <c r="I16" s="116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4">
      <c r="C17" s="117"/>
      <c r="D17" s="78" t="str">
        <f>Matriz!$I$5</f>
        <v>Proceso</v>
      </c>
      <c r="E17" s="115">
        <f>GrafA!D16</f>
        <v>0</v>
      </c>
      <c r="F17" s="115"/>
      <c r="G17" s="116" t="str">
        <f>IFERROR(GrafA!E16,"")</f>
        <v/>
      </c>
      <c r="H17" s="116"/>
      <c r="I17" s="116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4">
      <c r="C18" s="117"/>
      <c r="D18" s="79" t="str">
        <f>IF(Matriz!$I$6=0,"",Matriz!$I$6)</f>
        <v>Satisfactorio</v>
      </c>
      <c r="E18" s="115">
        <f>GrafA!D17</f>
        <v>0</v>
      </c>
      <c r="F18" s="115"/>
      <c r="G18" s="116" t="str">
        <f>IFERROR(GrafA!E17,"")</f>
        <v/>
      </c>
      <c r="H18" s="116"/>
      <c r="I18" s="116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4" x14ac:dyDescent="0.45">
      <c r="C19" s="117"/>
      <c r="D19" s="64" t="s">
        <v>39</v>
      </c>
      <c r="E19" s="123">
        <f>SUM(E15:F18)</f>
        <v>0</v>
      </c>
      <c r="F19" s="124"/>
      <c r="G19" s="125">
        <f>SUM(G15:I18)</f>
        <v>0</v>
      </c>
      <c r="H19" s="126"/>
      <c r="I19" s="126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17" t="s">
        <v>406</v>
      </c>
      <c r="D21" s="118" t="s">
        <v>192</v>
      </c>
      <c r="E21" s="119"/>
      <c r="F21" s="119"/>
      <c r="G21" s="119"/>
      <c r="H21" s="119"/>
      <c r="I21" s="119"/>
    </row>
    <row r="22" spans="3:15" x14ac:dyDescent="0.3">
      <c r="C22" s="117"/>
      <c r="D22" s="57" t="s">
        <v>407</v>
      </c>
      <c r="E22" s="120" t="s">
        <v>408</v>
      </c>
      <c r="F22" s="121"/>
      <c r="G22" s="120" t="s">
        <v>409</v>
      </c>
      <c r="H22" s="122"/>
      <c r="I22" s="122"/>
    </row>
    <row r="23" spans="3:15" ht="21" x14ac:dyDescent="0.4">
      <c r="C23" s="117"/>
      <c r="D23" s="76" t="str">
        <f>Matriz!$I$3</f>
        <v>Previo Inicio</v>
      </c>
      <c r="E23" s="115">
        <f>GrafB!D14</f>
        <v>0</v>
      </c>
      <c r="F23" s="115"/>
      <c r="G23" s="116" t="str">
        <f>IFERROR(GrafB!E14,"")</f>
        <v/>
      </c>
      <c r="H23" s="116"/>
      <c r="I23" s="116"/>
    </row>
    <row r="24" spans="3:15" ht="21" x14ac:dyDescent="0.4">
      <c r="C24" s="117"/>
      <c r="D24" s="77" t="str">
        <f>Matriz!$I$4</f>
        <v>Inicio</v>
      </c>
      <c r="E24" s="115">
        <f>GrafB!D15</f>
        <v>0</v>
      </c>
      <c r="F24" s="115"/>
      <c r="G24" s="116" t="str">
        <f>IFERROR(GrafB!E15,"")</f>
        <v/>
      </c>
      <c r="H24" s="116"/>
      <c r="I24" s="116"/>
    </row>
    <row r="25" spans="3:15" ht="21" x14ac:dyDescent="0.4">
      <c r="C25" s="117"/>
      <c r="D25" s="78" t="str">
        <f>Matriz!$I$5</f>
        <v>Proceso</v>
      </c>
      <c r="E25" s="115">
        <f>GrafB!D16</f>
        <v>0</v>
      </c>
      <c r="F25" s="115"/>
      <c r="G25" s="116" t="str">
        <f>IFERROR(GrafB!E16,"")</f>
        <v/>
      </c>
      <c r="H25" s="116"/>
      <c r="I25" s="116"/>
    </row>
    <row r="26" spans="3:15" ht="21" x14ac:dyDescent="0.4">
      <c r="C26" s="117"/>
      <c r="D26" s="79" t="str">
        <f>IF(Matriz!$I$6=0,"",Matriz!$I$6)</f>
        <v>Satisfactorio</v>
      </c>
      <c r="E26" s="115">
        <f>GrafB!D17</f>
        <v>0</v>
      </c>
      <c r="F26" s="115"/>
      <c r="G26" s="116" t="str">
        <f>IFERROR(GrafB!E17,"")</f>
        <v/>
      </c>
      <c r="H26" s="116"/>
      <c r="I26" s="116"/>
    </row>
    <row r="27" spans="3:15" ht="23.4" x14ac:dyDescent="0.45">
      <c r="C27" s="117"/>
      <c r="D27" s="64" t="s">
        <v>39</v>
      </c>
      <c r="E27" s="123">
        <f>SUM(E23:F26)</f>
        <v>0</v>
      </c>
      <c r="F27" s="124"/>
      <c r="G27" s="125">
        <f>SUM(G23:I26)</f>
        <v>0</v>
      </c>
      <c r="H27" s="126"/>
      <c r="I27" s="126"/>
    </row>
    <row r="29" spans="3:15" x14ac:dyDescent="0.3">
      <c r="C29" s="117" t="s">
        <v>415</v>
      </c>
      <c r="D29" s="118" t="s">
        <v>192</v>
      </c>
      <c r="E29" s="119"/>
      <c r="F29" s="119"/>
      <c r="G29" s="119"/>
      <c r="H29" s="119"/>
      <c r="I29" s="119"/>
    </row>
    <row r="30" spans="3:15" x14ac:dyDescent="0.3">
      <c r="C30" s="117"/>
      <c r="D30" s="57" t="s">
        <v>407</v>
      </c>
      <c r="E30" s="120" t="s">
        <v>408</v>
      </c>
      <c r="F30" s="121"/>
      <c r="G30" s="120" t="s">
        <v>409</v>
      </c>
      <c r="H30" s="122"/>
      <c r="I30" s="122"/>
    </row>
    <row r="31" spans="3:15" ht="21" x14ac:dyDescent="0.4">
      <c r="C31" s="117"/>
      <c r="D31" s="76" t="str">
        <f>Matriz!$I$3</f>
        <v>Previo Inicio</v>
      </c>
      <c r="E31" s="115">
        <f>GrafC!D14</f>
        <v>0</v>
      </c>
      <c r="F31" s="115"/>
      <c r="G31" s="116" t="str">
        <f>IFERROR(GrafC!E14,"")</f>
        <v/>
      </c>
      <c r="H31" s="116"/>
      <c r="I31" s="116"/>
    </row>
    <row r="32" spans="3:15" ht="21" x14ac:dyDescent="0.4">
      <c r="C32" s="117"/>
      <c r="D32" s="77" t="str">
        <f>Matriz!$I$4</f>
        <v>Inicio</v>
      </c>
      <c r="E32" s="115">
        <f>GrafC!D15</f>
        <v>0</v>
      </c>
      <c r="F32" s="115"/>
      <c r="G32" s="116" t="str">
        <f>IFERROR(GrafC!E15,"")</f>
        <v/>
      </c>
      <c r="H32" s="116"/>
      <c r="I32" s="116"/>
    </row>
    <row r="33" spans="3:15" ht="21" x14ac:dyDescent="0.4">
      <c r="C33" s="117"/>
      <c r="D33" s="78" t="str">
        <f>Matriz!$I$5</f>
        <v>Proceso</v>
      </c>
      <c r="E33" s="115">
        <f>GrafC!D16</f>
        <v>0</v>
      </c>
      <c r="F33" s="115"/>
      <c r="G33" s="116" t="str">
        <f>IFERROR(GrafC!E16,"")</f>
        <v/>
      </c>
      <c r="H33" s="116"/>
      <c r="I33" s="116"/>
    </row>
    <row r="34" spans="3:15" ht="21" x14ac:dyDescent="0.4">
      <c r="C34" s="117"/>
      <c r="D34" s="79" t="str">
        <f>IF(Matriz!$I$6=0,"",Matriz!$I$6)</f>
        <v>Satisfactorio</v>
      </c>
      <c r="E34" s="115">
        <f>GrafC!D17</f>
        <v>0</v>
      </c>
      <c r="F34" s="115"/>
      <c r="G34" s="116" t="str">
        <f>IFERROR(GrafC!E17,"")</f>
        <v/>
      </c>
      <c r="H34" s="116"/>
      <c r="I34" s="116"/>
    </row>
    <row r="35" spans="3:15" ht="23.4" x14ac:dyDescent="0.45">
      <c r="C35" s="117"/>
      <c r="D35" s="64" t="s">
        <v>39</v>
      </c>
      <c r="E35" s="123">
        <f>SUM(E31:F34)</f>
        <v>0</v>
      </c>
      <c r="F35" s="124"/>
      <c r="G35" s="125">
        <f>SUM(G31:I34)</f>
        <v>0</v>
      </c>
      <c r="H35" s="126"/>
      <c r="I35" s="126"/>
    </row>
    <row r="37" spans="3:15" x14ac:dyDescent="0.3">
      <c r="C37" s="117" t="s">
        <v>416</v>
      </c>
      <c r="D37" s="118" t="s">
        <v>192</v>
      </c>
      <c r="E37" s="119"/>
      <c r="F37" s="119"/>
      <c r="G37" s="119"/>
      <c r="H37" s="119"/>
      <c r="I37" s="119"/>
    </row>
    <row r="38" spans="3:15" x14ac:dyDescent="0.3">
      <c r="C38" s="117"/>
      <c r="D38" s="57" t="s">
        <v>407</v>
      </c>
      <c r="E38" s="120" t="s">
        <v>408</v>
      </c>
      <c r="F38" s="121"/>
      <c r="G38" s="120" t="s">
        <v>409</v>
      </c>
      <c r="H38" s="122"/>
      <c r="I38" s="122"/>
    </row>
    <row r="39" spans="3:15" ht="21" x14ac:dyDescent="0.4">
      <c r="C39" s="117"/>
      <c r="D39" s="76" t="str">
        <f>Matriz!$I$3</f>
        <v>Previo Inicio</v>
      </c>
      <c r="E39" s="115">
        <f>GrafD!D14</f>
        <v>0</v>
      </c>
      <c r="F39" s="115"/>
      <c r="G39" s="116" t="str">
        <f>IFERROR(GrafD!E14,"")</f>
        <v/>
      </c>
      <c r="H39" s="116"/>
      <c r="I39" s="116"/>
    </row>
    <row r="40" spans="3:15" ht="21" x14ac:dyDescent="0.4">
      <c r="C40" s="117"/>
      <c r="D40" s="77" t="str">
        <f>Matriz!$I$4</f>
        <v>Inicio</v>
      </c>
      <c r="E40" s="115">
        <f>GrafD!D15</f>
        <v>0</v>
      </c>
      <c r="F40" s="115"/>
      <c r="G40" s="116" t="str">
        <f>IFERROR(GrafD!E15,"")</f>
        <v/>
      </c>
      <c r="H40" s="116"/>
      <c r="I40" s="116"/>
    </row>
    <row r="41" spans="3:15" ht="21" x14ac:dyDescent="0.4">
      <c r="C41" s="117"/>
      <c r="D41" s="78" t="str">
        <f>Matriz!$I$5</f>
        <v>Proceso</v>
      </c>
      <c r="E41" s="115">
        <f>GrafD!D16</f>
        <v>0</v>
      </c>
      <c r="F41" s="115"/>
      <c r="G41" s="116" t="str">
        <f>IFERROR(GrafD!E16,"")</f>
        <v/>
      </c>
      <c r="H41" s="116"/>
      <c r="I41" s="116"/>
    </row>
    <row r="42" spans="3:15" ht="21" x14ac:dyDescent="0.4">
      <c r="C42" s="117"/>
      <c r="D42" s="79" t="str">
        <f>IF(Matriz!$I$6=0,"",Matriz!$I$6)</f>
        <v>Satisfactorio</v>
      </c>
      <c r="E42" s="115">
        <f>GrafD!D17</f>
        <v>0</v>
      </c>
      <c r="F42" s="115"/>
      <c r="G42" s="116" t="str">
        <f>IFERROR(GrafD!E17,"")</f>
        <v/>
      </c>
      <c r="H42" s="116"/>
      <c r="I42" s="116"/>
    </row>
    <row r="43" spans="3:15" ht="60" customHeight="1" x14ac:dyDescent="0.45">
      <c r="C43" s="117"/>
      <c r="D43" s="64" t="s">
        <v>39</v>
      </c>
      <c r="E43" s="123">
        <f>SUM(E39:F42)</f>
        <v>0</v>
      </c>
      <c r="F43" s="124"/>
      <c r="G43" s="125">
        <f>SUM(G39:I42)</f>
        <v>0</v>
      </c>
      <c r="H43" s="126"/>
      <c r="I43" s="126"/>
      <c r="M43" s="90" t="s">
        <v>465</v>
      </c>
      <c r="N43" s="114" t="s">
        <v>469</v>
      </c>
      <c r="O43" s="114"/>
    </row>
    <row r="44" spans="3:15" ht="18" x14ac:dyDescent="0.35">
      <c r="M44" s="104" t="s">
        <v>158</v>
      </c>
      <c r="N44" s="112">
        <f>Configuracion!Q2</f>
        <v>0</v>
      </c>
      <c r="O44" s="112"/>
    </row>
    <row r="45" spans="3:15" ht="18" x14ac:dyDescent="0.35">
      <c r="C45" s="117" t="s">
        <v>458</v>
      </c>
      <c r="D45" s="118" t="s">
        <v>192</v>
      </c>
      <c r="E45" s="119"/>
      <c r="F45" s="119"/>
      <c r="G45" s="119"/>
      <c r="H45" s="119"/>
      <c r="I45" s="119"/>
      <c r="M45" s="104" t="s">
        <v>406</v>
      </c>
      <c r="N45" s="112">
        <f>Configuracion!Q3</f>
        <v>0</v>
      </c>
      <c r="O45" s="112"/>
    </row>
    <row r="46" spans="3:15" ht="18" x14ac:dyDescent="0.35">
      <c r="C46" s="117"/>
      <c r="D46" s="57" t="s">
        <v>407</v>
      </c>
      <c r="E46" s="120" t="s">
        <v>408</v>
      </c>
      <c r="F46" s="121"/>
      <c r="G46" s="120" t="s">
        <v>409</v>
      </c>
      <c r="H46" s="122"/>
      <c r="I46" s="122"/>
      <c r="M46" s="104" t="s">
        <v>415</v>
      </c>
      <c r="N46" s="112">
        <f>Configuracion!Q4</f>
        <v>0</v>
      </c>
      <c r="O46" s="112"/>
    </row>
    <row r="47" spans="3:15" ht="21" x14ac:dyDescent="0.4">
      <c r="C47" s="117"/>
      <c r="D47" s="76" t="str">
        <f>Matriz!$I$3</f>
        <v>Previo Inicio</v>
      </c>
      <c r="E47" s="115">
        <f>GrafE!D14</f>
        <v>0</v>
      </c>
      <c r="F47" s="115"/>
      <c r="G47" s="116" t="str">
        <f>IFERROR(GrafE!E14,"")</f>
        <v/>
      </c>
      <c r="H47" s="116"/>
      <c r="I47" s="116"/>
      <c r="M47" s="104" t="s">
        <v>416</v>
      </c>
      <c r="N47" s="112">
        <f>Configuracion!Q5</f>
        <v>0</v>
      </c>
      <c r="O47" s="112"/>
    </row>
    <row r="48" spans="3:15" ht="21" x14ac:dyDescent="0.4">
      <c r="C48" s="117"/>
      <c r="D48" s="77" t="str">
        <f>Matriz!$I$4</f>
        <v>Inicio</v>
      </c>
      <c r="E48" s="115">
        <f>GrafE!D15</f>
        <v>0</v>
      </c>
      <c r="F48" s="115"/>
      <c r="G48" s="116" t="str">
        <f>IFERROR(GrafE!E15,"")</f>
        <v/>
      </c>
      <c r="H48" s="116"/>
      <c r="I48" s="116"/>
      <c r="M48" s="104" t="s">
        <v>458</v>
      </c>
      <c r="N48" s="112">
        <f>Configuracion!Q6</f>
        <v>0</v>
      </c>
      <c r="O48" s="112"/>
    </row>
    <row r="49" spans="3:15" ht="21" x14ac:dyDescent="0.4">
      <c r="C49" s="117"/>
      <c r="D49" s="78" t="str">
        <f>Matriz!$I$5</f>
        <v>Proceso</v>
      </c>
      <c r="E49" s="115">
        <f>GrafE!D16</f>
        <v>0</v>
      </c>
      <c r="F49" s="115"/>
      <c r="G49" s="116" t="str">
        <f>IFERROR(GrafE!E16,"")</f>
        <v/>
      </c>
      <c r="H49" s="116"/>
      <c r="I49" s="116"/>
      <c r="M49" s="104" t="s">
        <v>459</v>
      </c>
      <c r="N49" s="112">
        <f>Configuracion!Q7</f>
        <v>0</v>
      </c>
      <c r="O49" s="112"/>
    </row>
    <row r="50" spans="3:15" ht="21" x14ac:dyDescent="0.4">
      <c r="C50" s="117"/>
      <c r="D50" s="79" t="str">
        <f>IF(Matriz!$I$6=0,"",Matriz!$I$6)</f>
        <v>Satisfactorio</v>
      </c>
      <c r="E50" s="115">
        <f>GrafE!D17</f>
        <v>0</v>
      </c>
      <c r="F50" s="115"/>
      <c r="G50" s="116" t="str">
        <f>IFERROR(GrafE!E17,"")</f>
        <v/>
      </c>
      <c r="H50" s="116"/>
      <c r="I50" s="116"/>
      <c r="M50" s="104" t="s">
        <v>460</v>
      </c>
      <c r="N50" s="112">
        <f>Configuracion!Q8</f>
        <v>0</v>
      </c>
      <c r="O50" s="112"/>
    </row>
    <row r="51" spans="3:15" ht="23.4" x14ac:dyDescent="0.45">
      <c r="C51" s="117"/>
      <c r="D51" s="64" t="s">
        <v>39</v>
      </c>
      <c r="E51" s="123">
        <f>SUM(E47:F50)</f>
        <v>0</v>
      </c>
      <c r="F51" s="124"/>
      <c r="G51" s="125">
        <f>SUM(G47:I50)</f>
        <v>0</v>
      </c>
      <c r="H51" s="126"/>
      <c r="I51" s="126"/>
      <c r="M51" s="104" t="s">
        <v>461</v>
      </c>
      <c r="N51" s="112">
        <f>Configuracion!Q9</f>
        <v>0</v>
      </c>
      <c r="O51" s="112"/>
    </row>
    <row r="52" spans="3:15" ht="18" x14ac:dyDescent="0.35">
      <c r="M52" s="104" t="s">
        <v>462</v>
      </c>
      <c r="N52" s="112">
        <f>Configuracion!Q10</f>
        <v>0</v>
      </c>
      <c r="O52" s="112"/>
    </row>
    <row r="53" spans="3:15" ht="18" x14ac:dyDescent="0.35">
      <c r="C53" s="117" t="s">
        <v>459</v>
      </c>
      <c r="D53" s="118" t="s">
        <v>192</v>
      </c>
      <c r="E53" s="119"/>
      <c r="F53" s="119"/>
      <c r="G53" s="119"/>
      <c r="H53" s="119"/>
      <c r="I53" s="119"/>
      <c r="M53" s="104" t="s">
        <v>463</v>
      </c>
      <c r="N53" s="112">
        <f>Configuracion!Q11</f>
        <v>0</v>
      </c>
      <c r="O53" s="112"/>
    </row>
    <row r="54" spans="3:15" ht="18" x14ac:dyDescent="0.35">
      <c r="C54" s="117"/>
      <c r="D54" s="57" t="s">
        <v>407</v>
      </c>
      <c r="E54" s="120" t="s">
        <v>408</v>
      </c>
      <c r="F54" s="121"/>
      <c r="G54" s="120" t="s">
        <v>409</v>
      </c>
      <c r="H54" s="122"/>
      <c r="I54" s="122"/>
      <c r="M54" s="104" t="s">
        <v>464</v>
      </c>
      <c r="N54" s="112">
        <f>Configuracion!Q12</f>
        <v>0</v>
      </c>
      <c r="O54" s="112"/>
    </row>
    <row r="55" spans="3:15" ht="21" x14ac:dyDescent="0.4">
      <c r="C55" s="117"/>
      <c r="D55" s="76" t="str">
        <f>Matriz!$I$3</f>
        <v>Previo Inicio</v>
      </c>
      <c r="E55" s="115">
        <f>GrafF!D14</f>
        <v>0</v>
      </c>
      <c r="F55" s="115"/>
      <c r="G55" s="116" t="str">
        <f>IFERROR(GrafF!E14,"")</f>
        <v/>
      </c>
      <c r="H55" s="116"/>
      <c r="I55" s="116"/>
      <c r="M55" s="91" t="s">
        <v>39</v>
      </c>
      <c r="N55" s="113">
        <f>SUM(N44:N54)</f>
        <v>0</v>
      </c>
      <c r="O55" s="113"/>
    </row>
    <row r="56" spans="3:15" ht="21" x14ac:dyDescent="0.4">
      <c r="C56" s="117"/>
      <c r="D56" s="77" t="str">
        <f>Matriz!$I$4</f>
        <v>Inicio</v>
      </c>
      <c r="E56" s="115">
        <f>GrafF!D15</f>
        <v>0</v>
      </c>
      <c r="F56" s="115"/>
      <c r="G56" s="116" t="str">
        <f>IFERROR(GrafF!E15,"")</f>
        <v/>
      </c>
      <c r="H56" s="116"/>
      <c r="I56" s="116"/>
    </row>
    <row r="57" spans="3:15" ht="21" x14ac:dyDescent="0.4">
      <c r="C57" s="117"/>
      <c r="D57" s="78" t="str">
        <f>Matriz!$I$5</f>
        <v>Proceso</v>
      </c>
      <c r="E57" s="115">
        <f>GrafF!D16</f>
        <v>0</v>
      </c>
      <c r="F57" s="115"/>
      <c r="G57" s="116" t="str">
        <f>IFERROR(GrafF!E16,"")</f>
        <v/>
      </c>
      <c r="H57" s="116"/>
      <c r="I57" s="116"/>
    </row>
    <row r="58" spans="3:15" ht="21" x14ac:dyDescent="0.4">
      <c r="C58" s="117"/>
      <c r="D58" s="79" t="str">
        <f>IF(Matriz!$I$6=0,"",Matriz!$I$6)</f>
        <v>Satisfactorio</v>
      </c>
      <c r="E58" s="115">
        <f>GrafF!D17</f>
        <v>0</v>
      </c>
      <c r="F58" s="115"/>
      <c r="G58" s="116" t="str">
        <f>IFERROR(GrafF!E17,"")</f>
        <v/>
      </c>
      <c r="H58" s="116"/>
      <c r="I58" s="116"/>
    </row>
    <row r="59" spans="3:15" ht="23.4" x14ac:dyDescent="0.45">
      <c r="C59" s="117"/>
      <c r="D59" s="64" t="s">
        <v>39</v>
      </c>
      <c r="E59" s="123">
        <f>SUM(E55:F58)</f>
        <v>0</v>
      </c>
      <c r="F59" s="124"/>
      <c r="G59" s="125">
        <f>SUM(G55:I58)</f>
        <v>0</v>
      </c>
      <c r="H59" s="126"/>
      <c r="I59" s="126"/>
    </row>
    <row r="61" spans="3:15" x14ac:dyDescent="0.3">
      <c r="C61" s="117" t="s">
        <v>460</v>
      </c>
      <c r="D61" s="118" t="s">
        <v>192</v>
      </c>
      <c r="E61" s="119"/>
      <c r="F61" s="119"/>
      <c r="G61" s="119"/>
      <c r="H61" s="119"/>
      <c r="I61" s="119"/>
    </row>
    <row r="62" spans="3:15" x14ac:dyDescent="0.3">
      <c r="C62" s="117"/>
      <c r="D62" s="57" t="s">
        <v>407</v>
      </c>
      <c r="E62" s="120" t="s">
        <v>408</v>
      </c>
      <c r="F62" s="121"/>
      <c r="G62" s="120" t="s">
        <v>409</v>
      </c>
      <c r="H62" s="122"/>
      <c r="I62" s="122"/>
    </row>
    <row r="63" spans="3:15" ht="21" x14ac:dyDescent="0.4">
      <c r="C63" s="117"/>
      <c r="D63" s="76" t="str">
        <f>Matriz!$I$3</f>
        <v>Previo Inicio</v>
      </c>
      <c r="E63" s="115">
        <f>GrafG!D14</f>
        <v>0</v>
      </c>
      <c r="F63" s="115"/>
      <c r="G63" s="116" t="str">
        <f>IFERROR(GrafG!E14,"")</f>
        <v/>
      </c>
      <c r="H63" s="116"/>
      <c r="I63" s="116"/>
    </row>
    <row r="64" spans="3:15" ht="21" x14ac:dyDescent="0.4">
      <c r="C64" s="117"/>
      <c r="D64" s="77" t="str">
        <f>Matriz!$I$4</f>
        <v>Inicio</v>
      </c>
      <c r="E64" s="115">
        <f>GrafG!D15</f>
        <v>0</v>
      </c>
      <c r="F64" s="115"/>
      <c r="G64" s="116" t="str">
        <f>IFERROR(GrafG!E15,"")</f>
        <v/>
      </c>
      <c r="H64" s="116"/>
      <c r="I64" s="116"/>
    </row>
    <row r="65" spans="3:9" ht="21" x14ac:dyDescent="0.4">
      <c r="C65" s="117"/>
      <c r="D65" s="78" t="str">
        <f>Matriz!$I$5</f>
        <v>Proceso</v>
      </c>
      <c r="E65" s="115">
        <f>GrafG!D16</f>
        <v>0</v>
      </c>
      <c r="F65" s="115"/>
      <c r="G65" s="116" t="str">
        <f>IFERROR(GrafG!E16,"")</f>
        <v/>
      </c>
      <c r="H65" s="116"/>
      <c r="I65" s="116"/>
    </row>
    <row r="66" spans="3:9" ht="21" x14ac:dyDescent="0.4">
      <c r="C66" s="117"/>
      <c r="D66" s="79" t="str">
        <f>IF(Matriz!$I$6=0,"",Matriz!$I$6)</f>
        <v>Satisfactorio</v>
      </c>
      <c r="E66" s="115">
        <f>GrafG!D17</f>
        <v>0</v>
      </c>
      <c r="F66" s="115"/>
      <c r="G66" s="116" t="str">
        <f>IFERROR(GrafG!E17,"")</f>
        <v/>
      </c>
      <c r="H66" s="116"/>
      <c r="I66" s="116"/>
    </row>
    <row r="67" spans="3:9" ht="23.4" x14ac:dyDescent="0.45">
      <c r="C67" s="117"/>
      <c r="D67" s="64" t="s">
        <v>39</v>
      </c>
      <c r="E67" s="123">
        <f>SUM(E63:F66)</f>
        <v>0</v>
      </c>
      <c r="F67" s="124"/>
      <c r="G67" s="125">
        <f>SUM(G63:I66)</f>
        <v>0</v>
      </c>
      <c r="H67" s="126"/>
      <c r="I67" s="126"/>
    </row>
    <row r="69" spans="3:9" x14ac:dyDescent="0.3">
      <c r="C69" s="117" t="s">
        <v>461</v>
      </c>
      <c r="D69" s="118" t="s">
        <v>192</v>
      </c>
      <c r="E69" s="119"/>
      <c r="F69" s="119"/>
      <c r="G69" s="119"/>
      <c r="H69" s="119"/>
      <c r="I69" s="119"/>
    </row>
    <row r="70" spans="3:9" x14ac:dyDescent="0.3">
      <c r="C70" s="117"/>
      <c r="D70" s="57" t="s">
        <v>407</v>
      </c>
      <c r="E70" s="120" t="s">
        <v>408</v>
      </c>
      <c r="F70" s="121"/>
      <c r="G70" s="120" t="s">
        <v>409</v>
      </c>
      <c r="H70" s="122"/>
      <c r="I70" s="122"/>
    </row>
    <row r="71" spans="3:9" ht="21" x14ac:dyDescent="0.4">
      <c r="C71" s="117"/>
      <c r="D71" s="76" t="str">
        <f>Matriz!$I$3</f>
        <v>Previo Inicio</v>
      </c>
      <c r="E71" s="115">
        <f>GrafH!D14</f>
        <v>0</v>
      </c>
      <c r="F71" s="115"/>
      <c r="G71" s="116" t="str">
        <f>IFERROR(GrafH!E14,"")</f>
        <v/>
      </c>
      <c r="H71" s="116"/>
      <c r="I71" s="116"/>
    </row>
    <row r="72" spans="3:9" ht="21" x14ac:dyDescent="0.4">
      <c r="C72" s="117"/>
      <c r="D72" s="77" t="str">
        <f>Matriz!$I$4</f>
        <v>Inicio</v>
      </c>
      <c r="E72" s="115">
        <f>GrafH!D15</f>
        <v>0</v>
      </c>
      <c r="F72" s="115"/>
      <c r="G72" s="116" t="str">
        <f>IFERROR(GrafH!E15,"")</f>
        <v/>
      </c>
      <c r="H72" s="116"/>
      <c r="I72" s="116"/>
    </row>
    <row r="73" spans="3:9" ht="21" x14ac:dyDescent="0.4">
      <c r="C73" s="117"/>
      <c r="D73" s="78" t="str">
        <f>Matriz!$I$5</f>
        <v>Proceso</v>
      </c>
      <c r="E73" s="115">
        <f>GrafH!D16</f>
        <v>0</v>
      </c>
      <c r="F73" s="115"/>
      <c r="G73" s="116" t="str">
        <f>IFERROR(GrafH!E16,"")</f>
        <v/>
      </c>
      <c r="H73" s="116"/>
      <c r="I73" s="116"/>
    </row>
    <row r="74" spans="3:9" ht="21" x14ac:dyDescent="0.4">
      <c r="C74" s="117"/>
      <c r="D74" s="79" t="str">
        <f>IF(Matriz!$I$6=0,"",Matriz!$I$6)</f>
        <v>Satisfactorio</v>
      </c>
      <c r="E74" s="115">
        <f>GrafH!D17</f>
        <v>0</v>
      </c>
      <c r="F74" s="115"/>
      <c r="G74" s="116" t="str">
        <f>IFERROR(GrafH!E17,"")</f>
        <v/>
      </c>
      <c r="H74" s="116"/>
      <c r="I74" s="116"/>
    </row>
    <row r="75" spans="3:9" ht="23.4" x14ac:dyDescent="0.45">
      <c r="C75" s="117"/>
      <c r="D75" s="64" t="s">
        <v>39</v>
      </c>
      <c r="E75" s="123">
        <f>SUM(E71:F74)</f>
        <v>0</v>
      </c>
      <c r="F75" s="124"/>
      <c r="G75" s="125">
        <f>SUM(G71:I74)</f>
        <v>0</v>
      </c>
      <c r="H75" s="126"/>
      <c r="I75" s="126"/>
    </row>
    <row r="77" spans="3:9" x14ac:dyDescent="0.3">
      <c r="C77" s="117" t="s">
        <v>462</v>
      </c>
      <c r="D77" s="118" t="s">
        <v>192</v>
      </c>
      <c r="E77" s="119"/>
      <c r="F77" s="119"/>
      <c r="G77" s="119"/>
      <c r="H77" s="119"/>
      <c r="I77" s="119"/>
    </row>
    <row r="78" spans="3:9" x14ac:dyDescent="0.3">
      <c r="C78" s="117"/>
      <c r="D78" s="57" t="s">
        <v>407</v>
      </c>
      <c r="E78" s="120" t="s">
        <v>408</v>
      </c>
      <c r="F78" s="121"/>
      <c r="G78" s="120" t="s">
        <v>409</v>
      </c>
      <c r="H78" s="122"/>
      <c r="I78" s="122"/>
    </row>
    <row r="79" spans="3:9" ht="21" x14ac:dyDescent="0.4">
      <c r="C79" s="117"/>
      <c r="D79" s="76" t="str">
        <f>Matriz!$I$3</f>
        <v>Previo Inicio</v>
      </c>
      <c r="E79" s="115">
        <f>GrafI!D14</f>
        <v>0</v>
      </c>
      <c r="F79" s="115"/>
      <c r="G79" s="116" t="str">
        <f>IFERROR(GrafI!E14,"")</f>
        <v/>
      </c>
      <c r="H79" s="116"/>
      <c r="I79" s="116"/>
    </row>
    <row r="80" spans="3:9" ht="21" x14ac:dyDescent="0.4">
      <c r="C80" s="117"/>
      <c r="D80" s="77" t="str">
        <f>Matriz!$I$4</f>
        <v>Inicio</v>
      </c>
      <c r="E80" s="115">
        <f>GrafI!D15</f>
        <v>0</v>
      </c>
      <c r="F80" s="115"/>
      <c r="G80" s="116" t="str">
        <f>IFERROR(GrafI!E15,"")</f>
        <v/>
      </c>
      <c r="H80" s="116"/>
      <c r="I80" s="116"/>
    </row>
    <row r="81" spans="3:9" ht="21" x14ac:dyDescent="0.4">
      <c r="C81" s="117"/>
      <c r="D81" s="78" t="str">
        <f>Matriz!$I$5</f>
        <v>Proceso</v>
      </c>
      <c r="E81" s="115">
        <f>GrafI!D16</f>
        <v>0</v>
      </c>
      <c r="F81" s="115"/>
      <c r="G81" s="116" t="str">
        <f>IFERROR(GrafI!E16,"")</f>
        <v/>
      </c>
      <c r="H81" s="116"/>
      <c r="I81" s="116"/>
    </row>
    <row r="82" spans="3:9" ht="21" x14ac:dyDescent="0.4">
      <c r="C82" s="117"/>
      <c r="D82" s="79" t="str">
        <f>IF(Matriz!$I$6=0,"",Matriz!$I$6)</f>
        <v>Satisfactorio</v>
      </c>
      <c r="E82" s="115">
        <f>GrafI!D17</f>
        <v>0</v>
      </c>
      <c r="F82" s="115"/>
      <c r="G82" s="116" t="str">
        <f>IFERROR(GrafI!E17,"")</f>
        <v/>
      </c>
      <c r="H82" s="116"/>
      <c r="I82" s="116"/>
    </row>
    <row r="83" spans="3:9" ht="23.4" x14ac:dyDescent="0.45">
      <c r="C83" s="117"/>
      <c r="D83" s="64" t="s">
        <v>39</v>
      </c>
      <c r="E83" s="123">
        <f>SUM(E79:F82)</f>
        <v>0</v>
      </c>
      <c r="F83" s="124"/>
      <c r="G83" s="125">
        <f>SUM(G79:I82)</f>
        <v>0</v>
      </c>
      <c r="H83" s="126"/>
      <c r="I83" s="126"/>
    </row>
    <row r="85" spans="3:9" x14ac:dyDescent="0.3">
      <c r="C85" s="117" t="s">
        <v>463</v>
      </c>
      <c r="D85" s="118" t="s">
        <v>192</v>
      </c>
      <c r="E85" s="119"/>
      <c r="F85" s="119"/>
      <c r="G85" s="119"/>
      <c r="H85" s="119"/>
      <c r="I85" s="119"/>
    </row>
    <row r="86" spans="3:9" x14ac:dyDescent="0.3">
      <c r="C86" s="117"/>
      <c r="D86" s="57" t="s">
        <v>407</v>
      </c>
      <c r="E86" s="120" t="s">
        <v>408</v>
      </c>
      <c r="F86" s="121"/>
      <c r="G86" s="120" t="s">
        <v>409</v>
      </c>
      <c r="H86" s="122"/>
      <c r="I86" s="122"/>
    </row>
    <row r="87" spans="3:9" ht="21" x14ac:dyDescent="0.4">
      <c r="C87" s="117"/>
      <c r="D87" s="76" t="str">
        <f>Matriz!$I$3</f>
        <v>Previo Inicio</v>
      </c>
      <c r="E87" s="115">
        <f>GrafJ!D14</f>
        <v>0</v>
      </c>
      <c r="F87" s="115"/>
      <c r="G87" s="116" t="str">
        <f>IFERROR(GrafJ!E14,"")</f>
        <v/>
      </c>
      <c r="H87" s="116"/>
      <c r="I87" s="116"/>
    </row>
    <row r="88" spans="3:9" ht="21" x14ac:dyDescent="0.4">
      <c r="C88" s="117"/>
      <c r="D88" s="77" t="str">
        <f>Matriz!$I$4</f>
        <v>Inicio</v>
      </c>
      <c r="E88" s="115">
        <f>GrafJ!D15</f>
        <v>0</v>
      </c>
      <c r="F88" s="115"/>
      <c r="G88" s="116" t="str">
        <f>IFERROR(GrafJ!E15,"")</f>
        <v/>
      </c>
      <c r="H88" s="116"/>
      <c r="I88" s="116"/>
    </row>
    <row r="89" spans="3:9" ht="21" x14ac:dyDescent="0.4">
      <c r="C89" s="117"/>
      <c r="D89" s="78" t="str">
        <f>Matriz!$I$5</f>
        <v>Proceso</v>
      </c>
      <c r="E89" s="115">
        <f>GrafJ!D16</f>
        <v>0</v>
      </c>
      <c r="F89" s="115"/>
      <c r="G89" s="116" t="str">
        <f>IFERROR(GrafJ!E16,"")</f>
        <v/>
      </c>
      <c r="H89" s="116"/>
      <c r="I89" s="116"/>
    </row>
    <row r="90" spans="3:9" ht="21" x14ac:dyDescent="0.4">
      <c r="C90" s="117"/>
      <c r="D90" s="79" t="str">
        <f>IF(Matriz!$I$6=0,"",Matriz!$I$6)</f>
        <v>Satisfactorio</v>
      </c>
      <c r="E90" s="115">
        <f>GrafJ!D17</f>
        <v>0</v>
      </c>
      <c r="F90" s="115"/>
      <c r="G90" s="116" t="str">
        <f>IFERROR(GrafJ!E17,"")</f>
        <v/>
      </c>
      <c r="H90" s="116"/>
      <c r="I90" s="116"/>
    </row>
    <row r="91" spans="3:9" ht="23.4" x14ac:dyDescent="0.45">
      <c r="C91" s="117"/>
      <c r="D91" s="64" t="s">
        <v>39</v>
      </c>
      <c r="E91" s="123">
        <f>SUM(E87:F90)</f>
        <v>0</v>
      </c>
      <c r="F91" s="124"/>
      <c r="G91" s="125">
        <f>SUM(G87:I90)</f>
        <v>0</v>
      </c>
      <c r="H91" s="126"/>
      <c r="I91" s="126"/>
    </row>
    <row r="93" spans="3:9" x14ac:dyDescent="0.3">
      <c r="C93" s="117" t="s">
        <v>464</v>
      </c>
      <c r="D93" s="118" t="s">
        <v>192</v>
      </c>
      <c r="E93" s="119"/>
      <c r="F93" s="119"/>
      <c r="G93" s="119"/>
      <c r="H93" s="119"/>
      <c r="I93" s="119"/>
    </row>
    <row r="94" spans="3:9" x14ac:dyDescent="0.3">
      <c r="C94" s="117"/>
      <c r="D94" s="57" t="s">
        <v>407</v>
      </c>
      <c r="E94" s="120" t="s">
        <v>408</v>
      </c>
      <c r="F94" s="121"/>
      <c r="G94" s="120" t="s">
        <v>409</v>
      </c>
      <c r="H94" s="122"/>
      <c r="I94" s="122"/>
    </row>
    <row r="95" spans="3:9" ht="21" x14ac:dyDescent="0.4">
      <c r="C95" s="117"/>
      <c r="D95" s="76" t="str">
        <f>Matriz!$I$3</f>
        <v>Previo Inicio</v>
      </c>
      <c r="E95" s="115">
        <f>GrafK!D14</f>
        <v>0</v>
      </c>
      <c r="F95" s="115"/>
      <c r="G95" s="116" t="str">
        <f>IFERROR(GrafK!E14,"")</f>
        <v/>
      </c>
      <c r="H95" s="116"/>
      <c r="I95" s="116"/>
    </row>
    <row r="96" spans="3:9" ht="21" x14ac:dyDescent="0.4">
      <c r="C96" s="117"/>
      <c r="D96" s="77" t="str">
        <f>Matriz!$I$4</f>
        <v>Inicio</v>
      </c>
      <c r="E96" s="115">
        <f>GrafK!D15</f>
        <v>0</v>
      </c>
      <c r="F96" s="115"/>
      <c r="G96" s="116" t="str">
        <f>IFERROR(GrafK!E15,"")</f>
        <v/>
      </c>
      <c r="H96" s="116"/>
      <c r="I96" s="116"/>
    </row>
    <row r="97" spans="3:9" ht="21" x14ac:dyDescent="0.4">
      <c r="C97" s="117"/>
      <c r="D97" s="78" t="str">
        <f>Matriz!$I$5</f>
        <v>Proceso</v>
      </c>
      <c r="E97" s="115">
        <f>GrafK!D16</f>
        <v>0</v>
      </c>
      <c r="F97" s="115"/>
      <c r="G97" s="116" t="str">
        <f>IFERROR(GrafK!E16,"")</f>
        <v/>
      </c>
      <c r="H97" s="116"/>
      <c r="I97" s="116"/>
    </row>
    <row r="98" spans="3:9" ht="21" x14ac:dyDescent="0.4">
      <c r="C98" s="117"/>
      <c r="D98" s="79" t="str">
        <f>IF(Matriz!$I$6=0,"",Matriz!$I$6)</f>
        <v>Satisfactorio</v>
      </c>
      <c r="E98" s="115">
        <f>GrafK!D17</f>
        <v>0</v>
      </c>
      <c r="F98" s="115"/>
      <c r="G98" s="116" t="str">
        <f>IFERROR(GrafK!E17,"")</f>
        <v/>
      </c>
      <c r="H98" s="116"/>
      <c r="I98" s="116"/>
    </row>
    <row r="99" spans="3:9" ht="23.4" x14ac:dyDescent="0.45">
      <c r="C99" s="117"/>
      <c r="D99" s="64" t="s">
        <v>39</v>
      </c>
      <c r="E99" s="123">
        <f>SUM(E95:F98)</f>
        <v>0</v>
      </c>
      <c r="F99" s="124"/>
      <c r="G99" s="125">
        <f>SUM(G95:I98)</f>
        <v>0</v>
      </c>
      <c r="H99" s="126"/>
      <c r="I99" s="126"/>
    </row>
  </sheetData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F57" sqref="F57:K58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ht="14.55" customHeight="1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4" spans="2:27" ht="14.55" customHeight="1" x14ac:dyDescent="0.3"/>
    <row r="5" spans="2:27" ht="18.600000000000001" customHeight="1" x14ac:dyDescent="0.45">
      <c r="B5" s="143" t="s">
        <v>180</v>
      </c>
      <c r="C5" s="143"/>
      <c r="D5" s="158" t="str">
        <f>Inicio!C10</f>
        <v>0286906</v>
      </c>
      <c r="E5" s="159"/>
      <c r="F5" s="44" t="s">
        <v>37</v>
      </c>
      <c r="G5" s="154" t="str">
        <f>VLOOKUP(D5,Data!$A$2:$H$301,6,FALSE)</f>
        <v>GENERAL SANCHEZ CERRO</v>
      </c>
      <c r="H5" s="154"/>
      <c r="I5" s="154"/>
      <c r="J5" s="154"/>
      <c r="K5" s="154"/>
      <c r="L5" s="154"/>
      <c r="M5" s="157" t="s">
        <v>38</v>
      </c>
      <c r="N5" s="157"/>
      <c r="O5" s="156" t="str">
        <f>VLOOKUP(D5,Data!$A$2:$H$301,5,FALSE)</f>
        <v>PRIMARIA</v>
      </c>
      <c r="P5" s="156"/>
      <c r="Q5" s="156"/>
      <c r="R5" s="156"/>
      <c r="S5" s="156"/>
      <c r="T5" s="153" t="s">
        <v>184</v>
      </c>
      <c r="U5" s="153"/>
      <c r="V5" s="153"/>
      <c r="W5" s="156" t="str">
        <f>VLOOKUP(D5,Data!$A$2:$H$301,7,FALSE)</f>
        <v>RURAL</v>
      </c>
      <c r="X5" s="156"/>
      <c r="Y5" s="156"/>
      <c r="Z5" s="156"/>
      <c r="AA5" s="156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40" t="s">
        <v>181</v>
      </c>
      <c r="C7" s="140"/>
      <c r="D7" s="160" t="str">
        <f>VLOOKUP(D5,Data!$A$2:$H$301,2,FALSE)</f>
        <v xml:space="preserve"> JUAN PABLO II</v>
      </c>
      <c r="E7" s="160"/>
      <c r="F7" s="26" t="s">
        <v>182</v>
      </c>
      <c r="G7" s="155" t="str">
        <f>Inicio!F8</f>
        <v>Comunicación - Lectura</v>
      </c>
      <c r="H7" s="155"/>
      <c r="I7" s="155"/>
      <c r="J7" s="155"/>
      <c r="K7" s="155"/>
      <c r="L7" s="155"/>
      <c r="M7" s="153" t="s">
        <v>36</v>
      </c>
      <c r="N7" s="153"/>
      <c r="O7" s="156" t="str">
        <f>VLOOKUP(D5,Data!$A$2:$H$301,3,FALSE)</f>
        <v>PUQUINA</v>
      </c>
      <c r="P7" s="156"/>
      <c r="Q7" s="156"/>
      <c r="R7" s="156"/>
      <c r="S7" s="156"/>
      <c r="T7" s="153" t="s">
        <v>183</v>
      </c>
      <c r="U7" s="153"/>
      <c r="V7" s="153"/>
      <c r="W7" s="156">
        <f>Inicio!K8</f>
        <v>4</v>
      </c>
      <c r="X7" s="156"/>
      <c r="Y7" s="156"/>
      <c r="Z7" s="156"/>
      <c r="AA7" s="156"/>
    </row>
    <row r="8" spans="2:27" ht="14.55" customHeight="1" x14ac:dyDescent="0.3">
      <c r="B8" s="140"/>
      <c r="C8" s="140"/>
      <c r="D8" s="160"/>
      <c r="E8" s="160"/>
      <c r="F8" s="67"/>
      <c r="G8" s="155"/>
      <c r="H8" s="155"/>
      <c r="I8" s="155"/>
      <c r="J8" s="155"/>
      <c r="K8" s="155"/>
      <c r="L8" s="15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40"/>
      <c r="C9" s="140"/>
      <c r="D9" s="161"/>
      <c r="E9" s="161"/>
      <c r="F9" s="67"/>
      <c r="G9" s="156"/>
      <c r="H9" s="156"/>
      <c r="I9" s="156"/>
      <c r="J9" s="156"/>
      <c r="K9" s="156"/>
      <c r="L9" s="156"/>
      <c r="M9" s="153" t="s">
        <v>185</v>
      </c>
      <c r="N9" s="153"/>
      <c r="O9" s="156" t="str">
        <f>VLOOKUP(D5,Data!$A$2:$H$301,8,FALSE)</f>
        <v>PÚBLICA</v>
      </c>
      <c r="P9" s="156"/>
      <c r="Q9" s="156"/>
      <c r="R9" s="156"/>
      <c r="S9" s="156"/>
      <c r="T9" s="153" t="s">
        <v>5</v>
      </c>
      <c r="U9" s="153"/>
      <c r="V9" s="153"/>
      <c r="W9" s="156" t="s">
        <v>158</v>
      </c>
      <c r="X9" s="156"/>
      <c r="Y9" s="156"/>
      <c r="Z9" s="156"/>
      <c r="AA9" s="156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5" t="s">
        <v>480</v>
      </c>
      <c r="AC21" s="145"/>
      <c r="AD21" s="145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6">
        <f>ResumenTotal!N44</f>
        <v>0</v>
      </c>
      <c r="AC22" s="146"/>
      <c r="AD22" s="146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6"/>
      <c r="AC23" s="146"/>
      <c r="AD23" s="146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6"/>
      <c r="AC24" s="146"/>
      <c r="AD24" s="146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47" t="s">
        <v>477</v>
      </c>
      <c r="C53" s="147"/>
      <c r="D53" s="147"/>
      <c r="E53" s="206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206"/>
      <c r="U53" s="206"/>
      <c r="V53" s="206"/>
      <c r="W53" s="206"/>
      <c r="X53" s="206"/>
      <c r="Y53" s="206"/>
      <c r="Z53" s="206"/>
      <c r="AA53" s="206"/>
    </row>
    <row r="54" spans="2:27" ht="14.55" customHeight="1" x14ac:dyDescent="0.3">
      <c r="B54" s="147"/>
      <c r="C54" s="147"/>
      <c r="D54" s="147"/>
      <c r="E54" s="206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206"/>
      <c r="U54" s="206"/>
      <c r="V54" s="206"/>
      <c r="W54" s="206"/>
      <c r="X54" s="206"/>
      <c r="Y54" s="206"/>
      <c r="Z54" s="206"/>
      <c r="AA54" s="206"/>
    </row>
    <row r="55" spans="2:27" ht="14.55" customHeight="1" x14ac:dyDescent="0.3">
      <c r="B55" s="147"/>
      <c r="C55" s="147"/>
      <c r="D55" s="147"/>
      <c r="E55" s="56" t="s">
        <v>161</v>
      </c>
      <c r="F55" s="149" t="s">
        <v>412</v>
      </c>
      <c r="G55" s="149"/>
      <c r="H55" s="149"/>
      <c r="I55" s="149"/>
      <c r="J55" s="149"/>
      <c r="K55" s="149"/>
      <c r="L55" s="150" t="s">
        <v>411</v>
      </c>
      <c r="M55" s="151"/>
      <c r="N55" s="151"/>
      <c r="O55" s="151"/>
      <c r="P55" s="151"/>
      <c r="Q55" s="151"/>
      <c r="R55" s="151"/>
      <c r="S55" s="152"/>
      <c r="T55" s="150" t="s">
        <v>159</v>
      </c>
      <c r="U55" s="151"/>
      <c r="V55" s="151"/>
      <c r="W55" s="151"/>
      <c r="X55" s="151"/>
      <c r="Y55" s="151"/>
      <c r="Z55" s="151"/>
      <c r="AA55" s="152"/>
    </row>
    <row r="57" spans="2:27" x14ac:dyDescent="0.3">
      <c r="B57" s="147" t="s">
        <v>478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">
      <c r="B59" s="147"/>
      <c r="C59" s="147"/>
      <c r="D59" s="147"/>
      <c r="E59" s="56" t="s">
        <v>161</v>
      </c>
      <c r="F59" s="149" t="s">
        <v>412</v>
      </c>
      <c r="G59" s="149"/>
      <c r="H59" s="149"/>
      <c r="I59" s="149"/>
      <c r="J59" s="149"/>
      <c r="K59" s="149"/>
      <c r="L59" s="150" t="s">
        <v>411</v>
      </c>
      <c r="M59" s="151"/>
      <c r="N59" s="151"/>
      <c r="O59" s="151"/>
      <c r="P59" s="151"/>
      <c r="Q59" s="151"/>
      <c r="R59" s="151"/>
      <c r="S59" s="152"/>
      <c r="T59" s="150" t="s">
        <v>159</v>
      </c>
      <c r="U59" s="151"/>
      <c r="V59" s="151"/>
      <c r="W59" s="151"/>
      <c r="X59" s="151"/>
      <c r="Y59" s="151"/>
      <c r="Z59" s="151"/>
      <c r="AA59" s="152"/>
    </row>
  </sheetData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ht="14.55" customHeight="1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4" spans="2:57" ht="14.55" customHeight="1" x14ac:dyDescent="0.3"/>
    <row r="5" spans="2:57" ht="14.55" customHeight="1" x14ac:dyDescent="0.3">
      <c r="B5" s="143" t="s">
        <v>180</v>
      </c>
      <c r="C5" s="143"/>
      <c r="D5" s="144" t="str">
        <f>Inicio!C10</f>
        <v>0286906</v>
      </c>
      <c r="E5" s="144"/>
      <c r="F5" s="129" t="s">
        <v>37</v>
      </c>
      <c r="G5" s="129"/>
      <c r="H5" s="139" t="str">
        <f>VLOOKUP(D5,Data!$A$2:$F$201,6,FALSE)</f>
        <v>GENERAL SANCHEZ CERRO</v>
      </c>
      <c r="I5" s="139"/>
      <c r="J5" s="139"/>
      <c r="K5" s="139"/>
      <c r="L5" s="139"/>
      <c r="M5" s="129" t="s">
        <v>38</v>
      </c>
      <c r="N5" s="129"/>
      <c r="O5" s="139" t="str">
        <f>VLOOKUP(D5,Data!$A$2:$F$201,5,FALSE)</f>
        <v>PRIMARIA</v>
      </c>
      <c r="P5" s="139"/>
      <c r="Q5" s="139"/>
      <c r="R5" s="139"/>
      <c r="S5" s="139"/>
      <c r="T5" s="129" t="s">
        <v>184</v>
      </c>
      <c r="U5" s="129"/>
      <c r="V5" s="129"/>
      <c r="W5" s="139" t="str">
        <f>VLOOKUP(D5,Data!$A$2:$H$201,7,FALSE)</f>
        <v>RURAL</v>
      </c>
      <c r="X5" s="139"/>
      <c r="Y5" s="139"/>
      <c r="Z5" s="139"/>
      <c r="AA5" s="129" t="s">
        <v>36</v>
      </c>
      <c r="AB5" s="129"/>
      <c r="AC5" s="139" t="str">
        <f>VLOOKUP(D5,Data!$A$2:$F$201,3,FALSE)</f>
        <v>PUQUINA</v>
      </c>
      <c r="AD5" s="139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29" t="s">
        <v>182</v>
      </c>
      <c r="G7" s="129"/>
      <c r="H7" s="130" t="str">
        <f>RespA!G7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35" t="s">
        <v>5</v>
      </c>
      <c r="U7" s="135"/>
      <c r="V7" s="135"/>
      <c r="W7" s="165" t="str">
        <f>RespA!W9</f>
        <v>A</v>
      </c>
      <c r="X7" s="165"/>
      <c r="Y7" s="165"/>
      <c r="Z7" s="165"/>
      <c r="AA7" s="129" t="s">
        <v>185</v>
      </c>
      <c r="AB7" s="129"/>
      <c r="AC7" s="164" t="str">
        <f>VLOOKUP(D5,Data!$A$2:$H$201,8,FALSE)</f>
        <v>PÚBLICA</v>
      </c>
      <c r="AD7" s="164"/>
    </row>
    <row r="8" spans="2:57" ht="14.55" customHeight="1" x14ac:dyDescent="0.3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ht="14.55" customHeight="1" x14ac:dyDescent="0.3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70" t="s">
        <v>157</v>
      </c>
      <c r="C11" s="170" t="s">
        <v>161</v>
      </c>
      <c r="D11" s="170" t="s">
        <v>160</v>
      </c>
      <c r="E11" s="170" t="s">
        <v>159</v>
      </c>
      <c r="F11" s="170" t="s">
        <v>162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69" t="s">
        <v>169</v>
      </c>
      <c r="AB11" s="169" t="s">
        <v>170</v>
      </c>
      <c r="AC11" s="169" t="s">
        <v>189</v>
      </c>
      <c r="AD11" s="169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t="14.55" hidden="1" customHeight="1" x14ac:dyDescent="0.3">
      <c r="B12" s="170"/>
      <c r="C12" s="170"/>
      <c r="D12" s="170"/>
      <c r="E12" s="170"/>
      <c r="F12" s="170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69"/>
      <c r="AB12" s="169"/>
      <c r="AC12" s="169"/>
      <c r="AD12" s="169"/>
    </row>
    <row r="13" spans="2:57" ht="45" customHeight="1" x14ac:dyDescent="0.3">
      <c r="B13" s="170"/>
      <c r="C13" s="170"/>
      <c r="D13" s="170"/>
      <c r="E13" s="170"/>
      <c r="F13" s="17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9"/>
      <c r="AB13" s="169"/>
      <c r="AC13" s="169"/>
      <c r="AD13" s="16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3" t="s">
        <v>193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ht="14.55" customHeight="1" x14ac:dyDescent="0.3">
      <c r="B56" s="163" t="s">
        <v>169</v>
      </c>
      <c r="C56" s="163"/>
      <c r="D56" s="163"/>
      <c r="E56" s="163"/>
      <c r="F56" s="163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3" t="s">
        <v>170</v>
      </c>
      <c r="C57" s="163"/>
      <c r="D57" s="163"/>
      <c r="E57" s="163"/>
      <c r="F57" s="163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3" t="s">
        <v>190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4" operator="equal">
      <formula>"Previo Inicio"</formula>
    </cfRule>
    <cfRule type="cellIs" dxfId="169" priority="3" operator="equal">
      <formula>"Inicio"</formula>
    </cfRule>
    <cfRule type="cellIs" dxfId="168" priority="2" operator="equal">
      <formula>"Proceso"</formula>
    </cfRule>
    <cfRule type="cellIs" dxfId="167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5" t="str">
        <f>Configuracion!B13</f>
        <v>CONSOLIDADO DE RESULTADO DE AULA - ERE PROCESO 2024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">
      <c r="B5" s="143" t="s">
        <v>180</v>
      </c>
      <c r="C5" s="143"/>
      <c r="D5" s="176" t="str">
        <f>Inicio!C10</f>
        <v>0286906</v>
      </c>
      <c r="E5" s="176"/>
      <c r="F5" s="44" t="s">
        <v>37</v>
      </c>
      <c r="G5" s="177" t="str">
        <f>VLOOKUP(D5,Data!$A$2:$F$201,6,FALSE)</f>
        <v>GENERAL SANCHEZ CERRO</v>
      </c>
      <c r="H5" s="177"/>
      <c r="I5" s="177"/>
      <c r="J5" s="177"/>
      <c r="K5" s="157" t="s">
        <v>38</v>
      </c>
      <c r="L5" s="157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PUQUINA</v>
      </c>
      <c r="V5" s="177"/>
      <c r="W5" s="177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80" t="s">
        <v>182</v>
      </c>
      <c r="G7" s="130" t="str">
        <f>ResA!H7</f>
        <v>Comunicación - Lectura</v>
      </c>
      <c r="H7" s="130"/>
      <c r="I7" s="130"/>
      <c r="J7" s="130"/>
      <c r="K7" s="181" t="s">
        <v>183</v>
      </c>
      <c r="L7" s="181"/>
      <c r="M7" s="182">
        <f>ResA!Q7</f>
        <v>4</v>
      </c>
      <c r="N7" s="182"/>
      <c r="O7" s="183" t="s">
        <v>5</v>
      </c>
      <c r="P7" s="183"/>
      <c r="Q7" s="182" t="str">
        <f>ResA!W7</f>
        <v>A</v>
      </c>
      <c r="R7" s="182"/>
      <c r="S7" s="178" t="s">
        <v>185</v>
      </c>
      <c r="T7" s="178"/>
      <c r="U7" s="179" t="str">
        <f>VLOOKUP(D5,Data!$A$2:$H$201,8,FALSE)</f>
        <v>PÚBLICA</v>
      </c>
      <c r="V7" s="179"/>
      <c r="W7" s="179"/>
    </row>
    <row r="8" spans="2:23" ht="14.55" customHeight="1" x14ac:dyDescent="0.3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ht="14.55" customHeight="1" x14ac:dyDescent="0.3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8" t="s">
        <v>192</v>
      </c>
      <c r="C12" s="119"/>
      <c r="D12" s="119"/>
      <c r="E12" s="173"/>
    </row>
    <row r="13" spans="2:23" x14ac:dyDescent="0.3">
      <c r="B13" s="174" t="s">
        <v>407</v>
      </c>
      <c r="C13" s="174"/>
      <c r="D13" s="57" t="s">
        <v>408</v>
      </c>
      <c r="E13" s="57" t="s">
        <v>409</v>
      </c>
    </row>
    <row r="14" spans="2:23" ht="21" x14ac:dyDescent="0.4">
      <c r="B14" s="172" t="str">
        <f>Matriz!$I$3</f>
        <v>Previo Inicio</v>
      </c>
      <c r="C14" s="172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72" t="str">
        <f>Matriz!$I$4</f>
        <v>Inicio</v>
      </c>
      <c r="C15" s="172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2" t="str">
        <f>Matriz!$I$5</f>
        <v>Proceso</v>
      </c>
      <c r="C16" s="172"/>
      <c r="D16" s="59">
        <f>COUNTIF(ResA!$AD$14:$AD$53,GrafA!B16)</f>
        <v>0</v>
      </c>
      <c r="E16" s="103" t="e">
        <f t="shared" si="0"/>
        <v>#DIV/0!</v>
      </c>
    </row>
    <row r="17" spans="2:5" ht="21" x14ac:dyDescent="0.4">
      <c r="B17" s="172" t="str">
        <f>IF(Matriz!$I$6=0,"",Matriz!$I$6)</f>
        <v>Satisfactorio</v>
      </c>
      <c r="C17" s="172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4" x14ac:dyDescent="0.45">
      <c r="B18" s="171" t="s">
        <v>39</v>
      </c>
      <c r="C18" s="171"/>
      <c r="D18" s="64">
        <f>SUM(D14:D17)</f>
        <v>0</v>
      </c>
      <c r="E18" s="65" t="e">
        <f>SUM(E14:E17)</f>
        <v>#DIV/0!</v>
      </c>
    </row>
  </sheetData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" x14ac:dyDescent="0.35">
      <c r="B5" s="143" t="s">
        <v>180</v>
      </c>
      <c r="C5" s="143"/>
      <c r="D5" s="185" t="str">
        <f>Inicio!C10</f>
        <v>0286906</v>
      </c>
      <c r="E5" s="186"/>
      <c r="F5" s="44" t="s">
        <v>37</v>
      </c>
      <c r="G5" s="184" t="str">
        <f>VLOOKUP(D5,Data!$A$2:$F$201,6,FALSE)</f>
        <v>GENERAL SANCHEZ CERRO</v>
      </c>
      <c r="H5" s="184"/>
      <c r="I5" s="184"/>
      <c r="J5" s="184"/>
      <c r="K5" s="184"/>
      <c r="L5" s="184"/>
      <c r="M5" s="157" t="s">
        <v>38</v>
      </c>
      <c r="N5" s="157"/>
      <c r="O5" s="184" t="str">
        <f>VLOOKUP(D5,Data!$A$2:$F$201,5,FALSE)</f>
        <v>PRIMARIA</v>
      </c>
      <c r="P5" s="184"/>
      <c r="Q5" s="184"/>
      <c r="R5" s="184"/>
      <c r="S5" s="184"/>
      <c r="T5" s="153" t="s">
        <v>184</v>
      </c>
      <c r="U5" s="153"/>
      <c r="V5" s="153"/>
      <c r="W5" s="184" t="str">
        <f>VLOOKUP(D5,Data!$A$2:$H$201,7,FALSE)</f>
        <v>RURAL</v>
      </c>
      <c r="X5" s="184"/>
      <c r="Y5" s="184"/>
      <c r="Z5" s="184"/>
      <c r="AA5" s="184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26" t="s">
        <v>182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36</v>
      </c>
      <c r="N7" s="153"/>
      <c r="O7" s="184" t="str">
        <f>VLOOKUP(D5,Data!$A$2:$F$201,3,FALSE)</f>
        <v>PUQUINA</v>
      </c>
      <c r="P7" s="184"/>
      <c r="Q7" s="184"/>
      <c r="R7" s="184"/>
      <c r="S7" s="184"/>
      <c r="T7" s="153" t="s">
        <v>183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185</v>
      </c>
      <c r="N9" s="153"/>
      <c r="O9" s="184" t="str">
        <f>VLOOKUP(D5,Data!$A$2:$H$201,8,FALSE)</f>
        <v>PÚBLICA</v>
      </c>
      <c r="P9" s="184"/>
      <c r="Q9" s="184"/>
      <c r="R9" s="184"/>
      <c r="S9" s="184"/>
      <c r="T9" s="153" t="s">
        <v>5</v>
      </c>
      <c r="U9" s="153"/>
      <c r="V9" s="153"/>
      <c r="W9" s="184" t="s">
        <v>406</v>
      </c>
      <c r="X9" s="184"/>
      <c r="Y9" s="184"/>
      <c r="Z9" s="184"/>
      <c r="AA9" s="184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480</v>
      </c>
      <c r="AC18" s="145"/>
      <c r="AD18" s="145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ResumenTotal!N45</f>
        <v>0</v>
      </c>
      <c r="AC19" s="146"/>
      <c r="AD19" s="146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7" t="s">
        <v>477</v>
      </c>
      <c r="C53" s="147"/>
      <c r="D53" s="147"/>
      <c r="E53" s="206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206"/>
      <c r="U53" s="206"/>
      <c r="V53" s="206"/>
      <c r="W53" s="206"/>
      <c r="X53" s="206"/>
      <c r="Y53" s="206"/>
      <c r="Z53" s="206"/>
      <c r="AA53" s="206"/>
    </row>
    <row r="54" spans="2:27" x14ac:dyDescent="0.3">
      <c r="B54" s="147"/>
      <c r="C54" s="147"/>
      <c r="D54" s="147"/>
      <c r="E54" s="206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206"/>
      <c r="U54" s="206"/>
      <c r="V54" s="206"/>
      <c r="W54" s="206"/>
      <c r="X54" s="206"/>
      <c r="Y54" s="206"/>
      <c r="Z54" s="206"/>
      <c r="AA54" s="206"/>
    </row>
    <row r="55" spans="2:27" x14ac:dyDescent="0.3">
      <c r="B55" s="147"/>
      <c r="C55" s="147"/>
      <c r="D55" s="147"/>
      <c r="E55" s="56" t="s">
        <v>161</v>
      </c>
      <c r="F55" s="149" t="s">
        <v>412</v>
      </c>
      <c r="G55" s="149"/>
      <c r="H55" s="149"/>
      <c r="I55" s="149"/>
      <c r="J55" s="149"/>
      <c r="K55" s="149"/>
      <c r="L55" s="150" t="s">
        <v>411</v>
      </c>
      <c r="M55" s="151"/>
      <c r="N55" s="151"/>
      <c r="O55" s="151"/>
      <c r="P55" s="151"/>
      <c r="Q55" s="151"/>
      <c r="R55" s="151"/>
      <c r="S55" s="152"/>
      <c r="T55" s="150" t="s">
        <v>159</v>
      </c>
      <c r="U55" s="151"/>
      <c r="V55" s="151"/>
      <c r="W55" s="151"/>
      <c r="X55" s="151"/>
      <c r="Y55" s="151"/>
      <c r="Z55" s="151"/>
      <c r="AA55" s="152"/>
    </row>
    <row r="57" spans="2:27" x14ac:dyDescent="0.3">
      <c r="B57" s="147" t="s">
        <v>478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">
      <c r="B59" s="147"/>
      <c r="C59" s="147"/>
      <c r="D59" s="147"/>
      <c r="E59" s="56" t="s">
        <v>161</v>
      </c>
      <c r="F59" s="149" t="s">
        <v>412</v>
      </c>
      <c r="G59" s="149"/>
      <c r="H59" s="149"/>
      <c r="I59" s="149"/>
      <c r="J59" s="149"/>
      <c r="K59" s="149"/>
      <c r="L59" s="150" t="s">
        <v>411</v>
      </c>
      <c r="M59" s="151"/>
      <c r="N59" s="151"/>
      <c r="O59" s="151"/>
      <c r="P59" s="151"/>
      <c r="Q59" s="151"/>
      <c r="R59" s="151"/>
      <c r="S59" s="152"/>
      <c r="T59" s="150" t="s">
        <v>159</v>
      </c>
      <c r="U59" s="151"/>
      <c r="V59" s="151"/>
      <c r="W59" s="151"/>
      <c r="X59" s="151"/>
      <c r="Y59" s="151"/>
      <c r="Z59" s="151"/>
      <c r="AA59" s="152"/>
    </row>
  </sheetData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ht="14.55" customHeight="1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6.1" customHeight="1" x14ac:dyDescent="0.3">
      <c r="B5" s="143" t="s">
        <v>180</v>
      </c>
      <c r="C5" s="143"/>
      <c r="D5" s="144" t="str">
        <f>Inicio!C10</f>
        <v>0286906</v>
      </c>
      <c r="E5" s="144"/>
      <c r="F5" s="129" t="s">
        <v>37</v>
      </c>
      <c r="G5" s="129"/>
      <c r="H5" s="139" t="str">
        <f>VLOOKUP(D5,Data!$A$2:$F$201,6,FALSE)</f>
        <v>GENERAL SANCHEZ CERRO</v>
      </c>
      <c r="I5" s="139"/>
      <c r="J5" s="139"/>
      <c r="K5" s="139"/>
      <c r="L5" s="139"/>
      <c r="M5" s="129" t="s">
        <v>38</v>
      </c>
      <c r="N5" s="129"/>
      <c r="O5" s="139" t="str">
        <f>VLOOKUP(D5,Data!$A$2:$F$201,5,FALSE)</f>
        <v>PRIMARIA</v>
      </c>
      <c r="P5" s="139"/>
      <c r="Q5" s="139"/>
      <c r="R5" s="139"/>
      <c r="S5" s="139"/>
      <c r="T5" s="129" t="s">
        <v>184</v>
      </c>
      <c r="U5" s="129"/>
      <c r="V5" s="129"/>
      <c r="W5" s="139" t="str">
        <f>VLOOKUP(D5,Data!$A$2:$H$201,7,FALSE)</f>
        <v>RURAL</v>
      </c>
      <c r="X5" s="139"/>
      <c r="Y5" s="139"/>
      <c r="Z5" s="139"/>
      <c r="AA5" s="129" t="s">
        <v>36</v>
      </c>
      <c r="AB5" s="129"/>
      <c r="AC5" s="139" t="str">
        <f>VLOOKUP(D5,Data!$A$2:$F$201,3,FALSE)</f>
        <v>PUQUINA</v>
      </c>
      <c r="AD5" s="139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29" t="s">
        <v>182</v>
      </c>
      <c r="G7" s="129"/>
      <c r="H7" s="130" t="str">
        <f>RespB!G7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35" t="s">
        <v>5</v>
      </c>
      <c r="U7" s="135"/>
      <c r="V7" s="135"/>
      <c r="W7" s="165" t="str">
        <f>RespB!W9</f>
        <v>B</v>
      </c>
      <c r="X7" s="165"/>
      <c r="Y7" s="165"/>
      <c r="Z7" s="165"/>
      <c r="AA7" s="129" t="s">
        <v>185</v>
      </c>
      <c r="AB7" s="129"/>
      <c r="AC7" s="164" t="str">
        <f>VLOOKUP(D5,Data!$A$2:$H$201,8,FALSE)</f>
        <v>PÚBLICA</v>
      </c>
      <c r="AD7" s="164"/>
    </row>
    <row r="8" spans="2:57" ht="14.55" customHeight="1" x14ac:dyDescent="0.3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ht="14.55" customHeight="1" x14ac:dyDescent="0.3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7" t="s">
        <v>169</v>
      </c>
      <c r="AB11" s="187" t="s">
        <v>170</v>
      </c>
      <c r="AC11" s="188" t="s">
        <v>189</v>
      </c>
      <c r="AD11" s="187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3" t="s">
        <v>193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3" t="s">
        <v>169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3" t="s">
        <v>170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3" t="s">
        <v>190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5" t="str">
        <f>Configuracion!B13</f>
        <v>CONSOLIDADO DE RESULTADO DE AULA - ERE PROCESO 2024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">
      <c r="B5" s="143" t="s">
        <v>180</v>
      </c>
      <c r="C5" s="143"/>
      <c r="D5" s="194" t="str">
        <f>Inicio!C10</f>
        <v>0286906</v>
      </c>
      <c r="E5" s="194"/>
      <c r="F5" s="44" t="s">
        <v>37</v>
      </c>
      <c r="G5" s="177" t="str">
        <f>VLOOKUP(D5,Data!$A$2:$F$201,6,FALSE)</f>
        <v>GENERAL SANCHEZ CERRO</v>
      </c>
      <c r="H5" s="177"/>
      <c r="I5" s="177"/>
      <c r="J5" s="177"/>
      <c r="K5" s="157" t="s">
        <v>38</v>
      </c>
      <c r="L5" s="157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PUQUINA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80" t="s">
        <v>182</v>
      </c>
      <c r="G7" s="130" t="str">
        <f>ResB!H7</f>
        <v>Comunicación - Lectura</v>
      </c>
      <c r="H7" s="130"/>
      <c r="I7" s="130"/>
      <c r="J7" s="130"/>
      <c r="K7" s="181" t="s">
        <v>183</v>
      </c>
      <c r="L7" s="181"/>
      <c r="M7" s="182">
        <f>ResB!Q7</f>
        <v>4</v>
      </c>
      <c r="N7" s="182"/>
      <c r="O7" s="183" t="s">
        <v>5</v>
      </c>
      <c r="P7" s="183"/>
      <c r="Q7" s="182" t="str">
        <f>ResB!W7</f>
        <v>B</v>
      </c>
      <c r="R7" s="182"/>
      <c r="S7" s="178" t="s">
        <v>185</v>
      </c>
      <c r="T7" s="178"/>
      <c r="U7" s="179" t="str">
        <f>VLOOKUP(D5,Data!$A$2:$H$201,8,FALSE)</f>
        <v>PÚBLICA</v>
      </c>
      <c r="V7" s="179"/>
      <c r="W7" s="179"/>
    </row>
    <row r="8" spans="2:23" x14ac:dyDescent="0.3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8" t="s">
        <v>192</v>
      </c>
      <c r="C12" s="119"/>
      <c r="D12" s="119"/>
      <c r="E12" s="173"/>
    </row>
    <row r="13" spans="2:23" x14ac:dyDescent="0.3">
      <c r="B13" s="174" t="s">
        <v>407</v>
      </c>
      <c r="C13" s="174"/>
      <c r="D13" s="57" t="s">
        <v>408</v>
      </c>
      <c r="E13" s="57" t="s">
        <v>409</v>
      </c>
    </row>
    <row r="14" spans="2:23" ht="21" x14ac:dyDescent="0.4">
      <c r="B14" s="172" t="str">
        <f>Matriz!$I$3</f>
        <v>Previo Inicio</v>
      </c>
      <c r="C14" s="172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72" t="str">
        <f>Matriz!$I$4</f>
        <v>Inicio</v>
      </c>
      <c r="C15" s="172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2" t="str">
        <f>Matriz!$I$5</f>
        <v>Proceso</v>
      </c>
      <c r="C16" s="172"/>
      <c r="D16" s="59">
        <f>COUNTIF(ResB!$AD$14:$AD$53,GrafA!B16)</f>
        <v>0</v>
      </c>
      <c r="E16" s="103" t="e">
        <f t="shared" si="0"/>
        <v>#DIV/0!</v>
      </c>
    </row>
    <row r="17" spans="2:5" ht="21" x14ac:dyDescent="0.4">
      <c r="B17" s="172" t="str">
        <f>IF(Matriz!$I$6=0,"",Matriz!$I$6)</f>
        <v>Satisfactorio</v>
      </c>
      <c r="C17" s="172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 x14ac:dyDescent="0.45">
      <c r="B18" s="171" t="s">
        <v>39</v>
      </c>
      <c r="C18" s="171"/>
      <c r="D18" s="64">
        <f>SUM(D14:D17)</f>
        <v>0</v>
      </c>
      <c r="E18" s="65" t="e">
        <f>SUM(E14:E17)</f>
        <v>#DIV/0!</v>
      </c>
    </row>
  </sheetData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" x14ac:dyDescent="0.35">
      <c r="B5" s="143" t="s">
        <v>180</v>
      </c>
      <c r="C5" s="143"/>
      <c r="D5" s="185" t="str">
        <f>Inicio!C10</f>
        <v>0286906</v>
      </c>
      <c r="E5" s="186"/>
      <c r="F5" s="44" t="s">
        <v>37</v>
      </c>
      <c r="G5" s="184" t="str">
        <f>VLOOKUP(D5,Data!$A$2:$F$201,6,FALSE)</f>
        <v>GENERAL SANCHEZ CERRO</v>
      </c>
      <c r="H5" s="184"/>
      <c r="I5" s="184"/>
      <c r="J5" s="184"/>
      <c r="K5" s="184"/>
      <c r="L5" s="184"/>
      <c r="M5" s="157" t="s">
        <v>38</v>
      </c>
      <c r="N5" s="157"/>
      <c r="O5" s="184" t="str">
        <f>VLOOKUP(D5,Data!$A$2:$F$201,5,FALSE)</f>
        <v>PRIMARIA</v>
      </c>
      <c r="P5" s="184"/>
      <c r="Q5" s="184"/>
      <c r="R5" s="184"/>
      <c r="S5" s="184"/>
      <c r="T5" s="153" t="s">
        <v>184</v>
      </c>
      <c r="U5" s="153"/>
      <c r="V5" s="153"/>
      <c r="W5" s="184" t="str">
        <f>VLOOKUP(D5,Data!$A$2:$H$201,7,FALSE)</f>
        <v>RURAL</v>
      </c>
      <c r="X5" s="184"/>
      <c r="Y5" s="184"/>
      <c r="Z5" s="184"/>
      <c r="AA5" s="184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26" t="s">
        <v>182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36</v>
      </c>
      <c r="N7" s="153"/>
      <c r="O7" s="184" t="str">
        <f>VLOOKUP(D5,Data!$A$2:$F$201,3,FALSE)</f>
        <v>PUQUINA</v>
      </c>
      <c r="P7" s="184"/>
      <c r="Q7" s="184"/>
      <c r="R7" s="184"/>
      <c r="S7" s="184"/>
      <c r="T7" s="153" t="s">
        <v>183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185</v>
      </c>
      <c r="N9" s="153"/>
      <c r="O9" s="184" t="str">
        <f>VLOOKUP(D5,Data!$A$2:$H$201,8,FALSE)</f>
        <v>PÚBLICA</v>
      </c>
      <c r="P9" s="184"/>
      <c r="Q9" s="184"/>
      <c r="R9" s="184"/>
      <c r="S9" s="184"/>
      <c r="T9" s="153" t="s">
        <v>5</v>
      </c>
      <c r="U9" s="153"/>
      <c r="V9" s="153"/>
      <c r="W9" s="184" t="s">
        <v>415</v>
      </c>
      <c r="X9" s="184"/>
      <c r="Y9" s="184"/>
      <c r="Z9" s="184"/>
      <c r="AA9" s="184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480</v>
      </c>
      <c r="AC18" s="145"/>
      <c r="AD18" s="145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ResumenTotal!N46</f>
        <v>0</v>
      </c>
      <c r="AC19" s="146"/>
      <c r="AD19" s="146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7" t="s">
        <v>477</v>
      </c>
      <c r="C53" s="147"/>
      <c r="D53" s="147"/>
      <c r="E53" s="206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206"/>
      <c r="U53" s="206"/>
      <c r="V53" s="206"/>
      <c r="W53" s="206"/>
      <c r="X53" s="206"/>
      <c r="Y53" s="206"/>
      <c r="Z53" s="206"/>
      <c r="AA53" s="206"/>
    </row>
    <row r="54" spans="2:27" x14ac:dyDescent="0.3">
      <c r="B54" s="147"/>
      <c r="C54" s="147"/>
      <c r="D54" s="147"/>
      <c r="E54" s="206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206"/>
      <c r="U54" s="206"/>
      <c r="V54" s="206"/>
      <c r="W54" s="206"/>
      <c r="X54" s="206"/>
      <c r="Y54" s="206"/>
      <c r="Z54" s="206"/>
      <c r="AA54" s="206"/>
    </row>
    <row r="55" spans="2:27" x14ac:dyDescent="0.3">
      <c r="B55" s="147"/>
      <c r="C55" s="147"/>
      <c r="D55" s="147"/>
      <c r="E55" s="56" t="s">
        <v>161</v>
      </c>
      <c r="F55" s="149" t="s">
        <v>412</v>
      </c>
      <c r="G55" s="149"/>
      <c r="H55" s="149"/>
      <c r="I55" s="149"/>
      <c r="J55" s="149"/>
      <c r="K55" s="149"/>
      <c r="L55" s="150" t="s">
        <v>411</v>
      </c>
      <c r="M55" s="151"/>
      <c r="N55" s="151"/>
      <c r="O55" s="151"/>
      <c r="P55" s="151"/>
      <c r="Q55" s="151"/>
      <c r="R55" s="151"/>
      <c r="S55" s="152"/>
      <c r="T55" s="150" t="s">
        <v>159</v>
      </c>
      <c r="U55" s="151"/>
      <c r="V55" s="151"/>
      <c r="W55" s="151"/>
      <c r="X55" s="151"/>
      <c r="Y55" s="151"/>
      <c r="Z55" s="151"/>
      <c r="AA55" s="152"/>
    </row>
    <row r="57" spans="2:27" x14ac:dyDescent="0.3">
      <c r="B57" s="147" t="s">
        <v>478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">
      <c r="B59" s="147"/>
      <c r="C59" s="147"/>
      <c r="D59" s="147"/>
      <c r="E59" s="56" t="s">
        <v>161</v>
      </c>
      <c r="F59" s="149" t="s">
        <v>412</v>
      </c>
      <c r="G59" s="149"/>
      <c r="H59" s="149"/>
      <c r="I59" s="149"/>
      <c r="J59" s="149"/>
      <c r="K59" s="149"/>
      <c r="L59" s="150" t="s">
        <v>411</v>
      </c>
      <c r="M59" s="151"/>
      <c r="N59" s="151"/>
      <c r="O59" s="151"/>
      <c r="P59" s="151"/>
      <c r="Q59" s="151"/>
      <c r="R59" s="151"/>
      <c r="S59" s="152"/>
      <c r="T59" s="150" t="s">
        <v>159</v>
      </c>
      <c r="U59" s="151"/>
      <c r="V59" s="151"/>
      <c r="W59" s="151"/>
      <c r="X59" s="151"/>
      <c r="Y59" s="151"/>
      <c r="Z59" s="151"/>
      <c r="AA59" s="152"/>
    </row>
  </sheetData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5.8" x14ac:dyDescent="0.3">
      <c r="B5" s="143" t="s">
        <v>180</v>
      </c>
      <c r="C5" s="143"/>
      <c r="D5" s="144" t="str">
        <f>Inicio!C10</f>
        <v>0286906</v>
      </c>
      <c r="E5" s="144"/>
      <c r="F5" s="129" t="s">
        <v>37</v>
      </c>
      <c r="G5" s="129"/>
      <c r="H5" s="139" t="str">
        <f>VLOOKUP(D5,Data!$A$2:$F$201,6,FALSE)</f>
        <v>GENERAL SANCHEZ CERRO</v>
      </c>
      <c r="I5" s="139"/>
      <c r="J5" s="139"/>
      <c r="K5" s="139"/>
      <c r="L5" s="139"/>
      <c r="M5" s="129" t="s">
        <v>38</v>
      </c>
      <c r="N5" s="129"/>
      <c r="O5" s="139" t="str">
        <f>VLOOKUP(D5,Data!$A$2:$F$201,5,FALSE)</f>
        <v>PRIMARIA</v>
      </c>
      <c r="P5" s="139"/>
      <c r="Q5" s="139"/>
      <c r="R5" s="139"/>
      <c r="S5" s="139"/>
      <c r="T5" s="129" t="s">
        <v>184</v>
      </c>
      <c r="U5" s="129"/>
      <c r="V5" s="129"/>
      <c r="W5" s="139" t="str">
        <f>VLOOKUP(D5,Data!$A$2:$H$201,7,FALSE)</f>
        <v>RURAL</v>
      </c>
      <c r="X5" s="139"/>
      <c r="Y5" s="139"/>
      <c r="Z5" s="139"/>
      <c r="AA5" s="129" t="s">
        <v>36</v>
      </c>
      <c r="AB5" s="129"/>
      <c r="AC5" s="139" t="str">
        <f>VLOOKUP(D5,Data!$A$2:$F$201,3,FALSE)</f>
        <v>PUQUINA</v>
      </c>
      <c r="AD5" s="139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29" t="s">
        <v>182</v>
      </c>
      <c r="G7" s="129"/>
      <c r="H7" s="130" t="str">
        <f>RespC!G7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35" t="s">
        <v>5</v>
      </c>
      <c r="U7" s="135"/>
      <c r="V7" s="135"/>
      <c r="W7" s="165" t="str">
        <f>RespC!W9</f>
        <v>C</v>
      </c>
      <c r="X7" s="165"/>
      <c r="Y7" s="165"/>
      <c r="Z7" s="165"/>
      <c r="AA7" s="129" t="s">
        <v>185</v>
      </c>
      <c r="AB7" s="129"/>
      <c r="AC7" s="164" t="str">
        <f>VLOOKUP(D5,Data!$A$2:$H$201,8,FALSE)</f>
        <v>PÚBLICA</v>
      </c>
      <c r="AD7" s="164"/>
    </row>
    <row r="8" spans="2:57" x14ac:dyDescent="0.3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7" t="s">
        <v>169</v>
      </c>
      <c r="AB11" s="187" t="s">
        <v>170</v>
      </c>
      <c r="AC11" s="188" t="s">
        <v>189</v>
      </c>
      <c r="AD11" s="187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3" t="s">
        <v>193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3" t="s">
        <v>169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3" t="s">
        <v>170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3" t="s">
        <v>190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5" t="str">
        <f>Configuracion!B13</f>
        <v>CONSOLIDADO DE RESULTADO DE AULA - ERE PROCESO 2024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">
      <c r="B5" s="143" t="s">
        <v>180</v>
      </c>
      <c r="C5" s="143"/>
      <c r="D5" s="194" t="str">
        <f>Inicio!C10</f>
        <v>0286906</v>
      </c>
      <c r="E5" s="194"/>
      <c r="F5" s="44" t="s">
        <v>37</v>
      </c>
      <c r="G5" s="177" t="str">
        <f>VLOOKUP(D5,Data!$A$2:$F$201,6,FALSE)</f>
        <v>GENERAL SANCHEZ CERRO</v>
      </c>
      <c r="H5" s="177"/>
      <c r="I5" s="177"/>
      <c r="J5" s="177"/>
      <c r="K5" s="157" t="s">
        <v>38</v>
      </c>
      <c r="L5" s="157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PUQUINA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80" t="s">
        <v>182</v>
      </c>
      <c r="G7" s="130" t="str">
        <f>ResC!H7</f>
        <v>Comunicación - Lectura</v>
      </c>
      <c r="H7" s="130"/>
      <c r="I7" s="130"/>
      <c r="J7" s="130"/>
      <c r="K7" s="181" t="s">
        <v>183</v>
      </c>
      <c r="L7" s="181"/>
      <c r="M7" s="182">
        <f>ResC!Q7</f>
        <v>4</v>
      </c>
      <c r="N7" s="182"/>
      <c r="O7" s="183" t="s">
        <v>5</v>
      </c>
      <c r="P7" s="183"/>
      <c r="Q7" s="182" t="str">
        <f>ResC!W7</f>
        <v>C</v>
      </c>
      <c r="R7" s="182"/>
      <c r="S7" s="178" t="s">
        <v>185</v>
      </c>
      <c r="T7" s="178"/>
      <c r="U7" s="179" t="str">
        <f>VLOOKUP(D5,Data!$A$2:$H$201,8,FALSE)</f>
        <v>PÚBLICA</v>
      </c>
      <c r="V7" s="179"/>
      <c r="W7" s="179"/>
    </row>
    <row r="8" spans="2:23" x14ac:dyDescent="0.3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8" t="s">
        <v>192</v>
      </c>
      <c r="C12" s="119"/>
      <c r="D12" s="119"/>
      <c r="E12" s="173"/>
    </row>
    <row r="13" spans="2:23" x14ac:dyDescent="0.3">
      <c r="B13" s="174" t="s">
        <v>407</v>
      </c>
      <c r="C13" s="174"/>
      <c r="D13" s="57" t="s">
        <v>408</v>
      </c>
      <c r="E13" s="57" t="s">
        <v>409</v>
      </c>
    </row>
    <row r="14" spans="2:23" ht="21" x14ac:dyDescent="0.4">
      <c r="B14" s="172" t="str">
        <f>Matriz!$I$3</f>
        <v>Previo Inicio</v>
      </c>
      <c r="C14" s="172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72" t="str">
        <f>Matriz!$I$4</f>
        <v>Inicio</v>
      </c>
      <c r="C15" s="172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2" t="str">
        <f>Matriz!$I$5</f>
        <v>Proceso</v>
      </c>
      <c r="C16" s="172"/>
      <c r="D16" s="59">
        <f>COUNTIF(ResC!$AD$14:$AD$53,GrafA!B16)</f>
        <v>0</v>
      </c>
      <c r="E16" s="103" t="e">
        <f t="shared" si="0"/>
        <v>#DIV/0!</v>
      </c>
    </row>
    <row r="17" spans="2:5" ht="21" x14ac:dyDescent="0.4">
      <c r="B17" s="172" t="str">
        <f>IF(Matriz!$I$6=0,"",Matriz!$I$6)</f>
        <v>Satisfactorio</v>
      </c>
      <c r="C17" s="172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 x14ac:dyDescent="0.45">
      <c r="B18" s="171" t="s">
        <v>39</v>
      </c>
      <c r="C18" s="171"/>
      <c r="D18" s="64">
        <f>SUM(D14:D17)</f>
        <v>0</v>
      </c>
      <c r="E18" s="65" t="e">
        <f>SUM(E14:E17)</f>
        <v>#DIV/0!</v>
      </c>
    </row>
  </sheetData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" x14ac:dyDescent="0.35">
      <c r="B5" s="143" t="s">
        <v>180</v>
      </c>
      <c r="C5" s="143"/>
      <c r="D5" s="185" t="str">
        <f>Inicio!C10</f>
        <v>0286906</v>
      </c>
      <c r="E5" s="186"/>
      <c r="F5" s="44" t="s">
        <v>37</v>
      </c>
      <c r="G5" s="184" t="str">
        <f>VLOOKUP(D5,Data!$A$2:$F$201,6,FALSE)</f>
        <v>GENERAL SANCHEZ CERRO</v>
      </c>
      <c r="H5" s="184"/>
      <c r="I5" s="184"/>
      <c r="J5" s="184"/>
      <c r="K5" s="184"/>
      <c r="L5" s="184"/>
      <c r="M5" s="157" t="s">
        <v>38</v>
      </c>
      <c r="N5" s="157"/>
      <c r="O5" s="184" t="str">
        <f>VLOOKUP(D5,Data!$A$2:$F$201,5,FALSE)</f>
        <v>PRIMARIA</v>
      </c>
      <c r="P5" s="184"/>
      <c r="Q5" s="184"/>
      <c r="R5" s="184"/>
      <c r="S5" s="184"/>
      <c r="T5" s="153" t="s">
        <v>184</v>
      </c>
      <c r="U5" s="153"/>
      <c r="V5" s="153"/>
      <c r="W5" s="184" t="str">
        <f>VLOOKUP(D5,Data!$A$2:$H$201,7,FALSE)</f>
        <v>RURAL</v>
      </c>
      <c r="X5" s="184"/>
      <c r="Y5" s="184"/>
      <c r="Z5" s="184"/>
      <c r="AA5" s="184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26" t="s">
        <v>182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36</v>
      </c>
      <c r="N7" s="153"/>
      <c r="O7" s="184" t="str">
        <f>VLOOKUP(D5,Data!$A$2:$F$201,3,FALSE)</f>
        <v>PUQUINA</v>
      </c>
      <c r="P7" s="184"/>
      <c r="Q7" s="184"/>
      <c r="R7" s="184"/>
      <c r="S7" s="184"/>
      <c r="T7" s="153" t="s">
        <v>183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185</v>
      </c>
      <c r="N9" s="153"/>
      <c r="O9" s="184" t="str">
        <f>VLOOKUP(D5,Data!$A$2:$H$201,8,FALSE)</f>
        <v>PÚBLICA</v>
      </c>
      <c r="P9" s="184"/>
      <c r="Q9" s="184"/>
      <c r="R9" s="184"/>
      <c r="S9" s="184"/>
      <c r="T9" s="153" t="s">
        <v>5</v>
      </c>
      <c r="U9" s="153"/>
      <c r="V9" s="153"/>
      <c r="W9" s="184" t="s">
        <v>416</v>
      </c>
      <c r="X9" s="184"/>
      <c r="Y9" s="184"/>
      <c r="Z9" s="184"/>
      <c r="AA9" s="184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480</v>
      </c>
      <c r="AC18" s="145"/>
      <c r="AD18" s="145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ResumenTotal!N47</f>
        <v>0</v>
      </c>
      <c r="AC19" s="146"/>
      <c r="AD19" s="146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7" t="s">
        <v>477</v>
      </c>
      <c r="C53" s="147"/>
      <c r="D53" s="147"/>
      <c r="E53" s="206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206"/>
      <c r="U53" s="206"/>
      <c r="V53" s="206"/>
      <c r="W53" s="206"/>
      <c r="X53" s="206"/>
      <c r="Y53" s="206"/>
      <c r="Z53" s="206"/>
      <c r="AA53" s="206"/>
    </row>
    <row r="54" spans="2:27" x14ac:dyDescent="0.3">
      <c r="B54" s="147"/>
      <c r="C54" s="147"/>
      <c r="D54" s="147"/>
      <c r="E54" s="206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206"/>
      <c r="U54" s="206"/>
      <c r="V54" s="206"/>
      <c r="W54" s="206"/>
      <c r="X54" s="206"/>
      <c r="Y54" s="206"/>
      <c r="Z54" s="206"/>
      <c r="AA54" s="206"/>
    </row>
    <row r="55" spans="2:27" x14ac:dyDescent="0.3">
      <c r="B55" s="147"/>
      <c r="C55" s="147"/>
      <c r="D55" s="147"/>
      <c r="E55" s="56" t="s">
        <v>161</v>
      </c>
      <c r="F55" s="149" t="s">
        <v>412</v>
      </c>
      <c r="G55" s="149"/>
      <c r="H55" s="149"/>
      <c r="I55" s="149"/>
      <c r="J55" s="149"/>
      <c r="K55" s="149"/>
      <c r="L55" s="150" t="s">
        <v>411</v>
      </c>
      <c r="M55" s="151"/>
      <c r="N55" s="151"/>
      <c r="O55" s="151"/>
      <c r="P55" s="151"/>
      <c r="Q55" s="151"/>
      <c r="R55" s="151"/>
      <c r="S55" s="152"/>
      <c r="T55" s="150" t="s">
        <v>159</v>
      </c>
      <c r="U55" s="151"/>
      <c r="V55" s="151"/>
      <c r="W55" s="151"/>
      <c r="X55" s="151"/>
      <c r="Y55" s="151"/>
      <c r="Z55" s="151"/>
      <c r="AA55" s="152"/>
    </row>
    <row r="57" spans="2:27" x14ac:dyDescent="0.3">
      <c r="B57" s="147" t="s">
        <v>478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">
      <c r="B59" s="147"/>
      <c r="C59" s="147"/>
      <c r="D59" s="147"/>
      <c r="E59" s="56" t="s">
        <v>161</v>
      </c>
      <c r="F59" s="149" t="s">
        <v>412</v>
      </c>
      <c r="G59" s="149"/>
      <c r="H59" s="149"/>
      <c r="I59" s="149"/>
      <c r="J59" s="149"/>
      <c r="K59" s="149"/>
      <c r="L59" s="150" t="s">
        <v>411</v>
      </c>
      <c r="M59" s="151"/>
      <c r="N59" s="151"/>
      <c r="O59" s="151"/>
      <c r="P59" s="151"/>
      <c r="Q59" s="151"/>
      <c r="R59" s="151"/>
      <c r="S59" s="152"/>
      <c r="T59" s="150" t="s">
        <v>159</v>
      </c>
      <c r="U59" s="151"/>
      <c r="V59" s="151"/>
      <c r="W59" s="151"/>
      <c r="X59" s="151"/>
      <c r="Y59" s="151"/>
      <c r="Z59" s="151"/>
      <c r="AA59" s="152"/>
    </row>
  </sheetData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5.8" x14ac:dyDescent="0.3">
      <c r="B5" s="143" t="s">
        <v>180</v>
      </c>
      <c r="C5" s="143"/>
      <c r="D5" s="144" t="str">
        <f>Inicio!C10</f>
        <v>0286906</v>
      </c>
      <c r="E5" s="144"/>
      <c r="F5" s="129" t="s">
        <v>37</v>
      </c>
      <c r="G5" s="129"/>
      <c r="H5" s="139" t="str">
        <f>VLOOKUP(D5,Data!$A$2:$F$201,6,FALSE)</f>
        <v>GENERAL SANCHEZ CERRO</v>
      </c>
      <c r="I5" s="139"/>
      <c r="J5" s="139"/>
      <c r="K5" s="139"/>
      <c r="L5" s="139"/>
      <c r="M5" s="129" t="s">
        <v>38</v>
      </c>
      <c r="N5" s="129"/>
      <c r="O5" s="139" t="str">
        <f>VLOOKUP(D5,Data!$A$2:$F$201,5,FALSE)</f>
        <v>PRIMARIA</v>
      </c>
      <c r="P5" s="139"/>
      <c r="Q5" s="139"/>
      <c r="R5" s="139"/>
      <c r="S5" s="139"/>
      <c r="T5" s="129" t="s">
        <v>184</v>
      </c>
      <c r="U5" s="129"/>
      <c r="V5" s="129"/>
      <c r="W5" s="139" t="str">
        <f>VLOOKUP(D5,Data!$A$2:$H$201,7,FALSE)</f>
        <v>RURAL</v>
      </c>
      <c r="X5" s="139"/>
      <c r="Y5" s="139"/>
      <c r="Z5" s="139"/>
      <c r="AA5" s="129" t="s">
        <v>36</v>
      </c>
      <c r="AB5" s="129"/>
      <c r="AC5" s="139" t="str">
        <f>VLOOKUP(D5,Data!$A$2:$F$201,3,FALSE)</f>
        <v>PUQUINA</v>
      </c>
      <c r="AD5" s="139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29" t="s">
        <v>182</v>
      </c>
      <c r="G7" s="129"/>
      <c r="H7" s="130" t="str">
        <f>RespD!G7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35" t="s">
        <v>5</v>
      </c>
      <c r="U7" s="135"/>
      <c r="V7" s="135"/>
      <c r="W7" s="165" t="str">
        <f>RespD!W9</f>
        <v>D</v>
      </c>
      <c r="X7" s="165"/>
      <c r="Y7" s="165"/>
      <c r="Z7" s="165"/>
      <c r="AA7" s="129" t="s">
        <v>185</v>
      </c>
      <c r="AB7" s="129"/>
      <c r="AC7" s="164" t="str">
        <f>VLOOKUP(D5,Data!$A$2:$H$201,8,FALSE)</f>
        <v>PÚBLICA</v>
      </c>
      <c r="AD7" s="164"/>
    </row>
    <row r="8" spans="2:57" x14ac:dyDescent="0.3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7" t="s">
        <v>169</v>
      </c>
      <c r="AB11" s="187" t="s">
        <v>170</v>
      </c>
      <c r="AC11" s="188" t="s">
        <v>189</v>
      </c>
      <c r="AD11" s="187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3" t="s">
        <v>193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3" t="s">
        <v>169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3" t="s">
        <v>170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3" t="s">
        <v>190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5" t="str">
        <f>Configuracion!B13</f>
        <v>CONSOLIDADO DE RESULTADO DE AULA - ERE PROCESO 2024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">
      <c r="B5" s="143" t="s">
        <v>180</v>
      </c>
      <c r="C5" s="143"/>
      <c r="D5" s="176" t="str">
        <f>Inicio!C10</f>
        <v>0286906</v>
      </c>
      <c r="E5" s="176"/>
      <c r="F5" s="44" t="s">
        <v>37</v>
      </c>
      <c r="G5" s="177" t="str">
        <f>VLOOKUP(D5,Data!$A$2:$F$201,6,FALSE)</f>
        <v>GENERAL SANCHEZ CERRO</v>
      </c>
      <c r="H5" s="177"/>
      <c r="I5" s="177"/>
      <c r="J5" s="177"/>
      <c r="K5" s="157" t="s">
        <v>38</v>
      </c>
      <c r="L5" s="157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PUQUINA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80" t="s">
        <v>182</v>
      </c>
      <c r="G7" s="130" t="str">
        <f>ResD!H7</f>
        <v>Comunicación - Lectura</v>
      </c>
      <c r="H7" s="130"/>
      <c r="I7" s="130"/>
      <c r="J7" s="130"/>
      <c r="K7" s="181" t="s">
        <v>183</v>
      </c>
      <c r="L7" s="181"/>
      <c r="M7" s="182">
        <f>ResD!Q7</f>
        <v>4</v>
      </c>
      <c r="N7" s="182"/>
      <c r="O7" s="183" t="s">
        <v>5</v>
      </c>
      <c r="P7" s="183"/>
      <c r="Q7" s="182" t="str">
        <f>ResD!W7</f>
        <v>D</v>
      </c>
      <c r="R7" s="182"/>
      <c r="S7" s="178" t="s">
        <v>185</v>
      </c>
      <c r="T7" s="178"/>
      <c r="U7" s="179" t="str">
        <f>VLOOKUP(D5,Data!$A$2:$H$201,8,FALSE)</f>
        <v>PÚBLICA</v>
      </c>
      <c r="V7" s="179"/>
      <c r="W7" s="179"/>
    </row>
    <row r="8" spans="2:23" x14ac:dyDescent="0.3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8" t="s">
        <v>192</v>
      </c>
      <c r="C12" s="119"/>
      <c r="D12" s="119"/>
      <c r="E12" s="173"/>
    </row>
    <row r="13" spans="2:23" x14ac:dyDescent="0.3">
      <c r="B13" s="174" t="s">
        <v>407</v>
      </c>
      <c r="C13" s="174"/>
      <c r="D13" s="57" t="s">
        <v>408</v>
      </c>
      <c r="E13" s="57" t="s">
        <v>409</v>
      </c>
    </row>
    <row r="14" spans="2:23" ht="21" x14ac:dyDescent="0.4">
      <c r="B14" s="172" t="str">
        <f>Matriz!$I$3</f>
        <v>Previo Inicio</v>
      </c>
      <c r="C14" s="172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72" t="str">
        <f>Matriz!$I$4</f>
        <v>Inicio</v>
      </c>
      <c r="C15" s="172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2" t="str">
        <f>Matriz!$I$5</f>
        <v>Proceso</v>
      </c>
      <c r="C16" s="172"/>
      <c r="D16" s="59">
        <f>COUNTIF(ResD!$AD$14:$AD$53,GrafA!B16)</f>
        <v>0</v>
      </c>
      <c r="E16" s="103" t="e">
        <f t="shared" si="0"/>
        <v>#DIV/0!</v>
      </c>
    </row>
    <row r="17" spans="2:5" ht="21" x14ac:dyDescent="0.4">
      <c r="B17" s="172" t="str">
        <f>IF(Matriz!$I$6=0,"",Matriz!$I$6)</f>
        <v>Satisfactorio</v>
      </c>
      <c r="C17" s="172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 x14ac:dyDescent="0.45">
      <c r="B18" s="171" t="s">
        <v>39</v>
      </c>
      <c r="C18" s="171"/>
      <c r="D18" s="64">
        <f>SUM(D14:D17)</f>
        <v>0</v>
      </c>
      <c r="E18" s="65" t="e">
        <f>SUM(E14:E17)</f>
        <v>#DIV/0!</v>
      </c>
    </row>
  </sheetData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" x14ac:dyDescent="0.35">
      <c r="B5" s="143" t="s">
        <v>180</v>
      </c>
      <c r="C5" s="143"/>
      <c r="D5" s="185" t="str">
        <f>Inicio!C10</f>
        <v>0286906</v>
      </c>
      <c r="E5" s="186"/>
      <c r="F5" s="44" t="s">
        <v>37</v>
      </c>
      <c r="G5" s="184" t="str">
        <f>VLOOKUP(D5,Data!$A$2:$F$201,6,FALSE)</f>
        <v>GENERAL SANCHEZ CERRO</v>
      </c>
      <c r="H5" s="184"/>
      <c r="I5" s="184"/>
      <c r="J5" s="184"/>
      <c r="K5" s="184"/>
      <c r="L5" s="184"/>
      <c r="M5" s="157" t="s">
        <v>38</v>
      </c>
      <c r="N5" s="157"/>
      <c r="O5" s="184" t="str">
        <f>VLOOKUP(D5,Data!$A$2:$F$201,5,FALSE)</f>
        <v>PRIMARIA</v>
      </c>
      <c r="P5" s="184"/>
      <c r="Q5" s="184"/>
      <c r="R5" s="184"/>
      <c r="S5" s="184"/>
      <c r="T5" s="153" t="s">
        <v>184</v>
      </c>
      <c r="U5" s="153"/>
      <c r="V5" s="153"/>
      <c r="W5" s="184" t="str">
        <f>VLOOKUP(D5,Data!$A$2:$H$201,7,FALSE)</f>
        <v>RURAL</v>
      </c>
      <c r="X5" s="184"/>
      <c r="Y5" s="184"/>
      <c r="Z5" s="184"/>
      <c r="AA5" s="184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26" t="s">
        <v>182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36</v>
      </c>
      <c r="N7" s="153"/>
      <c r="O7" s="184" t="str">
        <f>VLOOKUP(D5,Data!$A$2:$F$201,3,FALSE)</f>
        <v>PUQUINA</v>
      </c>
      <c r="P7" s="184"/>
      <c r="Q7" s="184"/>
      <c r="R7" s="184"/>
      <c r="S7" s="184"/>
      <c r="T7" s="153" t="s">
        <v>183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185</v>
      </c>
      <c r="N9" s="153"/>
      <c r="O9" s="184" t="str">
        <f>VLOOKUP(D5,Data!$A$2:$H$201,8,FALSE)</f>
        <v>PÚBLICA</v>
      </c>
      <c r="P9" s="184"/>
      <c r="Q9" s="184"/>
      <c r="R9" s="184"/>
      <c r="S9" s="184"/>
      <c r="T9" s="153" t="s">
        <v>5</v>
      </c>
      <c r="U9" s="153"/>
      <c r="V9" s="153"/>
      <c r="W9" s="184" t="s">
        <v>458</v>
      </c>
      <c r="X9" s="184"/>
      <c r="Y9" s="184"/>
      <c r="Z9" s="184"/>
      <c r="AA9" s="184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480</v>
      </c>
      <c r="AC18" s="145"/>
      <c r="AD18" s="145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ResumenTotal!N48</f>
        <v>0</v>
      </c>
      <c r="AC19" s="146"/>
      <c r="AD19" s="146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7" t="s">
        <v>477</v>
      </c>
      <c r="C53" s="147"/>
      <c r="D53" s="147"/>
      <c r="E53" s="206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206"/>
      <c r="U53" s="206"/>
      <c r="V53" s="206"/>
      <c r="W53" s="206"/>
      <c r="X53" s="206"/>
      <c r="Y53" s="206"/>
      <c r="Z53" s="206"/>
      <c r="AA53" s="206"/>
    </row>
    <row r="54" spans="2:27" x14ac:dyDescent="0.3">
      <c r="B54" s="147"/>
      <c r="C54" s="147"/>
      <c r="D54" s="147"/>
      <c r="E54" s="206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206"/>
      <c r="U54" s="206"/>
      <c r="V54" s="206"/>
      <c r="W54" s="206"/>
      <c r="X54" s="206"/>
      <c r="Y54" s="206"/>
      <c r="Z54" s="206"/>
      <c r="AA54" s="206"/>
    </row>
    <row r="55" spans="2:27" x14ac:dyDescent="0.3">
      <c r="B55" s="147"/>
      <c r="C55" s="147"/>
      <c r="D55" s="147"/>
      <c r="E55" s="56" t="s">
        <v>161</v>
      </c>
      <c r="F55" s="149" t="s">
        <v>412</v>
      </c>
      <c r="G55" s="149"/>
      <c r="H55" s="149"/>
      <c r="I55" s="149"/>
      <c r="J55" s="149"/>
      <c r="K55" s="149"/>
      <c r="L55" s="150" t="s">
        <v>411</v>
      </c>
      <c r="M55" s="151"/>
      <c r="N55" s="151"/>
      <c r="O55" s="151"/>
      <c r="P55" s="151"/>
      <c r="Q55" s="151"/>
      <c r="R55" s="151"/>
      <c r="S55" s="152"/>
      <c r="T55" s="150" t="s">
        <v>159</v>
      </c>
      <c r="U55" s="151"/>
      <c r="V55" s="151"/>
      <c r="W55" s="151"/>
      <c r="X55" s="151"/>
      <c r="Y55" s="151"/>
      <c r="Z55" s="151"/>
      <c r="AA55" s="152"/>
    </row>
    <row r="57" spans="2:27" x14ac:dyDescent="0.3">
      <c r="B57" s="147" t="s">
        <v>478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">
      <c r="B59" s="147"/>
      <c r="C59" s="147"/>
      <c r="D59" s="147"/>
      <c r="E59" s="56" t="s">
        <v>161</v>
      </c>
      <c r="F59" s="149" t="s">
        <v>412</v>
      </c>
      <c r="G59" s="149"/>
      <c r="H59" s="149"/>
      <c r="I59" s="149"/>
      <c r="J59" s="149"/>
      <c r="K59" s="149"/>
      <c r="L59" s="150" t="s">
        <v>411</v>
      </c>
      <c r="M59" s="151"/>
      <c r="N59" s="151"/>
      <c r="O59" s="151"/>
      <c r="P59" s="151"/>
      <c r="Q59" s="151"/>
      <c r="R59" s="151"/>
      <c r="S59" s="152"/>
      <c r="T59" s="150" t="s">
        <v>159</v>
      </c>
      <c r="U59" s="151"/>
      <c r="V59" s="151"/>
      <c r="W59" s="151"/>
      <c r="X59" s="151"/>
      <c r="Y59" s="151"/>
      <c r="Z59" s="151"/>
      <c r="AA59" s="152"/>
    </row>
  </sheetData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5.8" x14ac:dyDescent="0.3">
      <c r="B5" s="143" t="s">
        <v>180</v>
      </c>
      <c r="C5" s="143"/>
      <c r="D5" s="144" t="str">
        <f>Inicio!C10</f>
        <v>0286906</v>
      </c>
      <c r="E5" s="144"/>
      <c r="F5" s="129" t="s">
        <v>37</v>
      </c>
      <c r="G5" s="129"/>
      <c r="H5" s="139" t="str">
        <f>VLOOKUP(D5,Data!$A$2:$F$201,6,FALSE)</f>
        <v>GENERAL SANCHEZ CERRO</v>
      </c>
      <c r="I5" s="139"/>
      <c r="J5" s="139"/>
      <c r="K5" s="139"/>
      <c r="L5" s="139"/>
      <c r="M5" s="129" t="s">
        <v>38</v>
      </c>
      <c r="N5" s="129"/>
      <c r="O5" s="139" t="str">
        <f>VLOOKUP(D5,Data!$A$2:$F$201,5,FALSE)</f>
        <v>PRIMARIA</v>
      </c>
      <c r="P5" s="139"/>
      <c r="Q5" s="139"/>
      <c r="R5" s="139"/>
      <c r="S5" s="139"/>
      <c r="T5" s="129" t="s">
        <v>184</v>
      </c>
      <c r="U5" s="129"/>
      <c r="V5" s="129"/>
      <c r="W5" s="139" t="str">
        <f>VLOOKUP(D5,Data!$A$2:$H$201,7,FALSE)</f>
        <v>RURAL</v>
      </c>
      <c r="X5" s="139"/>
      <c r="Y5" s="139"/>
      <c r="Z5" s="139"/>
      <c r="AA5" s="129" t="s">
        <v>36</v>
      </c>
      <c r="AB5" s="129"/>
      <c r="AC5" s="139" t="str">
        <f>VLOOKUP(D5,Data!$A$2:$F$201,3,FALSE)</f>
        <v>PUQUINA</v>
      </c>
      <c r="AD5" s="139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29" t="s">
        <v>182</v>
      </c>
      <c r="G7" s="129"/>
      <c r="H7" s="130" t="str">
        <f>RespE!G7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35" t="s">
        <v>5</v>
      </c>
      <c r="U7" s="135"/>
      <c r="V7" s="135"/>
      <c r="W7" s="165" t="str">
        <f>RespE!W9</f>
        <v>E</v>
      </c>
      <c r="X7" s="165"/>
      <c r="Y7" s="165"/>
      <c r="Z7" s="165"/>
      <c r="AA7" s="129" t="s">
        <v>185</v>
      </c>
      <c r="AB7" s="129"/>
      <c r="AC7" s="164" t="str">
        <f>VLOOKUP(D5,Data!$A$2:$H$201,8,FALSE)</f>
        <v>PÚBLICA</v>
      </c>
      <c r="AD7" s="164"/>
    </row>
    <row r="8" spans="2:57" x14ac:dyDescent="0.3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7" t="s">
        <v>169</v>
      </c>
      <c r="AB11" s="187" t="s">
        <v>170</v>
      </c>
      <c r="AC11" s="188" t="s">
        <v>189</v>
      </c>
      <c r="AD11" s="187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3" t="s">
        <v>193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3" t="s">
        <v>169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3" t="s">
        <v>170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3" t="s">
        <v>190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5" t="str">
        <f>Configuracion!B13</f>
        <v>CONSOLIDADO DE RESULTADO DE AULA - ERE PROCESO 2024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">
      <c r="B5" s="143" t="s">
        <v>180</v>
      </c>
      <c r="C5" s="143"/>
      <c r="D5" s="176" t="str">
        <f>Inicio!C10</f>
        <v>0286906</v>
      </c>
      <c r="E5" s="176"/>
      <c r="F5" s="44" t="s">
        <v>37</v>
      </c>
      <c r="G5" s="177" t="str">
        <f>VLOOKUP(D5,Data!$A$2:$F$201,6,FALSE)</f>
        <v>GENERAL SANCHEZ CERRO</v>
      </c>
      <c r="H5" s="177"/>
      <c r="I5" s="177"/>
      <c r="J5" s="177"/>
      <c r="K5" s="157" t="s">
        <v>38</v>
      </c>
      <c r="L5" s="157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PUQUINA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80" t="s">
        <v>182</v>
      </c>
      <c r="G7" s="130" t="str">
        <f>ResE!H7</f>
        <v>Comunicación - Lectura</v>
      </c>
      <c r="H7" s="130"/>
      <c r="I7" s="130"/>
      <c r="J7" s="130"/>
      <c r="K7" s="181" t="s">
        <v>183</v>
      </c>
      <c r="L7" s="181"/>
      <c r="M7" s="182">
        <f>ResE!Q7</f>
        <v>4</v>
      </c>
      <c r="N7" s="182"/>
      <c r="O7" s="183" t="s">
        <v>5</v>
      </c>
      <c r="P7" s="183"/>
      <c r="Q7" s="182" t="str">
        <f>ResE!W7</f>
        <v>E</v>
      </c>
      <c r="R7" s="182"/>
      <c r="S7" s="178" t="s">
        <v>185</v>
      </c>
      <c r="T7" s="178"/>
      <c r="U7" s="179" t="str">
        <f>VLOOKUP(D5,Data!$A$2:$H$201,8,FALSE)</f>
        <v>PÚBLICA</v>
      </c>
      <c r="V7" s="179"/>
      <c r="W7" s="179"/>
    </row>
    <row r="8" spans="2:23" x14ac:dyDescent="0.3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8" t="s">
        <v>192</v>
      </c>
      <c r="C12" s="119"/>
      <c r="D12" s="119"/>
      <c r="E12" s="173"/>
    </row>
    <row r="13" spans="2:23" x14ac:dyDescent="0.3">
      <c r="B13" s="174" t="s">
        <v>407</v>
      </c>
      <c r="C13" s="174"/>
      <c r="D13" s="57" t="s">
        <v>408</v>
      </c>
      <c r="E13" s="57" t="s">
        <v>409</v>
      </c>
    </row>
    <row r="14" spans="2:23" ht="21" x14ac:dyDescent="0.4">
      <c r="B14" s="172" t="str">
        <f>Matriz!$I$3</f>
        <v>Previo Inicio</v>
      </c>
      <c r="C14" s="172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72" t="str">
        <f>Matriz!$I$4</f>
        <v>Inicio</v>
      </c>
      <c r="C15" s="172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2" t="str">
        <f>Matriz!$I$5</f>
        <v>Proceso</v>
      </c>
      <c r="C16" s="172"/>
      <c r="D16" s="59">
        <f>COUNTIF(ResE!$AD$14:$AD$53,GrafA!B16)</f>
        <v>0</v>
      </c>
      <c r="E16" s="103" t="e">
        <f t="shared" si="0"/>
        <v>#DIV/0!</v>
      </c>
    </row>
    <row r="17" spans="2:5" ht="21" x14ac:dyDescent="0.4">
      <c r="B17" s="172" t="str">
        <f>IF(Matriz!$I$6=0,"",Matriz!$I$6)</f>
        <v>Satisfactorio</v>
      </c>
      <c r="C17" s="172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 x14ac:dyDescent="0.45">
      <c r="B18" s="171" t="s">
        <v>39</v>
      </c>
      <c r="C18" s="171"/>
      <c r="D18" s="64">
        <f>SUM(D14:D17)</f>
        <v>0</v>
      </c>
      <c r="E18" s="65" t="e">
        <f>SUM(E14:E17)</f>
        <v>#DIV/0!</v>
      </c>
    </row>
  </sheetData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" x14ac:dyDescent="0.35">
      <c r="B5" s="143" t="s">
        <v>180</v>
      </c>
      <c r="C5" s="143"/>
      <c r="D5" s="185" t="str">
        <f>Inicio!C10</f>
        <v>0286906</v>
      </c>
      <c r="E5" s="186"/>
      <c r="F5" s="44" t="s">
        <v>37</v>
      </c>
      <c r="G5" s="184" t="str">
        <f>VLOOKUP(D5,Data!$A$2:$F$201,6,FALSE)</f>
        <v>GENERAL SANCHEZ CERRO</v>
      </c>
      <c r="H5" s="184"/>
      <c r="I5" s="184"/>
      <c r="J5" s="184"/>
      <c r="K5" s="184"/>
      <c r="L5" s="184"/>
      <c r="M5" s="157" t="s">
        <v>38</v>
      </c>
      <c r="N5" s="157"/>
      <c r="O5" s="184" t="str">
        <f>VLOOKUP(D5,Data!$A$2:$F$201,5,FALSE)</f>
        <v>PRIMARIA</v>
      </c>
      <c r="P5" s="184"/>
      <c r="Q5" s="184"/>
      <c r="R5" s="184"/>
      <c r="S5" s="184"/>
      <c r="T5" s="153" t="s">
        <v>184</v>
      </c>
      <c r="U5" s="153"/>
      <c r="V5" s="153"/>
      <c r="W5" s="184" t="str">
        <f>VLOOKUP(D5,Data!$A$2:$H$201,7,FALSE)</f>
        <v>RURAL</v>
      </c>
      <c r="X5" s="184"/>
      <c r="Y5" s="184"/>
      <c r="Z5" s="184"/>
      <c r="AA5" s="184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26" t="s">
        <v>182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36</v>
      </c>
      <c r="N7" s="153"/>
      <c r="O7" s="184" t="str">
        <f>VLOOKUP(D5,Data!$A$2:$F$201,3,FALSE)</f>
        <v>PUQUINA</v>
      </c>
      <c r="P7" s="184"/>
      <c r="Q7" s="184"/>
      <c r="R7" s="184"/>
      <c r="S7" s="184"/>
      <c r="T7" s="153" t="s">
        <v>183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185</v>
      </c>
      <c r="N9" s="153"/>
      <c r="O9" s="184" t="str">
        <f>VLOOKUP(D5,Data!$A$2:$H$201,8,FALSE)</f>
        <v>PÚBLICA</v>
      </c>
      <c r="P9" s="184"/>
      <c r="Q9" s="184"/>
      <c r="R9" s="184"/>
      <c r="S9" s="184"/>
      <c r="T9" s="153" t="s">
        <v>5</v>
      </c>
      <c r="U9" s="153"/>
      <c r="V9" s="153"/>
      <c r="W9" s="184" t="s">
        <v>459</v>
      </c>
      <c r="X9" s="184"/>
      <c r="Y9" s="184"/>
      <c r="Z9" s="184"/>
      <c r="AA9" s="184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480</v>
      </c>
      <c r="AC18" s="145"/>
      <c r="AD18" s="145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ResumenTotal!N49</f>
        <v>0</v>
      </c>
      <c r="AC19" s="146"/>
      <c r="AD19" s="146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7" t="s">
        <v>477</v>
      </c>
      <c r="C53" s="147"/>
      <c r="D53" s="147"/>
      <c r="E53" s="206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206"/>
      <c r="U53" s="206"/>
      <c r="V53" s="206"/>
      <c r="W53" s="206"/>
      <c r="X53" s="206"/>
      <c r="Y53" s="206"/>
      <c r="Z53" s="206"/>
      <c r="AA53" s="206"/>
    </row>
    <row r="54" spans="2:27" x14ac:dyDescent="0.3">
      <c r="B54" s="147"/>
      <c r="C54" s="147"/>
      <c r="D54" s="147"/>
      <c r="E54" s="206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206"/>
      <c r="U54" s="206"/>
      <c r="V54" s="206"/>
      <c r="W54" s="206"/>
      <c r="X54" s="206"/>
      <c r="Y54" s="206"/>
      <c r="Z54" s="206"/>
      <c r="AA54" s="206"/>
    </row>
    <row r="55" spans="2:27" x14ac:dyDescent="0.3">
      <c r="B55" s="147"/>
      <c r="C55" s="147"/>
      <c r="D55" s="147"/>
      <c r="E55" s="56" t="s">
        <v>161</v>
      </c>
      <c r="F55" s="149" t="s">
        <v>412</v>
      </c>
      <c r="G55" s="149"/>
      <c r="H55" s="149"/>
      <c r="I55" s="149"/>
      <c r="J55" s="149"/>
      <c r="K55" s="149"/>
      <c r="L55" s="150" t="s">
        <v>411</v>
      </c>
      <c r="M55" s="151"/>
      <c r="N55" s="151"/>
      <c r="O55" s="151"/>
      <c r="P55" s="151"/>
      <c r="Q55" s="151"/>
      <c r="R55" s="151"/>
      <c r="S55" s="152"/>
      <c r="T55" s="150" t="s">
        <v>159</v>
      </c>
      <c r="U55" s="151"/>
      <c r="V55" s="151"/>
      <c r="W55" s="151"/>
      <c r="X55" s="151"/>
      <c r="Y55" s="151"/>
      <c r="Z55" s="151"/>
      <c r="AA55" s="152"/>
    </row>
    <row r="57" spans="2:27" x14ac:dyDescent="0.3">
      <c r="B57" s="147" t="s">
        <v>478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">
      <c r="B59" s="147"/>
      <c r="C59" s="147"/>
      <c r="D59" s="147"/>
      <c r="E59" s="56" t="s">
        <v>161</v>
      </c>
      <c r="F59" s="149" t="s">
        <v>412</v>
      </c>
      <c r="G59" s="149"/>
      <c r="H59" s="149"/>
      <c r="I59" s="149"/>
      <c r="J59" s="149"/>
      <c r="K59" s="149"/>
      <c r="L59" s="150" t="s">
        <v>411</v>
      </c>
      <c r="M59" s="151"/>
      <c r="N59" s="151"/>
      <c r="O59" s="151"/>
      <c r="P59" s="151"/>
      <c r="Q59" s="151"/>
      <c r="R59" s="151"/>
      <c r="S59" s="152"/>
      <c r="T59" s="150" t="s">
        <v>159</v>
      </c>
      <c r="U59" s="151"/>
      <c r="V59" s="151"/>
      <c r="W59" s="151"/>
      <c r="X59" s="151"/>
      <c r="Y59" s="151"/>
      <c r="Z59" s="151"/>
      <c r="AA59" s="152"/>
    </row>
  </sheetData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5.8" x14ac:dyDescent="0.3">
      <c r="B5" s="143" t="s">
        <v>180</v>
      </c>
      <c r="C5" s="143"/>
      <c r="D5" s="144" t="str">
        <f>Inicio!C10</f>
        <v>0286906</v>
      </c>
      <c r="E5" s="144"/>
      <c r="F5" s="129" t="s">
        <v>37</v>
      </c>
      <c r="G5" s="129"/>
      <c r="H5" s="139" t="str">
        <f>VLOOKUP(D5,Data!$A$2:$F$201,6,FALSE)</f>
        <v>GENERAL SANCHEZ CERRO</v>
      </c>
      <c r="I5" s="139"/>
      <c r="J5" s="139"/>
      <c r="K5" s="139"/>
      <c r="L5" s="139"/>
      <c r="M5" s="129" t="s">
        <v>38</v>
      </c>
      <c r="N5" s="129"/>
      <c r="O5" s="139" t="str">
        <f>VLOOKUP(D5,Data!$A$2:$F$201,5,FALSE)</f>
        <v>PRIMARIA</v>
      </c>
      <c r="P5" s="139"/>
      <c r="Q5" s="139"/>
      <c r="R5" s="139"/>
      <c r="S5" s="139"/>
      <c r="T5" s="129" t="s">
        <v>184</v>
      </c>
      <c r="U5" s="129"/>
      <c r="V5" s="129"/>
      <c r="W5" s="139" t="str">
        <f>VLOOKUP(D5,Data!$A$2:$H$201,7,FALSE)</f>
        <v>RURAL</v>
      </c>
      <c r="X5" s="139"/>
      <c r="Y5" s="139"/>
      <c r="Z5" s="139"/>
      <c r="AA5" s="129" t="s">
        <v>36</v>
      </c>
      <c r="AB5" s="129"/>
      <c r="AC5" s="139" t="str">
        <f>VLOOKUP(D5,Data!$A$2:$F$201,3,FALSE)</f>
        <v>PUQUINA</v>
      </c>
      <c r="AD5" s="139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29" t="s">
        <v>182</v>
      </c>
      <c r="G7" s="129"/>
      <c r="H7" s="130" t="str">
        <f>RespF!G7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35" t="s">
        <v>5</v>
      </c>
      <c r="U7" s="135"/>
      <c r="V7" s="135"/>
      <c r="W7" s="165" t="str">
        <f>RespF!W9</f>
        <v>F</v>
      </c>
      <c r="X7" s="165"/>
      <c r="Y7" s="165"/>
      <c r="Z7" s="165"/>
      <c r="AA7" s="129" t="s">
        <v>185</v>
      </c>
      <c r="AB7" s="129"/>
      <c r="AC7" s="164" t="str">
        <f>VLOOKUP(D5,Data!$A$2:$H$201,8,FALSE)</f>
        <v>PÚBLICA</v>
      </c>
      <c r="AD7" s="164"/>
    </row>
    <row r="8" spans="2:57" x14ac:dyDescent="0.3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7" t="s">
        <v>169</v>
      </c>
      <c r="AB11" s="187" t="s">
        <v>170</v>
      </c>
      <c r="AC11" s="188" t="s">
        <v>189</v>
      </c>
      <c r="AD11" s="187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3" t="s">
        <v>193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3" t="s">
        <v>169</v>
      </c>
      <c r="C56" s="163"/>
      <c r="D56" s="163"/>
      <c r="E56" s="163"/>
      <c r="F56" s="163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3" t="s">
        <v>170</v>
      </c>
      <c r="C57" s="163"/>
      <c r="D57" s="163"/>
      <c r="E57" s="163"/>
      <c r="F57" s="163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3" t="s">
        <v>190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5" t="str">
        <f>Configuracion!B13</f>
        <v>CONSOLIDADO DE RESULTADO DE AULA - ERE PROCESO 2024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">
      <c r="B5" s="143" t="s">
        <v>180</v>
      </c>
      <c r="C5" s="143"/>
      <c r="D5" s="176" t="str">
        <f>Inicio!C10</f>
        <v>0286906</v>
      </c>
      <c r="E5" s="176"/>
      <c r="F5" s="44" t="s">
        <v>37</v>
      </c>
      <c r="G5" s="177" t="str">
        <f>VLOOKUP(D5,Data!$A$2:$F$201,6,FALSE)</f>
        <v>GENERAL SANCHEZ CERRO</v>
      </c>
      <c r="H5" s="177"/>
      <c r="I5" s="177"/>
      <c r="J5" s="177"/>
      <c r="K5" s="157" t="s">
        <v>38</v>
      </c>
      <c r="L5" s="157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PUQUINA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80" t="s">
        <v>182</v>
      </c>
      <c r="G7" s="130" t="str">
        <f>ResF!H7</f>
        <v>Comunicación - Lectura</v>
      </c>
      <c r="H7" s="130"/>
      <c r="I7" s="130"/>
      <c r="J7" s="130"/>
      <c r="K7" s="181" t="s">
        <v>183</v>
      </c>
      <c r="L7" s="181"/>
      <c r="M7" s="182">
        <f>ResF!Q7</f>
        <v>4</v>
      </c>
      <c r="N7" s="182"/>
      <c r="O7" s="183" t="s">
        <v>5</v>
      </c>
      <c r="P7" s="183"/>
      <c r="Q7" s="182" t="str">
        <f>ResF!W7</f>
        <v>F</v>
      </c>
      <c r="R7" s="182"/>
      <c r="S7" s="178" t="s">
        <v>185</v>
      </c>
      <c r="T7" s="178"/>
      <c r="U7" s="179" t="str">
        <f>VLOOKUP(D5,Data!$A$2:$H$201,8,FALSE)</f>
        <v>PÚBLICA</v>
      </c>
      <c r="V7" s="179"/>
      <c r="W7" s="179"/>
    </row>
    <row r="8" spans="2:23" x14ac:dyDescent="0.3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8" t="s">
        <v>192</v>
      </c>
      <c r="C12" s="119"/>
      <c r="D12" s="119"/>
      <c r="E12" s="173"/>
    </row>
    <row r="13" spans="2:23" x14ac:dyDescent="0.3">
      <c r="B13" s="174" t="s">
        <v>407</v>
      </c>
      <c r="C13" s="174"/>
      <c r="D13" s="57" t="s">
        <v>408</v>
      </c>
      <c r="E13" s="57" t="s">
        <v>409</v>
      </c>
    </row>
    <row r="14" spans="2:23" ht="21" x14ac:dyDescent="0.4">
      <c r="B14" s="172" t="str">
        <f>Matriz!$I$3</f>
        <v>Previo Inicio</v>
      </c>
      <c r="C14" s="172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72" t="str">
        <f>Matriz!$I$4</f>
        <v>Inicio</v>
      </c>
      <c r="C15" s="172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2" t="str">
        <f>Matriz!$I$5</f>
        <v>Proceso</v>
      </c>
      <c r="C16" s="172"/>
      <c r="D16" s="59">
        <f>COUNTIF(ResF!$AD$14:$AD$53,GrafA!B16)</f>
        <v>0</v>
      </c>
      <c r="E16" s="103" t="e">
        <f t="shared" si="0"/>
        <v>#DIV/0!</v>
      </c>
    </row>
    <row r="17" spans="2:5" ht="21" x14ac:dyDescent="0.4">
      <c r="B17" s="172" t="str">
        <f>IF(Matriz!$I$6=0,"",Matriz!$I$6)</f>
        <v>Satisfactorio</v>
      </c>
      <c r="C17" s="172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 x14ac:dyDescent="0.45">
      <c r="B18" s="171" t="s">
        <v>39</v>
      </c>
      <c r="C18" s="171"/>
      <c r="D18" s="64">
        <f>SUM(D14:D17)</f>
        <v>0</v>
      </c>
      <c r="E18" s="65" t="e">
        <f>SUM(E14:E17)</f>
        <v>#DIV/0!</v>
      </c>
    </row>
  </sheetData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" x14ac:dyDescent="0.35">
      <c r="B5" s="143" t="s">
        <v>180</v>
      </c>
      <c r="C5" s="143"/>
      <c r="D5" s="185" t="str">
        <f>Inicio!C10</f>
        <v>0286906</v>
      </c>
      <c r="E5" s="186"/>
      <c r="F5" s="44" t="s">
        <v>37</v>
      </c>
      <c r="G5" s="184" t="str">
        <f>VLOOKUP(D5,Data!$A$2:$F$201,6,FALSE)</f>
        <v>GENERAL SANCHEZ CERRO</v>
      </c>
      <c r="H5" s="184"/>
      <c r="I5" s="184"/>
      <c r="J5" s="184"/>
      <c r="K5" s="184"/>
      <c r="L5" s="184"/>
      <c r="M5" s="157" t="s">
        <v>38</v>
      </c>
      <c r="N5" s="157"/>
      <c r="O5" s="184" t="str">
        <f>VLOOKUP(D5,Data!$A$2:$F$201,5,FALSE)</f>
        <v>PRIMARIA</v>
      </c>
      <c r="P5" s="184"/>
      <c r="Q5" s="184"/>
      <c r="R5" s="184"/>
      <c r="S5" s="184"/>
      <c r="T5" s="153" t="s">
        <v>184</v>
      </c>
      <c r="U5" s="153"/>
      <c r="V5" s="153"/>
      <c r="W5" s="184" t="str">
        <f>VLOOKUP(D5,Data!$A$2:$H$201,7,FALSE)</f>
        <v>RURAL</v>
      </c>
      <c r="X5" s="184"/>
      <c r="Y5" s="184"/>
      <c r="Z5" s="184"/>
      <c r="AA5" s="184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26" t="s">
        <v>182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36</v>
      </c>
      <c r="N7" s="153"/>
      <c r="O7" s="184" t="str">
        <f>VLOOKUP(D5,Data!$A$2:$F$201,3,FALSE)</f>
        <v>PUQUINA</v>
      </c>
      <c r="P7" s="184"/>
      <c r="Q7" s="184"/>
      <c r="R7" s="184"/>
      <c r="S7" s="184"/>
      <c r="T7" s="153" t="s">
        <v>183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185</v>
      </c>
      <c r="N9" s="153"/>
      <c r="O9" s="184" t="str">
        <f>VLOOKUP(D5,Data!$A$2:$H$201,8,FALSE)</f>
        <v>PÚBLICA</v>
      </c>
      <c r="P9" s="184"/>
      <c r="Q9" s="184"/>
      <c r="R9" s="184"/>
      <c r="S9" s="184"/>
      <c r="T9" s="153" t="s">
        <v>5</v>
      </c>
      <c r="U9" s="153"/>
      <c r="V9" s="153"/>
      <c r="W9" s="184" t="s">
        <v>460</v>
      </c>
      <c r="X9" s="184"/>
      <c r="Y9" s="184"/>
      <c r="Z9" s="184"/>
      <c r="AA9" s="184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480</v>
      </c>
      <c r="AC18" s="145"/>
      <c r="AD18" s="145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ResumenTotal!N50</f>
        <v>0</v>
      </c>
      <c r="AC19" s="146"/>
      <c r="AD19" s="146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7" t="s">
        <v>477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">
      <c r="B55" s="147"/>
      <c r="C55" s="147"/>
      <c r="D55" s="147"/>
      <c r="E55" s="56" t="s">
        <v>161</v>
      </c>
      <c r="F55" s="149" t="s">
        <v>412</v>
      </c>
      <c r="G55" s="149"/>
      <c r="H55" s="149"/>
      <c r="I55" s="149"/>
      <c r="J55" s="149"/>
      <c r="K55" s="149"/>
      <c r="L55" s="150" t="s">
        <v>411</v>
      </c>
      <c r="M55" s="151"/>
      <c r="N55" s="151"/>
      <c r="O55" s="151"/>
      <c r="P55" s="151"/>
      <c r="Q55" s="151"/>
      <c r="R55" s="151"/>
      <c r="S55" s="152"/>
      <c r="T55" s="150" t="s">
        <v>159</v>
      </c>
      <c r="U55" s="151"/>
      <c r="V55" s="151"/>
      <c r="W55" s="151"/>
      <c r="X55" s="151"/>
      <c r="Y55" s="151"/>
      <c r="Z55" s="151"/>
      <c r="AA55" s="152"/>
    </row>
    <row r="57" spans="2:27" x14ac:dyDescent="0.3">
      <c r="B57" s="147" t="s">
        <v>478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">
      <c r="B59" s="147"/>
      <c r="C59" s="147"/>
      <c r="D59" s="147"/>
      <c r="E59" s="56" t="s">
        <v>161</v>
      </c>
      <c r="F59" s="149" t="s">
        <v>412</v>
      </c>
      <c r="G59" s="149"/>
      <c r="H59" s="149"/>
      <c r="I59" s="149"/>
      <c r="J59" s="149"/>
      <c r="K59" s="149"/>
      <c r="L59" s="150" t="s">
        <v>411</v>
      </c>
      <c r="M59" s="151"/>
      <c r="N59" s="151"/>
      <c r="O59" s="151"/>
      <c r="P59" s="151"/>
      <c r="Q59" s="151"/>
      <c r="R59" s="151"/>
      <c r="S59" s="152"/>
      <c r="T59" s="150" t="s">
        <v>159</v>
      </c>
      <c r="U59" s="151"/>
      <c r="V59" s="151"/>
      <c r="W59" s="151"/>
      <c r="X59" s="151"/>
      <c r="Y59" s="151"/>
      <c r="Z59" s="151"/>
      <c r="AA59" s="152"/>
    </row>
  </sheetData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5.8" x14ac:dyDescent="0.3">
      <c r="B5" s="143" t="s">
        <v>180</v>
      </c>
      <c r="C5" s="143"/>
      <c r="D5" s="144" t="str">
        <f>Inicio!C10</f>
        <v>0286906</v>
      </c>
      <c r="E5" s="144"/>
      <c r="F5" s="129" t="s">
        <v>37</v>
      </c>
      <c r="G5" s="129"/>
      <c r="H5" s="139" t="str">
        <f>VLOOKUP(D5,Data!$A$2:$F$201,6,FALSE)</f>
        <v>GENERAL SANCHEZ CERRO</v>
      </c>
      <c r="I5" s="139"/>
      <c r="J5" s="139"/>
      <c r="K5" s="139"/>
      <c r="L5" s="139"/>
      <c r="M5" s="129" t="s">
        <v>38</v>
      </c>
      <c r="N5" s="129"/>
      <c r="O5" s="139" t="str">
        <f>VLOOKUP(D5,Data!$A$2:$F$201,5,FALSE)</f>
        <v>PRIMARIA</v>
      </c>
      <c r="P5" s="139"/>
      <c r="Q5" s="139"/>
      <c r="R5" s="139"/>
      <c r="S5" s="139"/>
      <c r="T5" s="129" t="s">
        <v>184</v>
      </c>
      <c r="U5" s="129"/>
      <c r="V5" s="129"/>
      <c r="W5" s="139" t="str">
        <f>VLOOKUP(D5,Data!$A$2:$H$201,7,FALSE)</f>
        <v>RURAL</v>
      </c>
      <c r="X5" s="139"/>
      <c r="Y5" s="139"/>
      <c r="Z5" s="139"/>
      <c r="AA5" s="129" t="s">
        <v>36</v>
      </c>
      <c r="AB5" s="129"/>
      <c r="AC5" s="139" t="str">
        <f>VLOOKUP(D5,Data!$A$2:$F$201,3,FALSE)</f>
        <v>PUQUINA</v>
      </c>
      <c r="AD5" s="139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29" t="s">
        <v>182</v>
      </c>
      <c r="G7" s="129"/>
      <c r="H7" s="130" t="str">
        <f>RespG!G7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35" t="s">
        <v>5</v>
      </c>
      <c r="U7" s="135"/>
      <c r="V7" s="135"/>
      <c r="W7" s="165" t="str">
        <f>RespG!W9</f>
        <v>G</v>
      </c>
      <c r="X7" s="165"/>
      <c r="Y7" s="165"/>
      <c r="Z7" s="165"/>
      <c r="AA7" s="129" t="s">
        <v>185</v>
      </c>
      <c r="AB7" s="129"/>
      <c r="AC7" s="164" t="str">
        <f>VLOOKUP(D5,Data!$A$2:$H$201,8,FALSE)</f>
        <v>PÚBLICA</v>
      </c>
      <c r="AD7" s="164"/>
    </row>
    <row r="8" spans="2:57" x14ac:dyDescent="0.3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7" t="s">
        <v>169</v>
      </c>
      <c r="AB11" s="187" t="s">
        <v>170</v>
      </c>
      <c r="AC11" s="188" t="s">
        <v>189</v>
      </c>
      <c r="AD11" s="187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3" t="s">
        <v>193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3" t="s">
        <v>169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3" t="s">
        <v>170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3" t="s">
        <v>190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5" t="str">
        <f>Configuracion!B13</f>
        <v>CONSOLIDADO DE RESULTADO DE AULA - ERE PROCESO 2024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">
      <c r="B5" s="143" t="s">
        <v>180</v>
      </c>
      <c r="C5" s="143"/>
      <c r="D5" s="176" t="str">
        <f>Inicio!C10</f>
        <v>0286906</v>
      </c>
      <c r="E5" s="176"/>
      <c r="F5" s="44" t="s">
        <v>37</v>
      </c>
      <c r="G5" s="177" t="str">
        <f>VLOOKUP(D5,Data!$A$2:$F$201,6,FALSE)</f>
        <v>GENERAL SANCHEZ CERRO</v>
      </c>
      <c r="H5" s="177"/>
      <c r="I5" s="177"/>
      <c r="J5" s="177"/>
      <c r="K5" s="157" t="s">
        <v>38</v>
      </c>
      <c r="L5" s="157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PUQUINA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80" t="s">
        <v>182</v>
      </c>
      <c r="G7" s="130" t="str">
        <f>ResG!H7</f>
        <v>Comunicación - Lectura</v>
      </c>
      <c r="H7" s="130"/>
      <c r="I7" s="130"/>
      <c r="J7" s="130"/>
      <c r="K7" s="181" t="s">
        <v>183</v>
      </c>
      <c r="L7" s="181"/>
      <c r="M7" s="182">
        <f>ResG!Q7</f>
        <v>4</v>
      </c>
      <c r="N7" s="182"/>
      <c r="O7" s="183" t="s">
        <v>5</v>
      </c>
      <c r="P7" s="183"/>
      <c r="Q7" s="182" t="str">
        <f>ResG!W7</f>
        <v>G</v>
      </c>
      <c r="R7" s="182"/>
      <c r="S7" s="178" t="s">
        <v>185</v>
      </c>
      <c r="T7" s="178"/>
      <c r="U7" s="179" t="str">
        <f>VLOOKUP(D5,Data!$A$2:$H$201,8,FALSE)</f>
        <v>PÚBLICA</v>
      </c>
      <c r="V7" s="179"/>
      <c r="W7" s="179"/>
    </row>
    <row r="8" spans="2:23" x14ac:dyDescent="0.3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8" t="s">
        <v>192</v>
      </c>
      <c r="C12" s="119"/>
      <c r="D12" s="119"/>
      <c r="E12" s="173"/>
    </row>
    <row r="13" spans="2:23" x14ac:dyDescent="0.3">
      <c r="B13" s="174" t="s">
        <v>407</v>
      </c>
      <c r="C13" s="174"/>
      <c r="D13" s="57" t="s">
        <v>408</v>
      </c>
      <c r="E13" s="57" t="s">
        <v>409</v>
      </c>
    </row>
    <row r="14" spans="2:23" ht="21" x14ac:dyDescent="0.4">
      <c r="B14" s="172" t="str">
        <f>Matriz!$I$3</f>
        <v>Previo Inicio</v>
      </c>
      <c r="C14" s="172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72" t="str">
        <f>Matriz!$I$4</f>
        <v>Inicio</v>
      </c>
      <c r="C15" s="172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2" t="str">
        <f>Matriz!$I$5</f>
        <v>Proceso</v>
      </c>
      <c r="C16" s="172"/>
      <c r="D16" s="59">
        <f>COUNTIF(ResG!$AD$14:$AD$53,GrafA!B16)</f>
        <v>0</v>
      </c>
      <c r="E16" s="103" t="e">
        <f t="shared" si="0"/>
        <v>#DIV/0!</v>
      </c>
    </row>
    <row r="17" spans="2:5" ht="21" x14ac:dyDescent="0.4">
      <c r="B17" s="172" t="str">
        <f>IF(Matriz!$I$6=0,"",Matriz!$I$6)</f>
        <v>Satisfactorio</v>
      </c>
      <c r="C17" s="172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 x14ac:dyDescent="0.45">
      <c r="B18" s="171" t="s">
        <v>39</v>
      </c>
      <c r="C18" s="171"/>
      <c r="D18" s="64">
        <f>SUM(D14:D17)</f>
        <v>0</v>
      </c>
      <c r="E18" s="65" t="e">
        <f>SUM(E14:E17)</f>
        <v>#DIV/0!</v>
      </c>
    </row>
  </sheetData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" x14ac:dyDescent="0.35">
      <c r="B5" s="143" t="s">
        <v>180</v>
      </c>
      <c r="C5" s="143"/>
      <c r="D5" s="185" t="str">
        <f>Inicio!C10</f>
        <v>0286906</v>
      </c>
      <c r="E5" s="186"/>
      <c r="F5" s="44" t="s">
        <v>37</v>
      </c>
      <c r="G5" s="184" t="str">
        <f>VLOOKUP(D5,Data!$A$2:$F$201,6,FALSE)</f>
        <v>GENERAL SANCHEZ CERRO</v>
      </c>
      <c r="H5" s="184"/>
      <c r="I5" s="184"/>
      <c r="J5" s="184"/>
      <c r="K5" s="184"/>
      <c r="L5" s="184"/>
      <c r="M5" s="157" t="s">
        <v>38</v>
      </c>
      <c r="N5" s="157"/>
      <c r="O5" s="184" t="str">
        <f>VLOOKUP(D5,Data!$A$2:$F$201,5,FALSE)</f>
        <v>PRIMARIA</v>
      </c>
      <c r="P5" s="184"/>
      <c r="Q5" s="184"/>
      <c r="R5" s="184"/>
      <c r="S5" s="184"/>
      <c r="T5" s="153" t="s">
        <v>184</v>
      </c>
      <c r="U5" s="153"/>
      <c r="V5" s="153"/>
      <c r="W5" s="184" t="str">
        <f>VLOOKUP(D5,Data!$A$2:$H$201,7,FALSE)</f>
        <v>RURAL</v>
      </c>
      <c r="X5" s="184"/>
      <c r="Y5" s="184"/>
      <c r="Z5" s="184"/>
      <c r="AA5" s="184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26" t="s">
        <v>182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36</v>
      </c>
      <c r="N7" s="153"/>
      <c r="O7" s="184" t="str">
        <f>VLOOKUP(D5,Data!$A$2:$F$201,3,FALSE)</f>
        <v>PUQUINA</v>
      </c>
      <c r="P7" s="184"/>
      <c r="Q7" s="184"/>
      <c r="R7" s="184"/>
      <c r="S7" s="184"/>
      <c r="T7" s="153" t="s">
        <v>183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185</v>
      </c>
      <c r="N9" s="153"/>
      <c r="O9" s="184" t="str">
        <f>VLOOKUP(D5,Data!$A$2:$H$201,8,FALSE)</f>
        <v>PÚBLICA</v>
      </c>
      <c r="P9" s="184"/>
      <c r="Q9" s="184"/>
      <c r="R9" s="184"/>
      <c r="S9" s="184"/>
      <c r="T9" s="153" t="s">
        <v>5</v>
      </c>
      <c r="U9" s="153"/>
      <c r="V9" s="153"/>
      <c r="W9" s="184" t="s">
        <v>461</v>
      </c>
      <c r="X9" s="184"/>
      <c r="Y9" s="184"/>
      <c r="Z9" s="184"/>
      <c r="AA9" s="184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480</v>
      </c>
      <c r="AC18" s="145"/>
      <c r="AD18" s="145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ResumenTotal!N51</f>
        <v>0</v>
      </c>
      <c r="AC19" s="146"/>
      <c r="AD19" s="146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7" t="s">
        <v>477</v>
      </c>
      <c r="C53" s="147"/>
      <c r="D53" s="147"/>
      <c r="E53" s="19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200"/>
      <c r="U53" s="201"/>
      <c r="V53" s="201"/>
      <c r="W53" s="201"/>
      <c r="X53" s="201"/>
      <c r="Y53" s="201"/>
      <c r="Z53" s="201"/>
      <c r="AA53" s="202"/>
    </row>
    <row r="54" spans="2:27" x14ac:dyDescent="0.3">
      <c r="B54" s="147"/>
      <c r="C54" s="147"/>
      <c r="D54" s="147"/>
      <c r="E54" s="199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203"/>
      <c r="U54" s="204"/>
      <c r="V54" s="204"/>
      <c r="W54" s="204"/>
      <c r="X54" s="204"/>
      <c r="Y54" s="204"/>
      <c r="Z54" s="204"/>
      <c r="AA54" s="205"/>
    </row>
    <row r="55" spans="2:27" x14ac:dyDescent="0.3">
      <c r="B55" s="147"/>
      <c r="C55" s="147"/>
      <c r="D55" s="147"/>
      <c r="E55" s="56" t="s">
        <v>161</v>
      </c>
      <c r="F55" s="149" t="s">
        <v>412</v>
      </c>
      <c r="G55" s="149"/>
      <c r="H55" s="149"/>
      <c r="I55" s="149"/>
      <c r="J55" s="149"/>
      <c r="K55" s="149"/>
      <c r="L55" s="150" t="s">
        <v>411</v>
      </c>
      <c r="M55" s="151"/>
      <c r="N55" s="151"/>
      <c r="O55" s="151"/>
      <c r="P55" s="151"/>
      <c r="Q55" s="151"/>
      <c r="R55" s="151"/>
      <c r="S55" s="152"/>
      <c r="T55" s="150" t="s">
        <v>159</v>
      </c>
      <c r="U55" s="151"/>
      <c r="V55" s="151"/>
      <c r="W55" s="151"/>
      <c r="X55" s="151"/>
      <c r="Y55" s="151"/>
      <c r="Z55" s="151"/>
      <c r="AA55" s="152"/>
    </row>
    <row r="57" spans="2:27" x14ac:dyDescent="0.3">
      <c r="B57" s="147" t="s">
        <v>478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">
      <c r="B59" s="147"/>
      <c r="C59" s="147"/>
      <c r="D59" s="147"/>
      <c r="E59" s="56" t="s">
        <v>161</v>
      </c>
      <c r="F59" s="149" t="s">
        <v>412</v>
      </c>
      <c r="G59" s="149"/>
      <c r="H59" s="149"/>
      <c r="I59" s="149"/>
      <c r="J59" s="149"/>
      <c r="K59" s="149"/>
      <c r="L59" s="150" t="s">
        <v>411</v>
      </c>
      <c r="M59" s="151"/>
      <c r="N59" s="151"/>
      <c r="O59" s="151"/>
      <c r="P59" s="151"/>
      <c r="Q59" s="151"/>
      <c r="R59" s="151"/>
      <c r="S59" s="152"/>
      <c r="T59" s="150" t="s">
        <v>159</v>
      </c>
      <c r="U59" s="151"/>
      <c r="V59" s="151"/>
      <c r="W59" s="151"/>
      <c r="X59" s="151"/>
      <c r="Y59" s="151"/>
      <c r="Z59" s="151"/>
      <c r="AA59" s="152"/>
    </row>
  </sheetData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5.8" x14ac:dyDescent="0.3">
      <c r="B5" s="143" t="s">
        <v>180</v>
      </c>
      <c r="C5" s="143"/>
      <c r="D5" s="144" t="str">
        <f>Inicio!C10</f>
        <v>0286906</v>
      </c>
      <c r="E5" s="144"/>
      <c r="F5" s="129" t="s">
        <v>37</v>
      </c>
      <c r="G5" s="129"/>
      <c r="H5" s="139" t="str">
        <f>VLOOKUP(D5,Data!$A$2:$F$201,6,FALSE)</f>
        <v>GENERAL SANCHEZ CERRO</v>
      </c>
      <c r="I5" s="139"/>
      <c r="J5" s="139"/>
      <c r="K5" s="139"/>
      <c r="L5" s="139"/>
      <c r="M5" s="129" t="s">
        <v>38</v>
      </c>
      <c r="N5" s="129"/>
      <c r="O5" s="139" t="str">
        <f>VLOOKUP(D5,Data!$A$2:$F$201,5,FALSE)</f>
        <v>PRIMARIA</v>
      </c>
      <c r="P5" s="139"/>
      <c r="Q5" s="139"/>
      <c r="R5" s="139"/>
      <c r="S5" s="139"/>
      <c r="T5" s="129" t="s">
        <v>184</v>
      </c>
      <c r="U5" s="129"/>
      <c r="V5" s="129"/>
      <c r="W5" s="139" t="str">
        <f>VLOOKUP(D5,Data!$A$2:$H$201,7,FALSE)</f>
        <v>RURAL</v>
      </c>
      <c r="X5" s="139"/>
      <c r="Y5" s="139"/>
      <c r="Z5" s="139"/>
      <c r="AA5" s="129" t="s">
        <v>36</v>
      </c>
      <c r="AB5" s="129"/>
      <c r="AC5" s="139" t="str">
        <f>VLOOKUP(D5,Data!$A$2:$F$201,3,FALSE)</f>
        <v>PUQUINA</v>
      </c>
      <c r="AD5" s="139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29" t="s">
        <v>182</v>
      </c>
      <c r="G7" s="129"/>
      <c r="H7" s="130" t="str">
        <f>RespH!G7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35" t="s">
        <v>5</v>
      </c>
      <c r="U7" s="135"/>
      <c r="V7" s="135"/>
      <c r="W7" s="165" t="str">
        <f>RespH!W9</f>
        <v>H</v>
      </c>
      <c r="X7" s="165"/>
      <c r="Y7" s="165"/>
      <c r="Z7" s="165"/>
      <c r="AA7" s="129" t="s">
        <v>185</v>
      </c>
      <c r="AB7" s="129"/>
      <c r="AC7" s="164" t="str">
        <f>VLOOKUP(D5,Data!$A$2:$H$201,8,FALSE)</f>
        <v>PÚBLICA</v>
      </c>
      <c r="AD7" s="164"/>
    </row>
    <row r="8" spans="2:57" x14ac:dyDescent="0.3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7" t="s">
        <v>169</v>
      </c>
      <c r="AB11" s="187" t="s">
        <v>170</v>
      </c>
      <c r="AC11" s="188" t="s">
        <v>189</v>
      </c>
      <c r="AD11" s="187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3" t="s">
        <v>193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3" t="s">
        <v>169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3" t="s">
        <v>170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3" t="s">
        <v>190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5" t="str">
        <f>Configuracion!B13</f>
        <v>CONSOLIDADO DE RESULTADO DE AULA - ERE PROCESO 2024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">
      <c r="B5" s="143" t="s">
        <v>180</v>
      </c>
      <c r="C5" s="143"/>
      <c r="D5" s="176" t="str">
        <f>Inicio!C10</f>
        <v>0286906</v>
      </c>
      <c r="E5" s="176"/>
      <c r="F5" s="44" t="s">
        <v>37</v>
      </c>
      <c r="G5" s="177" t="str">
        <f>VLOOKUP(D5,Data!$A$2:$F$201,6,FALSE)</f>
        <v>GENERAL SANCHEZ CERRO</v>
      </c>
      <c r="H5" s="177"/>
      <c r="I5" s="177"/>
      <c r="J5" s="177"/>
      <c r="K5" s="157" t="s">
        <v>38</v>
      </c>
      <c r="L5" s="157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PUQUINA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80" t="s">
        <v>182</v>
      </c>
      <c r="G7" s="130" t="str">
        <f>ResH!H7</f>
        <v>Comunicación - Lectura</v>
      </c>
      <c r="H7" s="130"/>
      <c r="I7" s="130"/>
      <c r="J7" s="130"/>
      <c r="K7" s="181" t="s">
        <v>183</v>
      </c>
      <c r="L7" s="181"/>
      <c r="M7" s="182">
        <f>ResH!Q7</f>
        <v>4</v>
      </c>
      <c r="N7" s="182"/>
      <c r="O7" s="183" t="s">
        <v>5</v>
      </c>
      <c r="P7" s="183"/>
      <c r="Q7" s="182" t="str">
        <f>ResH!W7</f>
        <v>H</v>
      </c>
      <c r="R7" s="182"/>
      <c r="S7" s="178" t="s">
        <v>185</v>
      </c>
      <c r="T7" s="178"/>
      <c r="U7" s="179" t="str">
        <f>VLOOKUP(D5,Data!$A$2:$H$201,8,FALSE)</f>
        <v>PÚBLICA</v>
      </c>
      <c r="V7" s="179"/>
      <c r="W7" s="179"/>
    </row>
    <row r="8" spans="2:23" x14ac:dyDescent="0.3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8" t="s">
        <v>192</v>
      </c>
      <c r="C12" s="119"/>
      <c r="D12" s="119"/>
      <c r="E12" s="173"/>
    </row>
    <row r="13" spans="2:23" x14ac:dyDescent="0.3">
      <c r="B13" s="174" t="s">
        <v>407</v>
      </c>
      <c r="C13" s="174"/>
      <c r="D13" s="57" t="s">
        <v>408</v>
      </c>
      <c r="E13" s="57" t="s">
        <v>409</v>
      </c>
    </row>
    <row r="14" spans="2:23" ht="21" x14ac:dyDescent="0.4">
      <c r="B14" s="172" t="str">
        <f>Matriz!$I$3</f>
        <v>Previo Inicio</v>
      </c>
      <c r="C14" s="172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72" t="str">
        <f>Matriz!$I$4</f>
        <v>Inicio</v>
      </c>
      <c r="C15" s="172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2" t="str">
        <f>Matriz!$I$5</f>
        <v>Proceso</v>
      </c>
      <c r="C16" s="172"/>
      <c r="D16" s="59">
        <f>COUNTIF(ResH!$AD$14:$AD$53,GrafA!B16)</f>
        <v>0</v>
      </c>
      <c r="E16" s="103" t="e">
        <f t="shared" si="0"/>
        <v>#DIV/0!</v>
      </c>
    </row>
    <row r="17" spans="2:5" ht="21" x14ac:dyDescent="0.4">
      <c r="B17" s="172" t="str">
        <f>IF(Matriz!$I$6=0,"",Matriz!$I$6)</f>
        <v>Satisfactorio</v>
      </c>
      <c r="C17" s="172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 x14ac:dyDescent="0.45">
      <c r="B18" s="171" t="s">
        <v>39</v>
      </c>
      <c r="C18" s="171"/>
      <c r="D18" s="64">
        <f>SUM(D14:D17)</f>
        <v>0</v>
      </c>
      <c r="E18" s="65" t="e">
        <f>SUM(E14:E17)</f>
        <v>#DIV/0!</v>
      </c>
    </row>
  </sheetData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" x14ac:dyDescent="0.35">
      <c r="B5" s="143" t="s">
        <v>180</v>
      </c>
      <c r="C5" s="143"/>
      <c r="D5" s="185" t="str">
        <f>Inicio!C10</f>
        <v>0286906</v>
      </c>
      <c r="E5" s="186"/>
      <c r="F5" s="44" t="s">
        <v>37</v>
      </c>
      <c r="G5" s="184" t="str">
        <f>VLOOKUP(D5,Data!$A$2:$F$201,6,FALSE)</f>
        <v>GENERAL SANCHEZ CERRO</v>
      </c>
      <c r="H5" s="184"/>
      <c r="I5" s="184"/>
      <c r="J5" s="184"/>
      <c r="K5" s="184"/>
      <c r="L5" s="184"/>
      <c r="M5" s="157" t="s">
        <v>38</v>
      </c>
      <c r="N5" s="157"/>
      <c r="O5" s="184" t="str">
        <f>VLOOKUP(D5,Data!$A$2:$F$201,5,FALSE)</f>
        <v>PRIMARIA</v>
      </c>
      <c r="P5" s="184"/>
      <c r="Q5" s="184"/>
      <c r="R5" s="184"/>
      <c r="S5" s="184"/>
      <c r="T5" s="153" t="s">
        <v>184</v>
      </c>
      <c r="U5" s="153"/>
      <c r="V5" s="153"/>
      <c r="W5" s="184" t="str">
        <f>VLOOKUP(D5,Data!$A$2:$H$201,7,FALSE)</f>
        <v>RURAL</v>
      </c>
      <c r="X5" s="184"/>
      <c r="Y5" s="184"/>
      <c r="Z5" s="184"/>
      <c r="AA5" s="184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26" t="s">
        <v>182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36</v>
      </c>
      <c r="N7" s="153"/>
      <c r="O7" s="184" t="str">
        <f>VLOOKUP(D5,Data!$A$2:$F$201,3,FALSE)</f>
        <v>PUQUINA</v>
      </c>
      <c r="P7" s="184"/>
      <c r="Q7" s="184"/>
      <c r="R7" s="184"/>
      <c r="S7" s="184"/>
      <c r="T7" s="153" t="s">
        <v>183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185</v>
      </c>
      <c r="N9" s="153"/>
      <c r="O9" s="184" t="str">
        <f>VLOOKUP(D5,Data!$A$2:$H$201,8,FALSE)</f>
        <v>PÚBLICA</v>
      </c>
      <c r="P9" s="184"/>
      <c r="Q9" s="184"/>
      <c r="R9" s="184"/>
      <c r="S9" s="184"/>
      <c r="T9" s="153" t="s">
        <v>5</v>
      </c>
      <c r="U9" s="153"/>
      <c r="V9" s="153"/>
      <c r="W9" s="184" t="s">
        <v>462</v>
      </c>
      <c r="X9" s="184"/>
      <c r="Y9" s="184"/>
      <c r="Z9" s="184"/>
      <c r="AA9" s="184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480</v>
      </c>
      <c r="AC18" s="145"/>
      <c r="AD18" s="145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ResumenTotal!N52</f>
        <v>0</v>
      </c>
      <c r="AC19" s="146"/>
      <c r="AD19" s="146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7" t="s">
        <v>477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">
      <c r="B55" s="147"/>
      <c r="C55" s="147"/>
      <c r="D55" s="147"/>
      <c r="E55" s="56" t="s">
        <v>161</v>
      </c>
      <c r="F55" s="149" t="s">
        <v>412</v>
      </c>
      <c r="G55" s="149"/>
      <c r="H55" s="149"/>
      <c r="I55" s="149"/>
      <c r="J55" s="149"/>
      <c r="K55" s="149"/>
      <c r="L55" s="150" t="s">
        <v>411</v>
      </c>
      <c r="M55" s="151"/>
      <c r="N55" s="151"/>
      <c r="O55" s="151"/>
      <c r="P55" s="151"/>
      <c r="Q55" s="151"/>
      <c r="R55" s="151"/>
      <c r="S55" s="152"/>
      <c r="T55" s="150" t="s">
        <v>159</v>
      </c>
      <c r="U55" s="151"/>
      <c r="V55" s="151"/>
      <c r="W55" s="151"/>
      <c r="X55" s="151"/>
      <c r="Y55" s="151"/>
      <c r="Z55" s="151"/>
      <c r="AA55" s="152"/>
    </row>
    <row r="57" spans="2:27" x14ac:dyDescent="0.3">
      <c r="B57" s="147" t="s">
        <v>478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">
      <c r="B59" s="147"/>
      <c r="C59" s="147"/>
      <c r="D59" s="147"/>
      <c r="E59" s="56" t="s">
        <v>161</v>
      </c>
      <c r="F59" s="149" t="s">
        <v>412</v>
      </c>
      <c r="G59" s="149"/>
      <c r="H59" s="149"/>
      <c r="I59" s="149"/>
      <c r="J59" s="149"/>
      <c r="K59" s="149"/>
      <c r="L59" s="150" t="s">
        <v>411</v>
      </c>
      <c r="M59" s="151"/>
      <c r="N59" s="151"/>
      <c r="O59" s="151"/>
      <c r="P59" s="151"/>
      <c r="Q59" s="151"/>
      <c r="R59" s="151"/>
      <c r="S59" s="152"/>
      <c r="T59" s="150" t="s">
        <v>159</v>
      </c>
      <c r="U59" s="151"/>
      <c r="V59" s="151"/>
      <c r="W59" s="151"/>
      <c r="X59" s="151"/>
      <c r="Y59" s="151"/>
      <c r="Z59" s="151"/>
      <c r="AA59" s="152"/>
    </row>
  </sheetData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5.8" x14ac:dyDescent="0.3">
      <c r="B5" s="143" t="s">
        <v>180</v>
      </c>
      <c r="C5" s="143"/>
      <c r="D5" s="144" t="str">
        <f>Inicio!C10</f>
        <v>0286906</v>
      </c>
      <c r="E5" s="144"/>
      <c r="F5" s="129" t="s">
        <v>37</v>
      </c>
      <c r="G5" s="129"/>
      <c r="H5" s="139" t="str">
        <f>VLOOKUP(D5,Data!$A$2:$F$201,6,FALSE)</f>
        <v>GENERAL SANCHEZ CERRO</v>
      </c>
      <c r="I5" s="139"/>
      <c r="J5" s="139"/>
      <c r="K5" s="139"/>
      <c r="L5" s="139"/>
      <c r="M5" s="129" t="s">
        <v>38</v>
      </c>
      <c r="N5" s="129"/>
      <c r="O5" s="139" t="str">
        <f>VLOOKUP(D5,Data!$A$2:$F$201,5,FALSE)</f>
        <v>PRIMARIA</v>
      </c>
      <c r="P5" s="139"/>
      <c r="Q5" s="139"/>
      <c r="R5" s="139"/>
      <c r="S5" s="139"/>
      <c r="T5" s="129" t="s">
        <v>184</v>
      </c>
      <c r="U5" s="129"/>
      <c r="V5" s="129"/>
      <c r="W5" s="139" t="str">
        <f>VLOOKUP(D5,Data!$A$2:$H$201,7,FALSE)</f>
        <v>RURAL</v>
      </c>
      <c r="X5" s="139"/>
      <c r="Y5" s="139"/>
      <c r="Z5" s="139"/>
      <c r="AA5" s="129" t="s">
        <v>36</v>
      </c>
      <c r="AB5" s="129"/>
      <c r="AC5" s="139" t="str">
        <f>VLOOKUP(D5,Data!$A$2:$F$201,3,FALSE)</f>
        <v>PUQUINA</v>
      </c>
      <c r="AD5" s="139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29" t="s">
        <v>182</v>
      </c>
      <c r="G7" s="129"/>
      <c r="H7" s="130" t="str">
        <f>RespI!G7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35" t="s">
        <v>5</v>
      </c>
      <c r="U7" s="135"/>
      <c r="V7" s="135"/>
      <c r="W7" s="165" t="str">
        <f>RespI!W9</f>
        <v>I</v>
      </c>
      <c r="X7" s="165"/>
      <c r="Y7" s="165"/>
      <c r="Z7" s="165"/>
      <c r="AA7" s="129" t="s">
        <v>185</v>
      </c>
      <c r="AB7" s="129"/>
      <c r="AC7" s="164" t="str">
        <f>VLOOKUP(D5,Data!$A$2:$H$201,8,FALSE)</f>
        <v>PÚBLICA</v>
      </c>
      <c r="AD7" s="164"/>
    </row>
    <row r="8" spans="2:57" x14ac:dyDescent="0.3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7" t="s">
        <v>169</v>
      </c>
      <c r="AB11" s="187" t="s">
        <v>170</v>
      </c>
      <c r="AC11" s="188" t="s">
        <v>189</v>
      </c>
      <c r="AD11" s="187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3" t="s">
        <v>193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3" t="s">
        <v>169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3" t="s">
        <v>170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3" t="s">
        <v>190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5" t="str">
        <f>Configuracion!B13</f>
        <v>CONSOLIDADO DE RESULTADO DE AULA - ERE PROCESO 2024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">
      <c r="B5" s="143" t="s">
        <v>180</v>
      </c>
      <c r="C5" s="143"/>
      <c r="D5" s="176" t="str">
        <f>Inicio!C10</f>
        <v>0286906</v>
      </c>
      <c r="E5" s="176"/>
      <c r="F5" s="44" t="s">
        <v>37</v>
      </c>
      <c r="G5" s="177" t="str">
        <f>VLOOKUP(D5,Data!$A$2:$F$201,6,FALSE)</f>
        <v>GENERAL SANCHEZ CERRO</v>
      </c>
      <c r="H5" s="177"/>
      <c r="I5" s="177"/>
      <c r="J5" s="177"/>
      <c r="K5" s="157" t="s">
        <v>38</v>
      </c>
      <c r="L5" s="157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PUQUINA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80" t="s">
        <v>182</v>
      </c>
      <c r="G7" s="130" t="str">
        <f>ResI!H7</f>
        <v>Comunicación - Lectura</v>
      </c>
      <c r="H7" s="130"/>
      <c r="I7" s="130"/>
      <c r="J7" s="130"/>
      <c r="K7" s="181" t="s">
        <v>183</v>
      </c>
      <c r="L7" s="181"/>
      <c r="M7" s="182">
        <f>ResI!Q7</f>
        <v>4</v>
      </c>
      <c r="N7" s="182"/>
      <c r="O7" s="183" t="s">
        <v>5</v>
      </c>
      <c r="P7" s="183"/>
      <c r="Q7" s="182" t="str">
        <f>ResI!W7</f>
        <v>I</v>
      </c>
      <c r="R7" s="182"/>
      <c r="S7" s="178" t="s">
        <v>185</v>
      </c>
      <c r="T7" s="178"/>
      <c r="U7" s="179" t="str">
        <f>VLOOKUP(D5,Data!$A$2:$H$201,8,FALSE)</f>
        <v>PÚBLICA</v>
      </c>
      <c r="V7" s="179"/>
      <c r="W7" s="179"/>
    </row>
    <row r="8" spans="2:23" x14ac:dyDescent="0.3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8" t="s">
        <v>192</v>
      </c>
      <c r="C12" s="119"/>
      <c r="D12" s="119"/>
      <c r="E12" s="173"/>
    </row>
    <row r="13" spans="2:23" x14ac:dyDescent="0.3">
      <c r="B13" s="174" t="s">
        <v>407</v>
      </c>
      <c r="C13" s="174"/>
      <c r="D13" s="57" t="s">
        <v>408</v>
      </c>
      <c r="E13" s="57" t="s">
        <v>409</v>
      </c>
    </row>
    <row r="14" spans="2:23" ht="21" x14ac:dyDescent="0.4">
      <c r="B14" s="172" t="str">
        <f>Matriz!$I$3</f>
        <v>Previo Inicio</v>
      </c>
      <c r="C14" s="172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72" t="str">
        <f>Matriz!$I$4</f>
        <v>Inicio</v>
      </c>
      <c r="C15" s="172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2" t="str">
        <f>Matriz!$I$5</f>
        <v>Proceso</v>
      </c>
      <c r="C16" s="172"/>
      <c r="D16" s="59">
        <f>COUNTIF(ResI!$AD$14:$AD$53,GrafA!B16)</f>
        <v>0</v>
      </c>
      <c r="E16" s="103" t="e">
        <f t="shared" si="0"/>
        <v>#DIV/0!</v>
      </c>
    </row>
    <row r="17" spans="2:5" ht="21" x14ac:dyDescent="0.4">
      <c r="B17" s="172" t="str">
        <f>IF(Matriz!$I$6=0,"",Matriz!$I$6)</f>
        <v>Satisfactorio</v>
      </c>
      <c r="C17" s="172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 x14ac:dyDescent="0.45">
      <c r="B18" s="171" t="s">
        <v>39</v>
      </c>
      <c r="C18" s="171"/>
      <c r="D18" s="64">
        <f>SUM(D14:D17)</f>
        <v>0</v>
      </c>
      <c r="E18" s="65" t="e">
        <f>SUM(E14:E17)</f>
        <v>#DIV/0!</v>
      </c>
    </row>
  </sheetData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" x14ac:dyDescent="0.35">
      <c r="B5" s="143" t="s">
        <v>180</v>
      </c>
      <c r="C5" s="143"/>
      <c r="D5" s="185" t="str">
        <f>Inicio!C10</f>
        <v>0286906</v>
      </c>
      <c r="E5" s="186"/>
      <c r="F5" s="44" t="s">
        <v>37</v>
      </c>
      <c r="G5" s="184" t="str">
        <f>VLOOKUP(D5,Data!$A$2:$F$201,6,FALSE)</f>
        <v>GENERAL SANCHEZ CERRO</v>
      </c>
      <c r="H5" s="184"/>
      <c r="I5" s="184"/>
      <c r="J5" s="184"/>
      <c r="K5" s="184"/>
      <c r="L5" s="184"/>
      <c r="M5" s="157" t="s">
        <v>38</v>
      </c>
      <c r="N5" s="157"/>
      <c r="O5" s="184" t="str">
        <f>VLOOKUP(D5,Data!$A$2:$F$201,5,FALSE)</f>
        <v>PRIMARIA</v>
      </c>
      <c r="P5" s="184"/>
      <c r="Q5" s="184"/>
      <c r="R5" s="184"/>
      <c r="S5" s="184"/>
      <c r="T5" s="153" t="s">
        <v>184</v>
      </c>
      <c r="U5" s="153"/>
      <c r="V5" s="153"/>
      <c r="W5" s="184" t="str">
        <f>VLOOKUP(D5,Data!$A$2:$H$201,7,FALSE)</f>
        <v>RURAL</v>
      </c>
      <c r="X5" s="184"/>
      <c r="Y5" s="184"/>
      <c r="Z5" s="184"/>
      <c r="AA5" s="184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26" t="s">
        <v>182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36</v>
      </c>
      <c r="N7" s="153"/>
      <c r="O7" s="184" t="str">
        <f>VLOOKUP(D5,Data!$A$2:$F$201,3,FALSE)</f>
        <v>PUQUINA</v>
      </c>
      <c r="P7" s="184"/>
      <c r="Q7" s="184"/>
      <c r="R7" s="184"/>
      <c r="S7" s="184"/>
      <c r="T7" s="153" t="s">
        <v>183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185</v>
      </c>
      <c r="N9" s="153"/>
      <c r="O9" s="184" t="str">
        <f>VLOOKUP(D5,Data!$A$2:$H$201,8,FALSE)</f>
        <v>PÚBLICA</v>
      </c>
      <c r="P9" s="184"/>
      <c r="Q9" s="184"/>
      <c r="R9" s="184"/>
      <c r="S9" s="184"/>
      <c r="T9" s="153" t="s">
        <v>5</v>
      </c>
      <c r="U9" s="153"/>
      <c r="V9" s="153"/>
      <c r="W9" s="184" t="s">
        <v>463</v>
      </c>
      <c r="X9" s="184"/>
      <c r="Y9" s="184"/>
      <c r="Z9" s="184"/>
      <c r="AA9" s="184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480</v>
      </c>
      <c r="AC18" s="145"/>
      <c r="AD18" s="145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ResumenTotal!N53</f>
        <v>0</v>
      </c>
      <c r="AC19" s="146"/>
      <c r="AD19" s="146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7" t="s">
        <v>477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">
      <c r="B55" s="147"/>
      <c r="C55" s="147"/>
      <c r="D55" s="147"/>
      <c r="E55" s="56" t="s">
        <v>161</v>
      </c>
      <c r="F55" s="149" t="s">
        <v>412</v>
      </c>
      <c r="G55" s="149"/>
      <c r="H55" s="149"/>
      <c r="I55" s="149"/>
      <c r="J55" s="149"/>
      <c r="K55" s="149"/>
      <c r="L55" s="150" t="s">
        <v>411</v>
      </c>
      <c r="M55" s="151"/>
      <c r="N55" s="151"/>
      <c r="O55" s="151"/>
      <c r="P55" s="151"/>
      <c r="Q55" s="151"/>
      <c r="R55" s="151"/>
      <c r="S55" s="152"/>
      <c r="T55" s="150" t="s">
        <v>159</v>
      </c>
      <c r="U55" s="151"/>
      <c r="V55" s="151"/>
      <c r="W55" s="151"/>
      <c r="X55" s="151"/>
      <c r="Y55" s="151"/>
      <c r="Z55" s="151"/>
      <c r="AA55" s="152"/>
    </row>
    <row r="57" spans="2:27" x14ac:dyDescent="0.3">
      <c r="B57" s="147" t="s">
        <v>478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">
      <c r="B59" s="147"/>
      <c r="C59" s="147"/>
      <c r="D59" s="147"/>
      <c r="E59" s="56" t="s">
        <v>161</v>
      </c>
      <c r="F59" s="149" t="s">
        <v>412</v>
      </c>
      <c r="G59" s="149"/>
      <c r="H59" s="149"/>
      <c r="I59" s="149"/>
      <c r="J59" s="149"/>
      <c r="K59" s="149"/>
      <c r="L59" s="150" t="s">
        <v>411</v>
      </c>
      <c r="M59" s="151"/>
      <c r="N59" s="151"/>
      <c r="O59" s="151"/>
      <c r="P59" s="151"/>
      <c r="Q59" s="151"/>
      <c r="R59" s="151"/>
      <c r="S59" s="152"/>
      <c r="T59" s="150" t="s">
        <v>159</v>
      </c>
      <c r="U59" s="151"/>
      <c r="V59" s="151"/>
      <c r="W59" s="151"/>
      <c r="X59" s="151"/>
      <c r="Y59" s="151"/>
      <c r="Z59" s="151"/>
      <c r="AA59" s="152"/>
    </row>
  </sheetData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5.8" x14ac:dyDescent="0.3">
      <c r="B5" s="143" t="s">
        <v>180</v>
      </c>
      <c r="C5" s="143"/>
      <c r="D5" s="144" t="str">
        <f>Inicio!C10</f>
        <v>0286906</v>
      </c>
      <c r="E5" s="144"/>
      <c r="F5" s="129" t="s">
        <v>37</v>
      </c>
      <c r="G5" s="129"/>
      <c r="H5" s="139" t="str">
        <f>VLOOKUP(D5,Data!$A$2:$F$201,6,FALSE)</f>
        <v>GENERAL SANCHEZ CERRO</v>
      </c>
      <c r="I5" s="139"/>
      <c r="J5" s="139"/>
      <c r="K5" s="139"/>
      <c r="L5" s="139"/>
      <c r="M5" s="129" t="s">
        <v>38</v>
      </c>
      <c r="N5" s="129"/>
      <c r="O5" s="139" t="str">
        <f>VLOOKUP(D5,Data!$A$2:$F$201,5,FALSE)</f>
        <v>PRIMARIA</v>
      </c>
      <c r="P5" s="139"/>
      <c r="Q5" s="139"/>
      <c r="R5" s="139"/>
      <c r="S5" s="139"/>
      <c r="T5" s="129" t="s">
        <v>184</v>
      </c>
      <c r="U5" s="129"/>
      <c r="V5" s="129"/>
      <c r="W5" s="139" t="str">
        <f>VLOOKUP(D5,Data!$A$2:$H$201,7,FALSE)</f>
        <v>RURAL</v>
      </c>
      <c r="X5" s="139"/>
      <c r="Y5" s="139"/>
      <c r="Z5" s="139"/>
      <c r="AA5" s="129" t="s">
        <v>36</v>
      </c>
      <c r="AB5" s="129"/>
      <c r="AC5" s="139" t="str">
        <f>VLOOKUP(D5,Data!$A$2:$F$201,3,FALSE)</f>
        <v>PUQUINA</v>
      </c>
      <c r="AD5" s="139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29" t="s">
        <v>182</v>
      </c>
      <c r="G7" s="129"/>
      <c r="H7" s="130" t="str">
        <f>RespJ!G7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35" t="s">
        <v>5</v>
      </c>
      <c r="U7" s="135"/>
      <c r="V7" s="135"/>
      <c r="W7" s="165" t="str">
        <f>RespJ!W9</f>
        <v>J</v>
      </c>
      <c r="X7" s="165"/>
      <c r="Y7" s="165"/>
      <c r="Z7" s="165"/>
      <c r="AA7" s="129" t="s">
        <v>185</v>
      </c>
      <c r="AB7" s="129"/>
      <c r="AC7" s="164" t="str">
        <f>VLOOKUP(D5,Data!$A$2:$H$201,8,FALSE)</f>
        <v>PÚBLICA</v>
      </c>
      <c r="AD7" s="164"/>
    </row>
    <row r="8" spans="2:57" x14ac:dyDescent="0.3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7" t="s">
        <v>169</v>
      </c>
      <c r="AB11" s="187" t="s">
        <v>170</v>
      </c>
      <c r="AC11" s="188" t="s">
        <v>189</v>
      </c>
      <c r="AD11" s="187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3" t="s">
        <v>193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3" t="s">
        <v>169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3" t="s">
        <v>170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3" t="s">
        <v>190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5" t="str">
        <f>Configuracion!B13</f>
        <v>CONSOLIDADO DE RESULTADO DE AULA - ERE PROCESO 2024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">
      <c r="B5" s="143" t="s">
        <v>180</v>
      </c>
      <c r="C5" s="143"/>
      <c r="D5" s="194" t="str">
        <f>Inicio!C10</f>
        <v>0286906</v>
      </c>
      <c r="E5" s="194"/>
      <c r="F5" s="44" t="s">
        <v>37</v>
      </c>
      <c r="G5" s="177" t="str">
        <f>VLOOKUP(D5,Data!$A$2:$F$201,6,FALSE)</f>
        <v>GENERAL SANCHEZ CERRO</v>
      </c>
      <c r="H5" s="177"/>
      <c r="I5" s="177"/>
      <c r="J5" s="177"/>
      <c r="K5" s="157" t="s">
        <v>38</v>
      </c>
      <c r="L5" s="157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PUQUINA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80" t="s">
        <v>182</v>
      </c>
      <c r="G7" s="130" t="str">
        <f>ResJ!H7</f>
        <v>Comunicación - Lectura</v>
      </c>
      <c r="H7" s="130"/>
      <c r="I7" s="130"/>
      <c r="J7" s="130"/>
      <c r="K7" s="181" t="s">
        <v>183</v>
      </c>
      <c r="L7" s="181"/>
      <c r="M7" s="182">
        <f>ResJ!Q7</f>
        <v>4</v>
      </c>
      <c r="N7" s="182"/>
      <c r="O7" s="183" t="s">
        <v>5</v>
      </c>
      <c r="P7" s="183"/>
      <c r="Q7" s="182" t="str">
        <f>ResJ!W7</f>
        <v>J</v>
      </c>
      <c r="R7" s="182"/>
      <c r="S7" s="178" t="s">
        <v>185</v>
      </c>
      <c r="T7" s="178"/>
      <c r="U7" s="179" t="str">
        <f>VLOOKUP(D5,Data!$A$2:$H$201,8,FALSE)</f>
        <v>PÚBLICA</v>
      </c>
      <c r="V7" s="179"/>
      <c r="W7" s="179"/>
    </row>
    <row r="8" spans="2:23" x14ac:dyDescent="0.3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8" t="s">
        <v>192</v>
      </c>
      <c r="C12" s="119"/>
      <c r="D12" s="119"/>
      <c r="E12" s="173"/>
    </row>
    <row r="13" spans="2:23" x14ac:dyDescent="0.3">
      <c r="B13" s="174" t="s">
        <v>407</v>
      </c>
      <c r="C13" s="174"/>
      <c r="D13" s="57" t="s">
        <v>408</v>
      </c>
      <c r="E13" s="57" t="s">
        <v>409</v>
      </c>
    </row>
    <row r="14" spans="2:23" ht="21" x14ac:dyDescent="0.4">
      <c r="B14" s="172" t="str">
        <f>Matriz!$I$3</f>
        <v>Previo Inicio</v>
      </c>
      <c r="C14" s="172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72" t="str">
        <f>Matriz!$I$4</f>
        <v>Inicio</v>
      </c>
      <c r="C15" s="172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2" t="str">
        <f>Matriz!$I$5</f>
        <v>Proceso</v>
      </c>
      <c r="C16" s="172"/>
      <c r="D16" s="59">
        <f>COUNTIF(ResJ!$AD$14:$AD$53,GrafA!B16)</f>
        <v>0</v>
      </c>
      <c r="E16" s="103" t="e">
        <f t="shared" si="0"/>
        <v>#DIV/0!</v>
      </c>
    </row>
    <row r="17" spans="2:5" ht="21" x14ac:dyDescent="0.4">
      <c r="B17" s="172" t="str">
        <f>IF(Matriz!$I$6=0,"",Matriz!$I$6)</f>
        <v>Satisfactorio</v>
      </c>
      <c r="C17" s="172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 x14ac:dyDescent="0.45">
      <c r="B18" s="171" t="s">
        <v>39</v>
      </c>
      <c r="C18" s="171"/>
      <c r="D18" s="64">
        <f>SUM(D14:D17)</f>
        <v>0</v>
      </c>
      <c r="E18" s="65" t="e">
        <f>SUM(E14:E17)</f>
        <v>#DIV/0!</v>
      </c>
    </row>
  </sheetData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</row>
    <row r="3" spans="2:2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</row>
    <row r="5" spans="2:27" ht="18" x14ac:dyDescent="0.35">
      <c r="B5" s="143" t="s">
        <v>180</v>
      </c>
      <c r="C5" s="143"/>
      <c r="D5" s="185" t="str">
        <f>Inicio!C10</f>
        <v>0286906</v>
      </c>
      <c r="E5" s="186"/>
      <c r="F5" s="44" t="s">
        <v>37</v>
      </c>
      <c r="G5" s="184" t="str">
        <f>VLOOKUP(D5,Data!$A$2:$F$201,6,FALSE)</f>
        <v>GENERAL SANCHEZ CERRO</v>
      </c>
      <c r="H5" s="184"/>
      <c r="I5" s="184"/>
      <c r="J5" s="184"/>
      <c r="K5" s="184"/>
      <c r="L5" s="184"/>
      <c r="M5" s="157" t="s">
        <v>38</v>
      </c>
      <c r="N5" s="157"/>
      <c r="O5" s="184" t="str">
        <f>VLOOKUP(D5,Data!$A$2:$F$201,5,FALSE)</f>
        <v>PRIMARIA</v>
      </c>
      <c r="P5" s="184"/>
      <c r="Q5" s="184"/>
      <c r="R5" s="184"/>
      <c r="S5" s="184"/>
      <c r="T5" s="153" t="s">
        <v>184</v>
      </c>
      <c r="U5" s="153"/>
      <c r="V5" s="153"/>
      <c r="W5" s="184" t="str">
        <f>VLOOKUP(D5,Data!$A$2:$H$201,7,FALSE)</f>
        <v>RURAL</v>
      </c>
      <c r="X5" s="184"/>
      <c r="Y5" s="184"/>
      <c r="Z5" s="184"/>
      <c r="AA5" s="184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26" t="s">
        <v>182</v>
      </c>
      <c r="G7" s="127" t="str">
        <f>Inicio!F8</f>
        <v>Comunicación - Lectura</v>
      </c>
      <c r="H7" s="127"/>
      <c r="I7" s="127"/>
      <c r="J7" s="127"/>
      <c r="K7" s="127"/>
      <c r="L7" s="127"/>
      <c r="M7" s="153" t="s">
        <v>36</v>
      </c>
      <c r="N7" s="153"/>
      <c r="O7" s="184" t="str">
        <f>VLOOKUP(D5,Data!$A$2:$F$201,3,FALSE)</f>
        <v>PUQUINA</v>
      </c>
      <c r="P7" s="184"/>
      <c r="Q7" s="184"/>
      <c r="R7" s="184"/>
      <c r="S7" s="184"/>
      <c r="T7" s="153" t="s">
        <v>183</v>
      </c>
      <c r="U7" s="153"/>
      <c r="V7" s="153"/>
      <c r="W7" s="184">
        <f>Inicio!K8</f>
        <v>4</v>
      </c>
      <c r="X7" s="184"/>
      <c r="Y7" s="184"/>
      <c r="Z7" s="184"/>
      <c r="AA7" s="184"/>
    </row>
    <row r="8" spans="2:27" x14ac:dyDescent="0.3">
      <c r="B8" s="140"/>
      <c r="C8" s="140"/>
      <c r="D8" s="141"/>
      <c r="E8" s="141"/>
      <c r="F8" s="67"/>
      <c r="G8" s="127"/>
      <c r="H8" s="127"/>
      <c r="I8" s="127"/>
      <c r="J8" s="127"/>
      <c r="K8" s="127"/>
      <c r="L8" s="12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0"/>
      <c r="C9" s="140"/>
      <c r="D9" s="142"/>
      <c r="E9" s="142"/>
      <c r="F9" s="67"/>
      <c r="G9" s="139"/>
      <c r="H9" s="139"/>
      <c r="I9" s="139"/>
      <c r="J9" s="139"/>
      <c r="K9" s="139"/>
      <c r="L9" s="139"/>
      <c r="M9" s="153" t="s">
        <v>185</v>
      </c>
      <c r="N9" s="153"/>
      <c r="O9" s="184" t="str">
        <f>VLOOKUP(D5,Data!$A$2:$H$201,8,FALSE)</f>
        <v>PÚBLICA</v>
      </c>
      <c r="P9" s="184"/>
      <c r="Q9" s="184"/>
      <c r="R9" s="184"/>
      <c r="S9" s="184"/>
      <c r="T9" s="153" t="s">
        <v>5</v>
      </c>
      <c r="U9" s="153"/>
      <c r="V9" s="153"/>
      <c r="W9" s="184" t="s">
        <v>464</v>
      </c>
      <c r="X9" s="184"/>
      <c r="Y9" s="184"/>
      <c r="Z9" s="184"/>
      <c r="AA9" s="184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5" t="s">
        <v>480</v>
      </c>
      <c r="AC18" s="145"/>
      <c r="AD18" s="145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6">
        <f>ResumenTotal!N54</f>
        <v>0</v>
      </c>
      <c r="AC19" s="146"/>
      <c r="AD19" s="146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6"/>
      <c r="AC20" s="146"/>
      <c r="AD20" s="146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/>
      <c r="AC21" s="146"/>
      <c r="AD21" s="146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47" t="s">
        <v>477</v>
      </c>
      <c r="C53" s="147"/>
      <c r="D53" s="147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</row>
    <row r="54" spans="2:27" x14ac:dyDescent="0.3">
      <c r="B54" s="147"/>
      <c r="C54" s="147"/>
      <c r="D54" s="147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</row>
    <row r="55" spans="2:27" x14ac:dyDescent="0.3">
      <c r="B55" s="147"/>
      <c r="C55" s="147"/>
      <c r="D55" s="147"/>
      <c r="E55" s="56" t="s">
        <v>161</v>
      </c>
      <c r="F55" s="149" t="s">
        <v>412</v>
      </c>
      <c r="G55" s="149"/>
      <c r="H55" s="149"/>
      <c r="I55" s="149"/>
      <c r="J55" s="149"/>
      <c r="K55" s="149"/>
      <c r="L55" s="150" t="s">
        <v>411</v>
      </c>
      <c r="M55" s="151"/>
      <c r="N55" s="151"/>
      <c r="O55" s="151"/>
      <c r="P55" s="151"/>
      <c r="Q55" s="151"/>
      <c r="R55" s="151"/>
      <c r="S55" s="152"/>
      <c r="T55" s="150" t="s">
        <v>159</v>
      </c>
      <c r="U55" s="151"/>
      <c r="V55" s="151"/>
      <c r="W55" s="151"/>
      <c r="X55" s="151"/>
      <c r="Y55" s="151"/>
      <c r="Z55" s="151"/>
      <c r="AA55" s="152"/>
    </row>
    <row r="57" spans="2:27" x14ac:dyDescent="0.3">
      <c r="B57" s="147" t="s">
        <v>478</v>
      </c>
      <c r="C57" s="147"/>
      <c r="D57" s="147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</row>
    <row r="58" spans="2:27" x14ac:dyDescent="0.3">
      <c r="B58" s="147"/>
      <c r="C58" s="147"/>
      <c r="D58" s="147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</row>
    <row r="59" spans="2:27" x14ac:dyDescent="0.3">
      <c r="B59" s="147"/>
      <c r="C59" s="147"/>
      <c r="D59" s="147"/>
      <c r="E59" s="56" t="s">
        <v>161</v>
      </c>
      <c r="F59" s="149" t="s">
        <v>412</v>
      </c>
      <c r="G59" s="149"/>
      <c r="H59" s="149"/>
      <c r="I59" s="149"/>
      <c r="J59" s="149"/>
      <c r="K59" s="149"/>
      <c r="L59" s="150" t="s">
        <v>411</v>
      </c>
      <c r="M59" s="151"/>
      <c r="N59" s="151"/>
      <c r="O59" s="151"/>
      <c r="P59" s="151"/>
      <c r="Q59" s="151"/>
      <c r="R59" s="151"/>
      <c r="S59" s="152"/>
      <c r="T59" s="150" t="s">
        <v>159</v>
      </c>
      <c r="U59" s="151"/>
      <c r="V59" s="151"/>
      <c r="W59" s="151"/>
      <c r="X59" s="151"/>
      <c r="Y59" s="151"/>
      <c r="Z59" s="151"/>
      <c r="AA59" s="152"/>
    </row>
  </sheetData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38" t="str">
        <f>Configuracion!B13</f>
        <v>CONSOLIDADO DE RESULTADO DE AULA - ERE PROCESO 2024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</row>
    <row r="3" spans="2:57" x14ac:dyDescent="0.3"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</row>
    <row r="5" spans="2:57" ht="25.8" x14ac:dyDescent="0.3">
      <c r="B5" s="143" t="s">
        <v>180</v>
      </c>
      <c r="C5" s="143"/>
      <c r="D5" s="144" t="str">
        <f>Inicio!C10</f>
        <v>0286906</v>
      </c>
      <c r="E5" s="144"/>
      <c r="F5" s="129" t="s">
        <v>37</v>
      </c>
      <c r="G5" s="129"/>
      <c r="H5" s="139" t="str">
        <f>VLOOKUP(D5,Data!$A$2:$F$201,6,FALSE)</f>
        <v>GENERAL SANCHEZ CERRO</v>
      </c>
      <c r="I5" s="139"/>
      <c r="J5" s="139"/>
      <c r="K5" s="139"/>
      <c r="L5" s="139"/>
      <c r="M5" s="129" t="s">
        <v>38</v>
      </c>
      <c r="N5" s="129"/>
      <c r="O5" s="139" t="str">
        <f>VLOOKUP(D5,Data!$A$2:$F$201,5,FALSE)</f>
        <v>PRIMARIA</v>
      </c>
      <c r="P5" s="139"/>
      <c r="Q5" s="139"/>
      <c r="R5" s="139"/>
      <c r="S5" s="139"/>
      <c r="T5" s="129" t="s">
        <v>184</v>
      </c>
      <c r="U5" s="129"/>
      <c r="V5" s="129"/>
      <c r="W5" s="139" t="str">
        <f>VLOOKUP(D5,Data!$A$2:$H$201,7,FALSE)</f>
        <v>RURAL</v>
      </c>
      <c r="X5" s="139"/>
      <c r="Y5" s="139"/>
      <c r="Z5" s="139"/>
      <c r="AA5" s="129" t="s">
        <v>36</v>
      </c>
      <c r="AB5" s="129"/>
      <c r="AC5" s="139" t="str">
        <f>VLOOKUP(D5,Data!$A$2:$F$201,3,FALSE)</f>
        <v>PUQUINA</v>
      </c>
      <c r="AD5" s="139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29" t="s">
        <v>182</v>
      </c>
      <c r="G7" s="129"/>
      <c r="H7" s="130" t="str">
        <f>RespK!G7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4</v>
      </c>
      <c r="R7" s="133"/>
      <c r="S7" s="133"/>
      <c r="T7" s="135" t="s">
        <v>5</v>
      </c>
      <c r="U7" s="135"/>
      <c r="V7" s="135"/>
      <c r="W7" s="165" t="str">
        <f>RespK!W9</f>
        <v>K</v>
      </c>
      <c r="X7" s="165"/>
      <c r="Y7" s="165"/>
      <c r="Z7" s="165"/>
      <c r="AA7" s="129" t="s">
        <v>185</v>
      </c>
      <c r="AB7" s="129"/>
      <c r="AC7" s="164" t="str">
        <f>VLOOKUP(D5,Data!$A$2:$H$201,8,FALSE)</f>
        <v>PÚBLICA</v>
      </c>
      <c r="AD7" s="164"/>
    </row>
    <row r="8" spans="2:57" x14ac:dyDescent="0.3">
      <c r="B8" s="140"/>
      <c r="C8" s="140"/>
      <c r="D8" s="141"/>
      <c r="E8" s="141"/>
      <c r="F8" s="129"/>
      <c r="G8" s="129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35"/>
      <c r="U8" s="135"/>
      <c r="V8" s="135"/>
      <c r="W8" s="165"/>
      <c r="X8" s="165"/>
      <c r="Y8" s="165"/>
      <c r="Z8" s="165"/>
      <c r="AA8" s="47"/>
      <c r="AB8" s="47"/>
      <c r="AC8" s="47"/>
      <c r="AD8" s="47"/>
    </row>
    <row r="9" spans="2:57" x14ac:dyDescent="0.3">
      <c r="B9" s="140"/>
      <c r="C9" s="140"/>
      <c r="D9" s="142"/>
      <c r="E9" s="142"/>
      <c r="F9" s="129"/>
      <c r="G9" s="129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35"/>
      <c r="U9" s="135"/>
      <c r="V9" s="135"/>
      <c r="W9" s="166"/>
      <c r="X9" s="166"/>
      <c r="Y9" s="166"/>
      <c r="Z9" s="166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a</v>
      </c>
      <c r="I11" s="35" t="str">
        <f>VLOOKUP(I13,Tabla101[],3,FALSE)</f>
        <v>c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d</v>
      </c>
      <c r="O11" s="35" t="str">
        <f>VLOOKUP(O13,Tabla101[],3,FALSE)</f>
        <v>b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c</v>
      </c>
      <c r="S11" s="35" t="str">
        <f>VLOOKUP(S13,Tabla101[],3,FALSE)</f>
        <v>d</v>
      </c>
      <c r="T11" s="35" t="str">
        <f>VLOOKUP(T13,Tabla101[],3,FALSE)</f>
        <v>a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7" t="s">
        <v>169</v>
      </c>
      <c r="AB11" s="187" t="s">
        <v>170</v>
      </c>
      <c r="AC11" s="188" t="s">
        <v>189</v>
      </c>
      <c r="AD11" s="187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 x14ac:dyDescent="0.3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87"/>
      <c r="AB12" s="187"/>
      <c r="AC12" s="189"/>
      <c r="AD12" s="187"/>
    </row>
    <row r="13" spans="2:57" ht="45" customHeight="1" x14ac:dyDescent="0.3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90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3" t="s">
        <v>193</v>
      </c>
      <c r="C55" s="163"/>
      <c r="D55" s="163"/>
      <c r="E55" s="163"/>
      <c r="F55" s="163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x14ac:dyDescent="0.3">
      <c r="B56" s="163" t="s">
        <v>169</v>
      </c>
      <c r="C56" s="163"/>
      <c r="D56" s="163"/>
      <c r="E56" s="163"/>
      <c r="F56" s="163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2" t="str">
        <f>Matriz!$I$3</f>
        <v>Previo Inicio</v>
      </c>
      <c r="AB56" s="162" t="str">
        <f>Matriz!$I$4</f>
        <v>Inicio</v>
      </c>
      <c r="AC56" s="162" t="str">
        <f>Matriz!$I$5</f>
        <v>Proceso</v>
      </c>
      <c r="AD56" s="162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3" t="s">
        <v>170</v>
      </c>
      <c r="C57" s="163"/>
      <c r="D57" s="163"/>
      <c r="E57" s="163"/>
      <c r="F57" s="163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2"/>
      <c r="AB57" s="162"/>
      <c r="AC57" s="162"/>
      <c r="AD57" s="162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3" t="s">
        <v>190</v>
      </c>
      <c r="C58" s="163"/>
      <c r="D58" s="163"/>
      <c r="E58" s="163"/>
      <c r="F58" s="163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5" t="str">
        <f>Configuracion!B13</f>
        <v>CONSOLIDADO DE RESULTADO DE AULA - ERE PROCESO 2024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</row>
    <row r="3" spans="2:23" x14ac:dyDescent="0.3"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</row>
    <row r="5" spans="2:23" x14ac:dyDescent="0.3">
      <c r="B5" s="143" t="s">
        <v>180</v>
      </c>
      <c r="C5" s="143"/>
      <c r="D5" s="176" t="str">
        <f>Inicio!C10</f>
        <v>0286906</v>
      </c>
      <c r="E5" s="176"/>
      <c r="F5" s="44" t="s">
        <v>37</v>
      </c>
      <c r="G5" s="177" t="str">
        <f>VLOOKUP(D5,Data!$A$2:$F$201,6,FALSE)</f>
        <v>GENERAL SANCHEZ CERRO</v>
      </c>
      <c r="H5" s="177"/>
      <c r="I5" s="177"/>
      <c r="J5" s="177"/>
      <c r="K5" s="157" t="s">
        <v>38</v>
      </c>
      <c r="L5" s="157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PUQUINA</v>
      </c>
      <c r="V5" s="177"/>
      <c r="W5" s="177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0" t="s">
        <v>181</v>
      </c>
      <c r="C7" s="140"/>
      <c r="D7" s="141" t="str">
        <f>VLOOKUP(D5,Data!$A$2:$E$201,2,FALSE)</f>
        <v xml:space="preserve"> JUAN PABLO II</v>
      </c>
      <c r="E7" s="141"/>
      <c r="F7" s="180" t="s">
        <v>182</v>
      </c>
      <c r="G7" s="130" t="str">
        <f>ResK!H7</f>
        <v>Comunicación - Lectura</v>
      </c>
      <c r="H7" s="130"/>
      <c r="I7" s="130"/>
      <c r="J7" s="130"/>
      <c r="K7" s="181" t="s">
        <v>183</v>
      </c>
      <c r="L7" s="181"/>
      <c r="M7" s="182">
        <f>ResK!Q7</f>
        <v>4</v>
      </c>
      <c r="N7" s="182"/>
      <c r="O7" s="183" t="s">
        <v>5</v>
      </c>
      <c r="P7" s="183"/>
      <c r="Q7" s="182" t="str">
        <f>ResK!W7</f>
        <v>K</v>
      </c>
      <c r="R7" s="182"/>
      <c r="S7" s="178" t="s">
        <v>185</v>
      </c>
      <c r="T7" s="178"/>
      <c r="U7" s="179" t="str">
        <f>VLOOKUP(D5,Data!$A$2:$H$201,8,FALSE)</f>
        <v>PÚBLICA</v>
      </c>
      <c r="V7" s="179"/>
      <c r="W7" s="179"/>
    </row>
    <row r="8" spans="2:23" x14ac:dyDescent="0.3">
      <c r="B8" s="140"/>
      <c r="C8" s="140"/>
      <c r="D8" s="141"/>
      <c r="E8" s="141"/>
      <c r="F8" s="180"/>
      <c r="G8" s="130"/>
      <c r="H8" s="130"/>
      <c r="I8" s="130"/>
      <c r="J8" s="130"/>
      <c r="K8" s="181"/>
      <c r="L8" s="181"/>
      <c r="M8" s="182"/>
      <c r="N8" s="182"/>
      <c r="O8" s="183"/>
      <c r="P8" s="183"/>
      <c r="Q8" s="182"/>
      <c r="R8" s="182"/>
      <c r="T8" s="45"/>
      <c r="U8" s="45"/>
    </row>
    <row r="9" spans="2:23" x14ac:dyDescent="0.3">
      <c r="B9" s="140"/>
      <c r="C9" s="140"/>
      <c r="D9" s="142"/>
      <c r="E9" s="142"/>
      <c r="F9" s="180"/>
      <c r="G9" s="130"/>
      <c r="H9" s="130"/>
      <c r="I9" s="130"/>
      <c r="J9" s="130"/>
      <c r="K9" s="181"/>
      <c r="L9" s="181"/>
      <c r="M9" s="182"/>
      <c r="N9" s="182"/>
      <c r="O9" s="183"/>
      <c r="P9" s="183"/>
      <c r="Q9" s="182"/>
      <c r="R9" s="182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18" t="s">
        <v>192</v>
      </c>
      <c r="C12" s="119"/>
      <c r="D12" s="119"/>
      <c r="E12" s="173"/>
    </row>
    <row r="13" spans="2:23" x14ac:dyDescent="0.3">
      <c r="B13" s="174" t="s">
        <v>407</v>
      </c>
      <c r="C13" s="174"/>
      <c r="D13" s="57" t="s">
        <v>408</v>
      </c>
      <c r="E13" s="57" t="s">
        <v>409</v>
      </c>
    </row>
    <row r="14" spans="2:23" ht="21" x14ac:dyDescent="0.4">
      <c r="B14" s="172" t="str">
        <f>Matriz!$I$3</f>
        <v>Previo Inicio</v>
      </c>
      <c r="C14" s="172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72" t="str">
        <f>Matriz!$I$4</f>
        <v>Inicio</v>
      </c>
      <c r="C15" s="172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72" t="str">
        <f>Matriz!$I$5</f>
        <v>Proceso</v>
      </c>
      <c r="C16" s="172"/>
      <c r="D16" s="59">
        <f>COUNTIF(ResK!$AD$14:$AD$53,GrafA!B16)</f>
        <v>0</v>
      </c>
      <c r="E16" s="103" t="e">
        <f t="shared" si="0"/>
        <v>#DIV/0!</v>
      </c>
    </row>
    <row r="17" spans="2:5" ht="21" x14ac:dyDescent="0.4">
      <c r="B17" s="172" t="str">
        <f>IF(Matriz!$I$6=0,"",Matriz!$I$6)</f>
        <v>Satisfactorio</v>
      </c>
      <c r="C17" s="172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 x14ac:dyDescent="0.45">
      <c r="B18" s="171" t="s">
        <v>39</v>
      </c>
      <c r="C18" s="171"/>
      <c r="D18" s="64">
        <f>SUM(D14:D17)</f>
        <v>0</v>
      </c>
      <c r="E18" s="65" t="e">
        <f>SUM(E14:E17)</f>
        <v>#DIV/0!</v>
      </c>
    </row>
  </sheetData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tabSelected="1" zoomScale="115" zoomScaleNormal="115" workbookViewId="0">
      <selection activeCell="F298" sqref="F298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186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495</v>
      </c>
      <c r="B202" t="s">
        <v>496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494</v>
      </c>
    </row>
    <row r="203" spans="1:10" x14ac:dyDescent="0.3">
      <c r="A203" t="s">
        <v>497</v>
      </c>
      <c r="B203" t="s">
        <v>498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499</v>
      </c>
      <c r="B204" t="s">
        <v>498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500</v>
      </c>
      <c r="B205" t="s">
        <v>501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502</v>
      </c>
      <c r="B206" t="s">
        <v>503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504</v>
      </c>
      <c r="B207" t="s">
        <v>505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506</v>
      </c>
      <c r="B208" t="s">
        <v>507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508</v>
      </c>
      <c r="B209" t="s">
        <v>509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510</v>
      </c>
      <c r="B210" t="s">
        <v>511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512</v>
      </c>
      <c r="B211" t="s">
        <v>513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514</v>
      </c>
      <c r="B212" t="s">
        <v>515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516</v>
      </c>
      <c r="B213" t="s">
        <v>517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518</v>
      </c>
      <c r="B214" t="s">
        <v>519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520</v>
      </c>
      <c r="B215" t="s">
        <v>521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522</v>
      </c>
      <c r="B216" t="s">
        <v>523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524</v>
      </c>
      <c r="B217" t="s">
        <v>525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526</v>
      </c>
      <c r="B218" t="s">
        <v>527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528</v>
      </c>
      <c r="B219" t="s">
        <v>529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530</v>
      </c>
      <c r="B220" t="s">
        <v>531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532</v>
      </c>
      <c r="B221" t="s">
        <v>533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534</v>
      </c>
      <c r="B222" t="s">
        <v>535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536</v>
      </c>
      <c r="B223" t="s">
        <v>537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538</v>
      </c>
      <c r="B224" t="s">
        <v>539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540</v>
      </c>
      <c r="B225" t="s">
        <v>541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542</v>
      </c>
      <c r="B226" t="s">
        <v>543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544</v>
      </c>
      <c r="B227" t="s">
        <v>545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546</v>
      </c>
      <c r="B228" t="s">
        <v>547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548</v>
      </c>
      <c r="B229" t="s">
        <v>549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550</v>
      </c>
      <c r="B230" t="s">
        <v>551</v>
      </c>
      <c r="C230" t="s">
        <v>552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553</v>
      </c>
      <c r="B231" t="s">
        <v>554</v>
      </c>
      <c r="C231" t="s">
        <v>552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555</v>
      </c>
      <c r="B232" t="s">
        <v>556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557</v>
      </c>
      <c r="B233" t="s">
        <v>558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559</v>
      </c>
      <c r="B234" t="s">
        <v>560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561</v>
      </c>
      <c r="B235" t="s">
        <v>562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563</v>
      </c>
      <c r="B236" t="s">
        <v>564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565</v>
      </c>
      <c r="B237" t="s">
        <v>566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567</v>
      </c>
      <c r="B238" t="s">
        <v>568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569</v>
      </c>
      <c r="B239" t="s">
        <v>570</v>
      </c>
      <c r="C239" t="s">
        <v>28</v>
      </c>
      <c r="D239" t="s">
        <v>8</v>
      </c>
      <c r="E239" t="s">
        <v>9</v>
      </c>
      <c r="F239" t="s">
        <v>186</v>
      </c>
      <c r="G239" t="s">
        <v>474</v>
      </c>
      <c r="H239" t="s">
        <v>472</v>
      </c>
    </row>
    <row r="240" spans="1:8" x14ac:dyDescent="0.3">
      <c r="A240" t="s">
        <v>571</v>
      </c>
      <c r="B240" t="s">
        <v>572</v>
      </c>
      <c r="C240" t="s">
        <v>28</v>
      </c>
      <c r="D240" t="s">
        <v>8</v>
      </c>
      <c r="E240" t="s">
        <v>9</v>
      </c>
      <c r="F240" t="s">
        <v>186</v>
      </c>
      <c r="G240" t="s">
        <v>474</v>
      </c>
      <c r="H240" t="s">
        <v>472</v>
      </c>
    </row>
    <row r="241" spans="1:8" x14ac:dyDescent="0.3">
      <c r="A241" t="s">
        <v>573</v>
      </c>
      <c r="B241" t="s">
        <v>574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575</v>
      </c>
      <c r="B242" t="s">
        <v>576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577</v>
      </c>
      <c r="B243" t="s">
        <v>578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579</v>
      </c>
      <c r="B244" t="s">
        <v>580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x14ac:dyDescent="0.3">
      <c r="A245" t="s">
        <v>581</v>
      </c>
      <c r="B245" t="s">
        <v>582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x14ac:dyDescent="0.3">
      <c r="A246" t="s">
        <v>583</v>
      </c>
      <c r="B246" t="s">
        <v>584</v>
      </c>
      <c r="C246" t="s">
        <v>11</v>
      </c>
      <c r="D246" t="s">
        <v>8</v>
      </c>
      <c r="E246" t="s">
        <v>9</v>
      </c>
      <c r="F246" t="s">
        <v>186</v>
      </c>
      <c r="G246" t="s">
        <v>474</v>
      </c>
      <c r="H246" t="s">
        <v>472</v>
      </c>
    </row>
    <row r="247" spans="1:8" x14ac:dyDescent="0.3">
      <c r="A247" t="s">
        <v>585</v>
      </c>
      <c r="B247" t="s">
        <v>586</v>
      </c>
      <c r="C247" t="s">
        <v>11</v>
      </c>
      <c r="D247" t="s">
        <v>8</v>
      </c>
      <c r="E247" t="s">
        <v>9</v>
      </c>
      <c r="F247" t="s">
        <v>186</v>
      </c>
      <c r="G247" t="s">
        <v>474</v>
      </c>
      <c r="H247" t="s">
        <v>472</v>
      </c>
    </row>
    <row r="248" spans="1:8" x14ac:dyDescent="0.3">
      <c r="A248" t="s">
        <v>587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588</v>
      </c>
      <c r="B249" t="s">
        <v>589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590</v>
      </c>
      <c r="B250" t="s">
        <v>591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592</v>
      </c>
      <c r="B251" t="s">
        <v>593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594</v>
      </c>
      <c r="B252" t="s">
        <v>595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596</v>
      </c>
      <c r="B253" t="s">
        <v>597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492</v>
      </c>
      <c r="B254" t="s">
        <v>597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598</v>
      </c>
      <c r="B255" t="s">
        <v>599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600</v>
      </c>
      <c r="B256" t="s">
        <v>601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482</v>
      </c>
      <c r="B257" t="s">
        <v>601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602</v>
      </c>
      <c r="B258" t="s">
        <v>603</v>
      </c>
      <c r="C258" t="s">
        <v>29</v>
      </c>
      <c r="D258" t="s">
        <v>8</v>
      </c>
      <c r="E258" t="s">
        <v>9</v>
      </c>
      <c r="F258" t="s">
        <v>186</v>
      </c>
      <c r="G258" t="s">
        <v>474</v>
      </c>
      <c r="H258" t="s">
        <v>472</v>
      </c>
    </row>
    <row r="259" spans="1:8" x14ac:dyDescent="0.3">
      <c r="A259" t="s">
        <v>604</v>
      </c>
      <c r="B259" t="s">
        <v>605</v>
      </c>
      <c r="C259" t="s">
        <v>29</v>
      </c>
      <c r="D259" t="s">
        <v>8</v>
      </c>
      <c r="E259" t="s">
        <v>1</v>
      </c>
      <c r="F259" t="s">
        <v>186</v>
      </c>
      <c r="G259" t="s">
        <v>474</v>
      </c>
      <c r="H259" t="s">
        <v>472</v>
      </c>
    </row>
    <row r="260" spans="1:8" x14ac:dyDescent="0.3">
      <c r="A260" t="s">
        <v>606</v>
      </c>
      <c r="B260" t="s">
        <v>607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608</v>
      </c>
      <c r="B261" t="s">
        <v>609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610</v>
      </c>
      <c r="B262" t="s">
        <v>611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612</v>
      </c>
      <c r="B263" t="s">
        <v>613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481</v>
      </c>
      <c r="B264" t="s">
        <v>613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614</v>
      </c>
      <c r="B265" t="s">
        <v>615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616</v>
      </c>
      <c r="B266" t="s">
        <v>617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618</v>
      </c>
      <c r="B267" t="s">
        <v>619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620</v>
      </c>
      <c r="B268" t="s">
        <v>621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622</v>
      </c>
      <c r="B269" t="s">
        <v>623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624</v>
      </c>
      <c r="B270" t="s">
        <v>625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626</v>
      </c>
      <c r="B271" t="s">
        <v>627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486</v>
      </c>
      <c r="B272" t="s">
        <v>617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628</v>
      </c>
      <c r="B273" t="s">
        <v>629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630</v>
      </c>
      <c r="B274" t="s">
        <v>631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632</v>
      </c>
      <c r="B275" t="s">
        <v>633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634</v>
      </c>
      <c r="B276" t="s">
        <v>635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636</v>
      </c>
      <c r="B277" t="s">
        <v>637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638</v>
      </c>
      <c r="B278" t="s">
        <v>639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640</v>
      </c>
      <c r="B279" t="s">
        <v>641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485</v>
      </c>
      <c r="B280" t="s">
        <v>642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643</v>
      </c>
      <c r="B281" t="s">
        <v>644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645</v>
      </c>
      <c r="B282" t="s">
        <v>646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647</v>
      </c>
      <c r="B283" t="s">
        <v>648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493</v>
      </c>
      <c r="B284" t="s">
        <v>649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489</v>
      </c>
      <c r="B285" t="s">
        <v>650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651</v>
      </c>
      <c r="B286" t="s">
        <v>652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653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654</v>
      </c>
      <c r="B288" t="s">
        <v>649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655</v>
      </c>
      <c r="B289" t="s">
        <v>642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656</v>
      </c>
      <c r="B290" t="s">
        <v>650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657</v>
      </c>
      <c r="B291" t="s">
        <v>658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488</v>
      </c>
      <c r="B292" t="s">
        <v>633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491</v>
      </c>
      <c r="B293" t="s">
        <v>641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483</v>
      </c>
      <c r="B294" t="s">
        <v>659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484</v>
      </c>
      <c r="B295" t="s">
        <v>660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661</v>
      </c>
      <c r="B296" t="s">
        <v>662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663</v>
      </c>
      <c r="B297" t="s">
        <v>660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490</v>
      </c>
      <c r="B298" t="s">
        <v>662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487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664</v>
      </c>
      <c r="B300" t="s">
        <v>665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666</v>
      </c>
      <c r="B301" t="s">
        <v>667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1</xdr:row>
                <xdr:rowOff>68580</xdr:rowOff>
              </from>
              <to>
                <xdr:col>11</xdr:col>
                <xdr:colOff>144780</xdr:colOff>
                <xdr:row>3</xdr:row>
                <xdr:rowOff>152400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G8" sqref="G8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1</v>
      </c>
      <c r="B1" s="63" t="s">
        <v>197</v>
      </c>
      <c r="C1" s="63">
        <v>4</v>
      </c>
      <c r="G1" s="196" t="s">
        <v>414</v>
      </c>
      <c r="H1" s="196"/>
      <c r="I1" s="196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>
        <v>1</v>
      </c>
      <c r="C3" t="s">
        <v>166</v>
      </c>
      <c r="G3" s="17">
        <v>0</v>
      </c>
      <c r="H3" s="17">
        <v>10</v>
      </c>
      <c r="I3" s="17" t="s">
        <v>173</v>
      </c>
    </row>
    <row r="4" spans="1:15" ht="19.8" thickBot="1" x14ac:dyDescent="0.35">
      <c r="A4" s="60">
        <v>2</v>
      </c>
      <c r="B4">
        <v>2</v>
      </c>
      <c r="C4" t="s">
        <v>168</v>
      </c>
      <c r="G4" s="17">
        <v>11</v>
      </c>
      <c r="H4" s="17">
        <v>20</v>
      </c>
      <c r="I4" s="17" t="s">
        <v>174</v>
      </c>
    </row>
    <row r="5" spans="1:15" ht="19.8" thickBot="1" x14ac:dyDescent="0.35">
      <c r="A5" s="60">
        <v>3</v>
      </c>
      <c r="B5">
        <v>2</v>
      </c>
      <c r="C5" t="s">
        <v>166</v>
      </c>
      <c r="G5" s="17">
        <v>21</v>
      </c>
      <c r="H5" s="17">
        <v>30</v>
      </c>
      <c r="I5" s="17" t="s">
        <v>175</v>
      </c>
      <c r="N5" s="68"/>
      <c r="O5" s="68"/>
    </row>
    <row r="6" spans="1:15" ht="19.8" thickBot="1" x14ac:dyDescent="0.35">
      <c r="A6" s="60">
        <v>4</v>
      </c>
      <c r="B6">
        <v>3</v>
      </c>
      <c r="C6" t="s">
        <v>168</v>
      </c>
      <c r="G6" s="17">
        <v>31</v>
      </c>
      <c r="H6" s="17">
        <v>40</v>
      </c>
      <c r="I6" s="17" t="s">
        <v>176</v>
      </c>
      <c r="N6" s="68"/>
      <c r="O6" s="68"/>
    </row>
    <row r="7" spans="1:15" ht="19.8" thickBot="1" x14ac:dyDescent="0.35">
      <c r="A7" s="60">
        <v>5</v>
      </c>
      <c r="B7">
        <v>1</v>
      </c>
      <c r="C7" t="s">
        <v>166</v>
      </c>
      <c r="N7" s="68"/>
      <c r="O7" s="68"/>
    </row>
    <row r="8" spans="1:15" ht="19.8" thickBot="1" x14ac:dyDescent="0.35">
      <c r="A8" s="60">
        <v>6</v>
      </c>
      <c r="B8">
        <v>2</v>
      </c>
      <c r="C8" t="s">
        <v>167</v>
      </c>
      <c r="N8" s="69"/>
      <c r="O8" s="70"/>
    </row>
    <row r="9" spans="1:15" ht="19.8" thickBot="1" x14ac:dyDescent="0.35">
      <c r="A9" s="60">
        <v>7</v>
      </c>
      <c r="B9">
        <v>2</v>
      </c>
      <c r="C9" t="s">
        <v>168</v>
      </c>
      <c r="G9" s="195"/>
      <c r="H9" s="195"/>
    </row>
    <row r="10" spans="1:15" ht="19.8" thickBot="1" x14ac:dyDescent="0.35">
      <c r="A10" s="60">
        <v>8</v>
      </c>
      <c r="B10">
        <v>3</v>
      </c>
      <c r="C10" t="s">
        <v>165</v>
      </c>
    </row>
    <row r="11" spans="1:15" ht="19.8" thickBot="1" x14ac:dyDescent="0.35">
      <c r="A11" s="60">
        <v>9</v>
      </c>
      <c r="B11">
        <v>1</v>
      </c>
      <c r="C11" t="s">
        <v>167</v>
      </c>
    </row>
    <row r="12" spans="1:15" ht="19.8" thickBot="1" x14ac:dyDescent="0.35">
      <c r="A12" s="60">
        <v>10</v>
      </c>
      <c r="B12">
        <v>2</v>
      </c>
      <c r="C12" t="s">
        <v>166</v>
      </c>
    </row>
    <row r="13" spans="1:15" ht="19.8" thickBot="1" x14ac:dyDescent="0.35">
      <c r="A13" s="60">
        <v>11</v>
      </c>
      <c r="B13">
        <v>2</v>
      </c>
      <c r="C13" t="s">
        <v>167</v>
      </c>
    </row>
    <row r="14" spans="1:15" ht="19.8" thickBot="1" x14ac:dyDescent="0.35">
      <c r="A14" s="60">
        <v>12</v>
      </c>
      <c r="B14">
        <v>3</v>
      </c>
      <c r="C14" t="s">
        <v>166</v>
      </c>
    </row>
    <row r="15" spans="1:15" ht="19.8" thickBot="1" x14ac:dyDescent="0.35">
      <c r="A15" s="60">
        <v>13</v>
      </c>
      <c r="B15">
        <v>1</v>
      </c>
      <c r="C15" t="s">
        <v>165</v>
      </c>
    </row>
    <row r="16" spans="1:15" ht="19.8" thickBot="1" x14ac:dyDescent="0.35">
      <c r="A16" s="60">
        <v>14</v>
      </c>
      <c r="B16">
        <v>2</v>
      </c>
      <c r="C16" t="s">
        <v>168</v>
      </c>
    </row>
    <row r="17" spans="1:3" ht="19.8" thickBot="1" x14ac:dyDescent="0.35">
      <c r="A17" s="60">
        <v>15</v>
      </c>
      <c r="B17">
        <v>2</v>
      </c>
      <c r="C17" t="s">
        <v>165</v>
      </c>
    </row>
    <row r="18" spans="1:3" ht="19.8" thickBot="1" x14ac:dyDescent="0.35">
      <c r="A18" s="60">
        <v>16</v>
      </c>
      <c r="B18">
        <v>3</v>
      </c>
      <c r="C18" t="s">
        <v>166</v>
      </c>
    </row>
    <row r="19" spans="1:3" ht="19.8" thickBot="1" x14ac:dyDescent="0.35">
      <c r="A19" s="60">
        <v>17</v>
      </c>
      <c r="B19">
        <v>1</v>
      </c>
      <c r="C19" t="s">
        <v>167</v>
      </c>
    </row>
    <row r="20" spans="1:3" ht="19.8" thickBot="1" x14ac:dyDescent="0.35">
      <c r="A20" s="60">
        <v>18</v>
      </c>
      <c r="B20">
        <v>2</v>
      </c>
      <c r="C20" t="s">
        <v>167</v>
      </c>
    </row>
    <row r="21" spans="1:3" ht="19.8" thickBot="1" x14ac:dyDescent="0.35">
      <c r="A21" s="60">
        <v>19</v>
      </c>
      <c r="B21">
        <v>2</v>
      </c>
      <c r="C21" t="s">
        <v>166</v>
      </c>
    </row>
    <row r="22" spans="1:3" ht="19.8" thickBot="1" x14ac:dyDescent="0.35">
      <c r="A22" s="61">
        <v>20</v>
      </c>
      <c r="B22">
        <v>3</v>
      </c>
      <c r="C22" t="s">
        <v>165</v>
      </c>
    </row>
    <row r="23" spans="1:3" ht="19.2" x14ac:dyDescent="0.3">
      <c r="A23" s="61" t="s">
        <v>470</v>
      </c>
      <c r="B23" s="62">
        <f>SUBTOTAL(109,Tabla101[NIVEL])</f>
        <v>40</v>
      </c>
      <c r="C23" s="92">
        <f>SUBTOTAL(103,Tabla101[CLAVE])</f>
        <v>20</v>
      </c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668</v>
      </c>
      <c r="B12" t="s">
        <v>669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670</v>
      </c>
      <c r="Q13" s="82">
        <f>SUM(Q2:Q12)</f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topLeftCell="A140" workbookViewId="0">
      <selection activeCell="AQ402" sqref="AQ402:AQ441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Walter Coayla</cp:lastModifiedBy>
  <dcterms:created xsi:type="dcterms:W3CDTF">2024-03-11T21:43:21Z</dcterms:created>
  <dcterms:modified xsi:type="dcterms:W3CDTF">2024-07-09T23:35:11Z</dcterms:modified>
</cp:coreProperties>
</file>