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D23F713A-A8F4-40B3-90D9-0F836EFEDCDC}" xr6:coauthVersionLast="47" xr6:coauthVersionMax="47" xr10:uidLastSave="{00000000-0000-0000-0000-000000000000}"/>
  <bookViews>
    <workbookView xWindow="-108" yWindow="-108" windowWidth="23256" windowHeight="12576" tabRatio="844" firstSheet="19" activeTab="36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L4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2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47" i="47" l="1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2" i="44"/>
  <c r="T36" i="44"/>
  <c r="T32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0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AA42" i="29" s="1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AA49" i="29" s="1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D24" i="41" s="1"/>
  <c r="AC24" i="41" s="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AA24" i="44" s="1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31" i="35"/>
  <c r="AB3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AA28" i="44"/>
  <c r="BD31" i="44"/>
  <c r="AC31" i="44" s="1"/>
  <c r="BC32" i="44"/>
  <c r="AB32" i="44" s="1"/>
  <c r="BD34" i="44"/>
  <c r="AC34" i="44" s="1"/>
  <c r="AA38" i="44"/>
  <c r="BD42" i="44"/>
  <c r="AC42" i="44" s="1"/>
  <c r="AA23" i="41"/>
  <c r="BC25" i="41"/>
  <c r="AB25" i="41" s="1"/>
  <c r="BC36" i="41"/>
  <c r="AB36" i="41" s="1"/>
  <c r="AA39" i="41"/>
  <c r="BD44" i="41"/>
  <c r="AC44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BD36" i="41"/>
  <c r="AC36" i="41" s="1"/>
  <c r="BC38" i="41"/>
  <c r="AB38" i="41" s="1"/>
  <c r="BC40" i="41"/>
  <c r="AB40" i="41" s="1"/>
  <c r="BD42" i="41"/>
  <c r="AC42" i="41" s="1"/>
  <c r="BE45" i="41"/>
  <c r="AD45" i="41" s="1"/>
  <c r="AA46" i="41"/>
  <c r="BD50" i="41"/>
  <c r="AC50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D25" i="35"/>
  <c r="AC25" i="35" s="1"/>
  <c r="AA30" i="35"/>
  <c r="BD31" i="35"/>
  <c r="AC31" i="35" s="1"/>
  <c r="BC35" i="35"/>
  <c r="AB35" i="35" s="1"/>
  <c r="AA35" i="35"/>
  <c r="BC37" i="35"/>
  <c r="AB37" i="35" s="1"/>
  <c r="BC38" i="35"/>
  <c r="AB38" i="35" s="1"/>
  <c r="AA38" i="35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5" i="29"/>
  <c r="AA46" i="29"/>
  <c r="AA50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4" i="35" l="1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<sst xmlns="http://schemas.openxmlformats.org/spreadsheetml/2006/main" count="3423" uniqueCount="671">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</sst>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2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Ajm3t9LvNl/RKM/k6msQtdf/hbe4P4yGjGhwkc9EAsNLd7HFb6B2hXoGnBUCPk4WbyTSl7VRq2+3GVPMGqwJpA==" saltValue="tIFg/6QNkm1VjA/Xe/Js+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36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185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18" t="s">
        <v>158</v>
      </c>
      <c r="D13" s="119" t="s">
        <v>192</v>
      </c>
      <c r="E13" s="120"/>
      <c r="F13" s="120"/>
      <c r="G13" s="120"/>
      <c r="H13" s="120"/>
      <c r="I13" s="120"/>
      <c r="M13" s="137" t="s">
        <v>192</v>
      </c>
      <c r="N13" s="138"/>
      <c r="O13" s="138"/>
    </row>
    <row r="14" spans="2:30" x14ac:dyDescent="0.3">
      <c r="C14" s="118"/>
      <c r="D14" s="57" t="s">
        <v>407</v>
      </c>
      <c r="E14" s="121" t="s">
        <v>408</v>
      </c>
      <c r="F14" s="122"/>
      <c r="G14" s="121" t="s">
        <v>409</v>
      </c>
      <c r="H14" s="123"/>
      <c r="I14" s="123"/>
      <c r="M14" s="81" t="s">
        <v>407</v>
      </c>
      <c r="N14" s="81" t="s">
        <v>408</v>
      </c>
      <c r="O14" s="83" t="s">
        <v>409</v>
      </c>
    </row>
    <row r="15" spans="2:30" ht="21" x14ac:dyDescent="0.4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18"/>
      <c r="D19" s="64" t="s">
        <v>39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18" t="s">
        <v>406</v>
      </c>
      <c r="D21" s="119" t="s">
        <v>192</v>
      </c>
      <c r="E21" s="120"/>
      <c r="F21" s="120"/>
      <c r="G21" s="120"/>
      <c r="H21" s="120"/>
      <c r="I21" s="120"/>
    </row>
    <row r="22" spans="3:15" x14ac:dyDescent="0.3">
      <c r="C22" s="118"/>
      <c r="D22" s="57" t="s">
        <v>407</v>
      </c>
      <c r="E22" s="121" t="s">
        <v>408</v>
      </c>
      <c r="F22" s="122"/>
      <c r="G22" s="121" t="s">
        <v>409</v>
      </c>
      <c r="H22" s="123"/>
      <c r="I22" s="123"/>
    </row>
    <row r="23" spans="3:15" ht="21" x14ac:dyDescent="0.4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4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4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4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4" x14ac:dyDescent="0.45">
      <c r="C27" s="118"/>
      <c r="D27" s="64" t="s">
        <v>39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">
      <c r="C29" s="118" t="s">
        <v>415</v>
      </c>
      <c r="D29" s="119" t="s">
        <v>192</v>
      </c>
      <c r="E29" s="120"/>
      <c r="F29" s="120"/>
      <c r="G29" s="120"/>
      <c r="H29" s="120"/>
      <c r="I29" s="120"/>
    </row>
    <row r="30" spans="3:15" x14ac:dyDescent="0.3">
      <c r="C30" s="118"/>
      <c r="D30" s="57" t="s">
        <v>407</v>
      </c>
      <c r="E30" s="121" t="s">
        <v>408</v>
      </c>
      <c r="F30" s="122"/>
      <c r="G30" s="121" t="s">
        <v>409</v>
      </c>
      <c r="H30" s="123"/>
      <c r="I30" s="123"/>
    </row>
    <row r="31" spans="3:15" ht="21" x14ac:dyDescent="0.4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4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4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4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4" x14ac:dyDescent="0.45">
      <c r="C35" s="118"/>
      <c r="D35" s="64" t="s">
        <v>39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">
      <c r="C37" s="118" t="s">
        <v>416</v>
      </c>
      <c r="D37" s="119" t="s">
        <v>192</v>
      </c>
      <c r="E37" s="120"/>
      <c r="F37" s="120"/>
      <c r="G37" s="120"/>
      <c r="H37" s="120"/>
      <c r="I37" s="120"/>
    </row>
    <row r="38" spans="3:15" x14ac:dyDescent="0.3">
      <c r="C38" s="118"/>
      <c r="D38" s="57" t="s">
        <v>407</v>
      </c>
      <c r="E38" s="121" t="s">
        <v>408</v>
      </c>
      <c r="F38" s="122"/>
      <c r="G38" s="121" t="s">
        <v>409</v>
      </c>
      <c r="H38" s="123"/>
      <c r="I38" s="123"/>
    </row>
    <row r="39" spans="3:15" ht="21" x14ac:dyDescent="0.4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4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4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4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45">
      <c r="C43" s="118"/>
      <c r="D43" s="64" t="s">
        <v>39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465</v>
      </c>
      <c r="N43" s="115" t="s">
        <v>469</v>
      </c>
      <c r="O43" s="115"/>
    </row>
    <row r="44" spans="3:15" ht="18" x14ac:dyDescent="0.35">
      <c r="M44" s="104" t="s">
        <v>158</v>
      </c>
      <c r="N44" s="113">
        <f>Configuracion!Q2</f>
        <v>0</v>
      </c>
      <c r="O44" s="113"/>
    </row>
    <row r="45" spans="3:15" ht="18" x14ac:dyDescent="0.35">
      <c r="C45" s="118" t="s">
        <v>458</v>
      </c>
      <c r="D45" s="119" t="s">
        <v>192</v>
      </c>
      <c r="E45" s="120"/>
      <c r="F45" s="120"/>
      <c r="G45" s="120"/>
      <c r="H45" s="120"/>
      <c r="I45" s="120"/>
      <c r="M45" s="104" t="s">
        <v>406</v>
      </c>
      <c r="N45" s="113">
        <f>Configuracion!Q3</f>
        <v>0</v>
      </c>
      <c r="O45" s="113"/>
    </row>
    <row r="46" spans="3:15" ht="18" x14ac:dyDescent="0.35">
      <c r="C46" s="118"/>
      <c r="D46" s="57" t="s">
        <v>407</v>
      </c>
      <c r="E46" s="121" t="s">
        <v>408</v>
      </c>
      <c r="F46" s="122"/>
      <c r="G46" s="121" t="s">
        <v>409</v>
      </c>
      <c r="H46" s="123"/>
      <c r="I46" s="123"/>
      <c r="M46" s="104" t="s">
        <v>415</v>
      </c>
      <c r="N46" s="113">
        <f>Configuracion!Q4</f>
        <v>0</v>
      </c>
      <c r="O46" s="113"/>
    </row>
    <row r="47" spans="3:15" ht="21" x14ac:dyDescent="0.4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416</v>
      </c>
      <c r="N47" s="113">
        <f>Configuracion!Q5</f>
        <v>0</v>
      </c>
      <c r="O47" s="113"/>
    </row>
    <row r="48" spans="3:15" ht="21" x14ac:dyDescent="0.4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458</v>
      </c>
      <c r="N48" s="113">
        <f>Configuracion!Q6</f>
        <v>0</v>
      </c>
      <c r="O48" s="113"/>
    </row>
    <row r="49" spans="3:15" ht="21" x14ac:dyDescent="0.4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459</v>
      </c>
      <c r="N49" s="113">
        <f>Configuracion!Q7</f>
        <v>0</v>
      </c>
      <c r="O49" s="113"/>
    </row>
    <row r="50" spans="3:15" ht="21" x14ac:dyDescent="0.4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460</v>
      </c>
      <c r="N50" s="113">
        <f>Configuracion!Q8</f>
        <v>0</v>
      </c>
      <c r="O50" s="113"/>
    </row>
    <row r="51" spans="3:15" ht="23.4" x14ac:dyDescent="0.45">
      <c r="C51" s="118"/>
      <c r="D51" s="64" t="s">
        <v>39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461</v>
      </c>
      <c r="N51" s="113">
        <f>Configuracion!Q9</f>
        <v>0</v>
      </c>
      <c r="O51" s="113"/>
    </row>
    <row r="52" spans="3:15" ht="18" x14ac:dyDescent="0.35">
      <c r="M52" s="104" t="s">
        <v>462</v>
      </c>
      <c r="N52" s="113">
        <f>Configuracion!Q10</f>
        <v>0</v>
      </c>
      <c r="O52" s="113"/>
    </row>
    <row r="53" spans="3:15" ht="18" x14ac:dyDescent="0.35">
      <c r="C53" s="118" t="s">
        <v>459</v>
      </c>
      <c r="D53" s="119" t="s">
        <v>192</v>
      </c>
      <c r="E53" s="120"/>
      <c r="F53" s="120"/>
      <c r="G53" s="120"/>
      <c r="H53" s="120"/>
      <c r="I53" s="120"/>
      <c r="M53" s="104" t="s">
        <v>463</v>
      </c>
      <c r="N53" s="113">
        <f>Configuracion!Q11</f>
        <v>0</v>
      </c>
      <c r="O53" s="113"/>
    </row>
    <row r="54" spans="3:15" ht="18" x14ac:dyDescent="0.35">
      <c r="C54" s="118"/>
      <c r="D54" s="57" t="s">
        <v>407</v>
      </c>
      <c r="E54" s="121" t="s">
        <v>408</v>
      </c>
      <c r="F54" s="122"/>
      <c r="G54" s="121" t="s">
        <v>409</v>
      </c>
      <c r="H54" s="123"/>
      <c r="I54" s="123"/>
      <c r="M54" s="104" t="s">
        <v>464</v>
      </c>
      <c r="N54" s="113">
        <f>Configuracion!Q12</f>
        <v>0</v>
      </c>
      <c r="O54" s="113"/>
    </row>
    <row r="55" spans="3:15" ht="21" x14ac:dyDescent="0.4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39</v>
      </c>
      <c r="N55" s="114">
        <f>SUM(N44:N54)</f>
        <v>0</v>
      </c>
      <c r="O55" s="114"/>
    </row>
    <row r="56" spans="3:15" ht="21" x14ac:dyDescent="0.4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4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4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4" x14ac:dyDescent="0.45">
      <c r="C59" s="118"/>
      <c r="D59" s="64" t="s">
        <v>39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">
      <c r="C61" s="118" t="s">
        <v>460</v>
      </c>
      <c r="D61" s="119" t="s">
        <v>192</v>
      </c>
      <c r="E61" s="120"/>
      <c r="F61" s="120"/>
      <c r="G61" s="120"/>
      <c r="H61" s="120"/>
      <c r="I61" s="120"/>
    </row>
    <row r="62" spans="3:15" x14ac:dyDescent="0.3">
      <c r="C62" s="118"/>
      <c r="D62" s="57" t="s">
        <v>407</v>
      </c>
      <c r="E62" s="121" t="s">
        <v>408</v>
      </c>
      <c r="F62" s="122"/>
      <c r="G62" s="121" t="s">
        <v>409</v>
      </c>
      <c r="H62" s="123"/>
      <c r="I62" s="123"/>
    </row>
    <row r="63" spans="3:15" ht="21" x14ac:dyDescent="0.4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4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4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4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4" x14ac:dyDescent="0.45">
      <c r="C67" s="118"/>
      <c r="D67" s="64" t="s">
        <v>39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">
      <c r="C69" s="118" t="s">
        <v>461</v>
      </c>
      <c r="D69" s="119" t="s">
        <v>192</v>
      </c>
      <c r="E69" s="120"/>
      <c r="F69" s="120"/>
      <c r="G69" s="120"/>
      <c r="H69" s="120"/>
      <c r="I69" s="120"/>
    </row>
    <row r="70" spans="3:9" x14ac:dyDescent="0.3">
      <c r="C70" s="118"/>
      <c r="D70" s="57" t="s">
        <v>407</v>
      </c>
      <c r="E70" s="121" t="s">
        <v>408</v>
      </c>
      <c r="F70" s="122"/>
      <c r="G70" s="121" t="s">
        <v>409</v>
      </c>
      <c r="H70" s="123"/>
      <c r="I70" s="123"/>
    </row>
    <row r="71" spans="3:9" ht="21" x14ac:dyDescent="0.4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4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4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4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4" x14ac:dyDescent="0.45">
      <c r="C75" s="118"/>
      <c r="D75" s="64" t="s">
        <v>39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">
      <c r="C77" s="118" t="s">
        <v>462</v>
      </c>
      <c r="D77" s="119" t="s">
        <v>192</v>
      </c>
      <c r="E77" s="120"/>
      <c r="F77" s="120"/>
      <c r="G77" s="120"/>
      <c r="H77" s="120"/>
      <c r="I77" s="120"/>
    </row>
    <row r="78" spans="3:9" x14ac:dyDescent="0.3">
      <c r="C78" s="118"/>
      <c r="D78" s="57" t="s">
        <v>407</v>
      </c>
      <c r="E78" s="121" t="s">
        <v>408</v>
      </c>
      <c r="F78" s="122"/>
      <c r="G78" s="121" t="s">
        <v>409</v>
      </c>
      <c r="H78" s="123"/>
      <c r="I78" s="123"/>
    </row>
    <row r="79" spans="3:9" ht="21" x14ac:dyDescent="0.4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4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4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4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4" x14ac:dyDescent="0.45">
      <c r="C83" s="118"/>
      <c r="D83" s="64" t="s">
        <v>39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">
      <c r="C85" s="118" t="s">
        <v>463</v>
      </c>
      <c r="D85" s="119" t="s">
        <v>192</v>
      </c>
      <c r="E85" s="120"/>
      <c r="F85" s="120"/>
      <c r="G85" s="120"/>
      <c r="H85" s="120"/>
      <c r="I85" s="120"/>
    </row>
    <row r="86" spans="3:9" x14ac:dyDescent="0.3">
      <c r="C86" s="118"/>
      <c r="D86" s="57" t="s">
        <v>407</v>
      </c>
      <c r="E86" s="121" t="s">
        <v>408</v>
      </c>
      <c r="F86" s="122"/>
      <c r="G86" s="121" t="s">
        <v>409</v>
      </c>
      <c r="H86" s="123"/>
      <c r="I86" s="123"/>
    </row>
    <row r="87" spans="3:9" ht="21" x14ac:dyDescent="0.4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4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4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4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4" x14ac:dyDescent="0.45">
      <c r="C91" s="118"/>
      <c r="D91" s="64" t="s">
        <v>39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">
      <c r="C93" s="118" t="s">
        <v>464</v>
      </c>
      <c r="D93" s="119" t="s">
        <v>192</v>
      </c>
      <c r="E93" s="120"/>
      <c r="F93" s="120"/>
      <c r="G93" s="120"/>
      <c r="H93" s="120"/>
      <c r="I93" s="120"/>
    </row>
    <row r="94" spans="3:9" x14ac:dyDescent="0.3">
      <c r="C94" s="118"/>
      <c r="D94" s="57" t="s">
        <v>407</v>
      </c>
      <c r="E94" s="121" t="s">
        <v>408</v>
      </c>
      <c r="F94" s="122"/>
      <c r="G94" s="121" t="s">
        <v>409</v>
      </c>
      <c r="H94" s="123"/>
      <c r="I94" s="123"/>
    </row>
    <row r="95" spans="3:9" ht="21" x14ac:dyDescent="0.4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4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4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4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4" x14ac:dyDescent="0.45">
      <c r="C99" s="118"/>
      <c r="D99" s="64" t="s">
        <v>39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y8Fs8aQHlaZyFld7OkG3TRVKrqS3pEYwZwTG2hfbUe15vgOPLlnhMyuFKdI0pDZs1abdB3bTkxsEMSZsF69FSQ==" saltValue="2QrZy8hY28PjB2yeomuGg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F57" sqref="F57:K58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5" customHeight="1" x14ac:dyDescent="0.3"/>
    <row r="5" spans="2:27" ht="18.600000000000001" customHeight="1" x14ac:dyDescent="0.45">
      <c r="B5" s="144" t="s">
        <v>180</v>
      </c>
      <c r="C5" s="144"/>
      <c r="D5" s="160">
        <f>Inicio!C10</f>
        <v>0</v>
      </c>
      <c r="E5" s="161"/>
      <c r="F5" s="44" t="s">
        <v>37</v>
      </c>
      <c r="G5" s="156" t="e">
        <f>VLOOKUP(D5,Data!$A$2:$H$301,6,FALSE)</f>
        <v>#N/A</v>
      </c>
      <c r="H5" s="156"/>
      <c r="I5" s="156"/>
      <c r="J5" s="156"/>
      <c r="K5" s="156"/>
      <c r="L5" s="156"/>
      <c r="M5" s="159" t="s">
        <v>38</v>
      </c>
      <c r="N5" s="159"/>
      <c r="O5" s="158" t="e">
        <f>VLOOKUP(D5,Data!$A$2:$H$301,5,FALSE)</f>
        <v>#N/A</v>
      </c>
      <c r="P5" s="158"/>
      <c r="Q5" s="158"/>
      <c r="R5" s="158"/>
      <c r="S5" s="158"/>
      <c r="T5" s="154" t="s">
        <v>184</v>
      </c>
      <c r="U5" s="154"/>
      <c r="V5" s="154"/>
      <c r="W5" s="158" t="e">
        <f>VLOOKUP(D5,Data!$A$2:$H$301,7,FALSE)</f>
        <v>#N/A</v>
      </c>
      <c r="X5" s="158"/>
      <c r="Y5" s="158"/>
      <c r="Z5" s="158"/>
      <c r="AA5" s="15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1" t="s">
        <v>181</v>
      </c>
      <c r="C7" s="141"/>
      <c r="D7" s="162" t="e">
        <f>VLOOKUP(D5,Data!$A$2:$H$301,2,FALSE)</f>
        <v>#N/A</v>
      </c>
      <c r="E7" s="162"/>
      <c r="F7" s="26" t="s">
        <v>182</v>
      </c>
      <c r="G7" s="157" t="str">
        <f>Inicio!F8</f>
        <v>Comunicación - Lectura</v>
      </c>
      <c r="H7" s="157"/>
      <c r="I7" s="157"/>
      <c r="J7" s="157"/>
      <c r="K7" s="157"/>
      <c r="L7" s="157"/>
      <c r="M7" s="154" t="s">
        <v>36</v>
      </c>
      <c r="N7" s="154"/>
      <c r="O7" s="158" t="e">
        <f>VLOOKUP(D5,Data!$A$2:$H$301,3,FALSE)</f>
        <v>#N/A</v>
      </c>
      <c r="P7" s="158"/>
      <c r="Q7" s="158"/>
      <c r="R7" s="158"/>
      <c r="S7" s="158"/>
      <c r="T7" s="154" t="s">
        <v>183</v>
      </c>
      <c r="U7" s="154"/>
      <c r="V7" s="154"/>
      <c r="W7" s="158">
        <f>Inicio!K8</f>
        <v>2</v>
      </c>
      <c r="X7" s="158"/>
      <c r="Y7" s="158"/>
      <c r="Z7" s="158"/>
      <c r="AA7" s="158"/>
    </row>
    <row r="8" spans="2:27" ht="14.55" customHeight="1" x14ac:dyDescent="0.3">
      <c r="B8" s="141"/>
      <c r="C8" s="141"/>
      <c r="D8" s="162"/>
      <c r="E8" s="162"/>
      <c r="F8" s="67"/>
      <c r="G8" s="157"/>
      <c r="H8" s="157"/>
      <c r="I8" s="157"/>
      <c r="J8" s="157"/>
      <c r="K8" s="157"/>
      <c r="L8" s="15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1"/>
      <c r="C9" s="141"/>
      <c r="D9" s="163"/>
      <c r="E9" s="163"/>
      <c r="F9" s="67"/>
      <c r="G9" s="158"/>
      <c r="H9" s="158"/>
      <c r="I9" s="158"/>
      <c r="J9" s="158"/>
      <c r="K9" s="158"/>
      <c r="L9" s="158"/>
      <c r="M9" s="154" t="s">
        <v>185</v>
      </c>
      <c r="N9" s="154"/>
      <c r="O9" s="158" t="e">
        <f>VLOOKUP(D5,Data!$A$2:$H$301,8,FALSE)</f>
        <v>#N/A</v>
      </c>
      <c r="P9" s="158"/>
      <c r="Q9" s="158"/>
      <c r="R9" s="158"/>
      <c r="S9" s="158"/>
      <c r="T9" s="154" t="s">
        <v>5</v>
      </c>
      <c r="U9" s="154"/>
      <c r="V9" s="154"/>
      <c r="W9" s="158" t="s">
        <v>158</v>
      </c>
      <c r="X9" s="158"/>
      <c r="Y9" s="158"/>
      <c r="Z9" s="158"/>
      <c r="AA9" s="15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479</v>
      </c>
      <c r="AC21" s="146"/>
      <c r="AD21" s="146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ht="14.55" customHeight="1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ht="14.55" customHeight="1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Y+Zztpl27teCfgP7xdEsTexxrxXPkjs8/1RSJQsDy1ysTNQq4dr8sgvkzEdTG2FZuH08glEKt+T7ntbxWKxINA==" saltValue="BQYqzlBx/3oRDuUwhYWlF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5" customHeight="1" x14ac:dyDescent="0.3"/>
    <row r="5" spans="2:57" ht="14.55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RespA!G7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RespA!W9</f>
        <v>A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2" t="s">
        <v>157</v>
      </c>
      <c r="C11" s="172" t="s">
        <v>161</v>
      </c>
      <c r="D11" s="172" t="s">
        <v>160</v>
      </c>
      <c r="E11" s="172" t="s">
        <v>159</v>
      </c>
      <c r="F11" s="172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71" t="s">
        <v>169</v>
      </c>
      <c r="AB11" s="171" t="s">
        <v>170</v>
      </c>
      <c r="AC11" s="171" t="s">
        <v>189</v>
      </c>
      <c r="AD11" s="171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t="14.55" hidden="1" customHeight="1" x14ac:dyDescent="0.3">
      <c r="B12" s="172"/>
      <c r="C12" s="172"/>
      <c r="D12" s="172"/>
      <c r="E12" s="172"/>
      <c r="F12" s="17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71"/>
      <c r="AB12" s="171"/>
      <c r="AC12" s="171"/>
      <c r="AD12" s="171"/>
    </row>
    <row r="13" spans="2:57" ht="45" customHeight="1" x14ac:dyDescent="0.3">
      <c r="B13" s="172"/>
      <c r="C13" s="172"/>
      <c r="D13" s="172"/>
      <c r="E13" s="172"/>
      <c r="F13" s="17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1"/>
      <c r="AB13" s="171"/>
      <c r="AC13" s="171"/>
      <c r="AD13" s="17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ht="14.55" customHeight="1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AZOjWkeGqYziWAG3qTKIDv/eRupWVsHq7/0q0Itm/InwmrVrXcewahxah0tLc0m1adtbfoQYcnnd0dDUxXJerQ==" saltValue="/xLNtvCeagrz6QPQZNbnK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ResA!H7</f>
        <v>Comunicación - Lectura</v>
      </c>
      <c r="H7" s="131"/>
      <c r="I7" s="131"/>
      <c r="J7" s="131"/>
      <c r="K7" s="183" t="s">
        <v>183</v>
      </c>
      <c r="L7" s="183"/>
      <c r="M7" s="184">
        <f>ResA!Q7</f>
        <v>2</v>
      </c>
      <c r="N7" s="184"/>
      <c r="O7" s="185" t="s">
        <v>5</v>
      </c>
      <c r="P7" s="185"/>
      <c r="Q7" s="184" t="str">
        <f>ResA!W7</f>
        <v>A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ht="14.55" customHeight="1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SjxUUH4O7jbJYQILr8QMUbS6pcodLlzJcRmoHLYz69xeu+JD1VPRxA5aKicagFpqsi+miSnyWu9gnCaVSR+G5g==" saltValue="/diMF/x2MAAM/DCrvhN6fg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406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b5A5lCP3+jR11RF5i1ZFiH+9xock80exjlw6dWtfvV8z4kwzbajwXdkUGF2F+mclQJ/twur8lg5isE0qFXronQ==" saltValue="rxq+dQpWOlCHNcML9/jNb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5" customHeight="1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" customHeight="1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RespB!G7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RespB!W9</f>
        <v>B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ht="14.55" customHeight="1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ht="14.55" customHeight="1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Z5XhCmSbNpZgHkwl8PaZWk+UFhFiVFizkrz81RG33Vy1c/noy8hyCv/VkNO9sKNYLFCKKuohNYE7TmlwKVvcg==" saltValue="er5JaiKXZePorXKQ9MOOY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ResB!H7</f>
        <v>Comunicación - Lectura</v>
      </c>
      <c r="H7" s="131"/>
      <c r="I7" s="131"/>
      <c r="J7" s="131"/>
      <c r="K7" s="183" t="s">
        <v>183</v>
      </c>
      <c r="L7" s="183"/>
      <c r="M7" s="184">
        <f>ResB!Q7</f>
        <v>2</v>
      </c>
      <c r="N7" s="184"/>
      <c r="O7" s="185" t="s">
        <v>5</v>
      </c>
      <c r="P7" s="185"/>
      <c r="Q7" s="184" t="str">
        <f>ResB!W7</f>
        <v>B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rimD+oKvNvFT3w3SGfGtD6Wu7tghr6U8A8TeGCth4X4wVqHu5dmU9wHzNDcz2FgKqm5xBinDao11ItT5+QGf1g==" saltValue="dPdHhtYB3oWoCy/E2iKjJ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415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0SBfxG5/nR4RT//bEHgWE0wYCkRAhTECXshK4KvwS6fXOLdcS6s65iU+6K1SRpdHhRF655trM7RTpdS/B5KSJA==" saltValue="/QQPJ0y1Y1ryUG3xJB2HA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RespC!G7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RespC!W9</f>
        <v>C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fp6x38XNBm+3J2jadvBsxEJnY0vVDbFhnitubxpWnYMVL2l1w6X7TVoCyyuelfaUnNa8Y8x1ofwuQNtPB63BFw==" saltValue="nW3NHWOv6GXx0Byay6kmj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ResC!H7</f>
        <v>Comunicación - Lectura</v>
      </c>
      <c r="H7" s="131"/>
      <c r="I7" s="131"/>
      <c r="J7" s="131"/>
      <c r="K7" s="183" t="s">
        <v>183</v>
      </c>
      <c r="L7" s="183"/>
      <c r="M7" s="184">
        <f>ResC!Q7</f>
        <v>2</v>
      </c>
      <c r="N7" s="184"/>
      <c r="O7" s="185" t="s">
        <v>5</v>
      </c>
      <c r="P7" s="185"/>
      <c r="Q7" s="184" t="str">
        <f>ResC!W7</f>
        <v>C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+2BVXqXziqPEWPSIxlylkIOuX4Hk7RSieVU4svMHYkJfxvqP7tBELF9ntrtbT3C26MFkbDNy5ZRd/7YyhLTWvg==" saltValue="4EkLEVFGJItaxP8igrog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416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Y+g2+BMO9ZSTpWfK1BnaYg2x0p3ryb+ulV2kFpZT1+MmWWwr+mpIOcSeKzihjLL04dXJxKicdHtf437jQHPOTg==" saltValue="phIBPBL6stfPO2yHsScxs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RespD!G7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RespD!W9</f>
        <v>D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E2CI3TPhH4aLAY1mUJ969H5FmuIteUa2RHFiyu/obnNT+gdL3xHx9rE4QJW4TPmWa7F98wbby8e5odgvacRRXw==" saltValue="tvPCD+lBY/GSDSaAN45Mt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ResD!H7</f>
        <v>Comunicación - Lectura</v>
      </c>
      <c r="H7" s="131"/>
      <c r="I7" s="131"/>
      <c r="J7" s="131"/>
      <c r="K7" s="183" t="s">
        <v>183</v>
      </c>
      <c r="L7" s="183"/>
      <c r="M7" s="184">
        <f>ResD!Q7</f>
        <v>2</v>
      </c>
      <c r="N7" s="184"/>
      <c r="O7" s="185" t="s">
        <v>5</v>
      </c>
      <c r="P7" s="185"/>
      <c r="Q7" s="184" t="str">
        <f>ResD!W7</f>
        <v>D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q5cL4JcyJGUrtTGP3lvRqw5if43yR+8nxxREtbSXiehN8WqR5GWCEB/jm5KNsIUjGY03taCiveDnyj02fl9VMg==" saltValue="y65Xt1g9FYQdyAO7RdNCk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458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oFBtmBV8S9a3teJzsGRpS8rTAowhS2DGhT22jB9UMmHUB8k7DxejkkxhJw5xR7Qb3sViSCpE38Vt71kN1r+H1A==" saltValue="c/X1uuZWzEN9w/EDcII9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RespE!G7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RespE!W9</f>
        <v>E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ad8114AOkTOwO6AZSopoaY9XtgsYKM6Ezj4cAa8nSwMoBO/xfW5QxJU4B8BnHnigrO2TNVD/MjGu5yFvZtSCg==" saltValue="N8BY+Py9YAW63yMl+3nN7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ResE!H7</f>
        <v>Comunicación - Lectura</v>
      </c>
      <c r="H7" s="131"/>
      <c r="I7" s="131"/>
      <c r="J7" s="131"/>
      <c r="K7" s="183" t="s">
        <v>183</v>
      </c>
      <c r="L7" s="183"/>
      <c r="M7" s="184">
        <f>ResE!Q7</f>
        <v>2</v>
      </c>
      <c r="N7" s="184"/>
      <c r="O7" s="185" t="s">
        <v>5</v>
      </c>
      <c r="P7" s="185"/>
      <c r="Q7" s="184" t="str">
        <f>ResE!W7</f>
        <v>E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fHyHa1kpCVhOuPFqrfp6buwuuXIkfSJzBai8IRYoL8aGK4+9UogBD36xXE404IUJTyiT0TqFrEM1WJVLR5ogiA==" saltValue="0WOkxUrWlFY6QyHhOFtXQ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459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55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55"/>
      <c r="U53" s="155"/>
      <c r="V53" s="155"/>
      <c r="W53" s="155"/>
      <c r="X53" s="155"/>
      <c r="Y53" s="155"/>
      <c r="Z53" s="155"/>
      <c r="AA53" s="155"/>
    </row>
    <row r="54" spans="2:27" x14ac:dyDescent="0.3">
      <c r="B54" s="148"/>
      <c r="C54" s="148"/>
      <c r="D54" s="148"/>
      <c r="E54" s="155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55"/>
      <c r="U54" s="155"/>
      <c r="V54" s="155"/>
      <c r="W54" s="155"/>
      <c r="X54" s="155"/>
      <c r="Y54" s="155"/>
      <c r="Z54" s="155"/>
      <c r="AA54" s="155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c5Z6BA7itPzNpgjVu34vXV77n7/VhZ5wnDs9EEMiQ/Lqsy+TmYc/2kkqVfDrCcLS73xTwTGZfrGUP/Q6ZSglVw==" saltValue="RlFiwGd8+klenE0jmpe7B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RespF!G7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RespF!W9</f>
        <v>F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vVSwEm66BQgamCJPrSYrZ0cDE49OEcymBhSh04gnKAExbL6KIl9UC01IAs1DYNMsYgulNtL4hkQMAHUeJGTvg==" saltValue="6s0bOD6z6k2Ics/Y2VRIR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ResF!H7</f>
        <v>Comunicación - Lectura</v>
      </c>
      <c r="H7" s="131"/>
      <c r="I7" s="131"/>
      <c r="J7" s="131"/>
      <c r="K7" s="183" t="s">
        <v>183</v>
      </c>
      <c r="L7" s="183"/>
      <c r="M7" s="184">
        <f>ResF!Q7</f>
        <v>2</v>
      </c>
      <c r="N7" s="184"/>
      <c r="O7" s="185" t="s">
        <v>5</v>
      </c>
      <c r="P7" s="185"/>
      <c r="Q7" s="184" t="str">
        <f>ResF!W7</f>
        <v>F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PCZYQb8/gOyNyTEhdQZGXpMtNUNrJ6mzuWhUKprqMrqPvXPxdEB5twoXixZ63OtNsKtfLZGzaewRGYnvfxNrgA==" saltValue="0+xrCs6RcApjm7QD73YNV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460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ulmZSDxFSH2zxEO8nEi4rdzfBd8JMRVrGA6I99Mz8MTDM1CM3Nih7dY6WtjUK204ypR9NypaKIEGzdNxdy3Tcg==" saltValue="kVaA4ADqRoMKe/M1TAZSY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RespG!G7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RespG!W9</f>
        <v>G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3ta09T53WrX9Okhv7h/QS2JNK8h+xjBVRtFUFZgCxkwRAQD+ug+2yHsUZ9T8LZqacnqtmokMgu87DAXQQLi+Q==" saltValue="ni+EFWszAZ5YSZybYREx5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ResG!H7</f>
        <v>Comunicación - Lectura</v>
      </c>
      <c r="H7" s="131"/>
      <c r="I7" s="131"/>
      <c r="J7" s="131"/>
      <c r="K7" s="183" t="s">
        <v>183</v>
      </c>
      <c r="L7" s="183"/>
      <c r="M7" s="184">
        <f>ResG!Q7</f>
        <v>2</v>
      </c>
      <c r="N7" s="184"/>
      <c r="O7" s="185" t="s">
        <v>5</v>
      </c>
      <c r="P7" s="185"/>
      <c r="Q7" s="184" t="str">
        <f>ResG!W7</f>
        <v>G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TN4SFxUxM3QFmCbKCWal6emIAkjdyjzlE7mOhDFw4ZfC9D+xfNAFcj0ZPQpUyEDcT+MbeKV9PQocA6mrUD8JUg==" saltValue="+XNFOBgJlH8AYba3pT18M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461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97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48"/>
      <c r="C54" s="148"/>
      <c r="D54" s="148"/>
      <c r="E54" s="198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yF7j0ysHJvofgkQhXAt5kvQLVzyoIwG/HRkuw7WPNYn+CHGwy27sXdFdORe2bxnhLXRMTAhVE54lm/RSZsyqlQ==" saltValue="f5UDYqaMwq8ihKVBYnlc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RespH!G7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RespH!W9</f>
        <v>H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P7Ln2hMF9Wht0n+urrm9LL1fgG6YvOm8GjhWWTs74F4C81cQBuh3Q045QUxMh0oNjwQBj/cxWMhQut7ylXhhWQ==" saltValue="kH7RA8OfO26ztxgsvJbT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ResH!H7</f>
        <v>Comunicación - Lectura</v>
      </c>
      <c r="H7" s="131"/>
      <c r="I7" s="131"/>
      <c r="J7" s="131"/>
      <c r="K7" s="183" t="s">
        <v>183</v>
      </c>
      <c r="L7" s="183"/>
      <c r="M7" s="184">
        <f>ResH!Q7</f>
        <v>2</v>
      </c>
      <c r="N7" s="184"/>
      <c r="O7" s="185" t="s">
        <v>5</v>
      </c>
      <c r="P7" s="185"/>
      <c r="Q7" s="184" t="str">
        <f>ResH!W7</f>
        <v>H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JS6fjQEftHN9MKhaQNdZqfe7ditvxYp/58r6LQkBJOhyjROpMdhVqeOwVmtmWeKAYPWNbqkpiOu56sYY6GqQ/g==" saltValue="RzL72KHxgSwpabKWBumN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462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84if3oZWzSiAdC2EndN+RbT9eVUcgRAzZbWLfMwdOCPbfxeww0PpQKW3KqngEKqsClqO6/dAPa8ITbaloLaFQ==" saltValue="xiNK6JecdtQv94xXgJ/h+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RespI!G7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RespI!W9</f>
        <v>I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J0UbFkwl6KmuCMcIIzILT3pSlpKWfDHWfBUXJc9mcU/Aq2BOlBT7QhyjX8l3x/kWdbX79C0+R4RJz9lyz0j2w==" saltValue="TAIZpEP4HJUqKTVEBycLN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ResI!H7</f>
        <v>Comunicación - Lectura</v>
      </c>
      <c r="H7" s="131"/>
      <c r="I7" s="131"/>
      <c r="J7" s="131"/>
      <c r="K7" s="183" t="s">
        <v>183</v>
      </c>
      <c r="L7" s="183"/>
      <c r="M7" s="184">
        <f>ResI!Q7</f>
        <v>2</v>
      </c>
      <c r="N7" s="184"/>
      <c r="O7" s="185" t="s">
        <v>5</v>
      </c>
      <c r="P7" s="185"/>
      <c r="Q7" s="184" t="str">
        <f>ResI!W7</f>
        <v>I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L1wgAR4AvBeihyT986j70Y2kxNRpjxlu8hI6H0ogJcgYaaTFsO9tjHc7Hl1lkgx/BYhnqi2iD1uyGCWLx3a4aQ==" saltValue="yQnwAngn268Q0fohA7wrU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463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/dFDWuuv2Ov3S6eFEx5D47cOc+157BfKKpJCqJKs8AtrGtmK2L/oN9Rw7nUSR92HOot91jgh572u3FbX14vXZA==" saltValue="k06kFAcdLdZTjTj2xELeI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RespJ!G7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RespJ!W9</f>
        <v>J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91D+bhl2uRtGdVddeyfHgTWGUupHpM+JUjgmF9nn3BJMVUTtBfX0ocrufAHIzw1jPP3Gml22723UATk8LVvlfg==" saltValue="WbAlmztzxKPPB5bo41EPo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96">
        <f>Inicio!C10</f>
        <v>0</v>
      </c>
      <c r="E5" s="196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ResJ!H7</f>
        <v>Comunicación - Lectura</v>
      </c>
      <c r="H7" s="131"/>
      <c r="I7" s="131"/>
      <c r="J7" s="131"/>
      <c r="K7" s="183" t="s">
        <v>183</v>
      </c>
      <c r="L7" s="183"/>
      <c r="M7" s="184">
        <f>ResJ!Q7</f>
        <v>2</v>
      </c>
      <c r="N7" s="184"/>
      <c r="O7" s="185" t="s">
        <v>5</v>
      </c>
      <c r="P7" s="185"/>
      <c r="Q7" s="184" t="str">
        <f>ResJ!W7</f>
        <v>J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bURoeOVDm0zupMR5PP012sfSoHh6aINzEbLGY5LmHZkXktLTzplkj9GkTiOifAdnngTCqvaWmPt2+DmL+DuzYg==" saltValue="6DwKyGGhRC2VQ/jyI48VC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" x14ac:dyDescent="0.35">
      <c r="B5" s="144" t="s">
        <v>180</v>
      </c>
      <c r="C5" s="144"/>
      <c r="D5" s="187">
        <f>Inicio!C10</f>
        <v>0</v>
      </c>
      <c r="E5" s="188"/>
      <c r="F5" s="44" t="s">
        <v>37</v>
      </c>
      <c r="G5" s="186" t="e">
        <f>VLOOKUP(D5,Data!$A$2:$F$201,6,FALSE)</f>
        <v>#N/A</v>
      </c>
      <c r="H5" s="186"/>
      <c r="I5" s="186"/>
      <c r="J5" s="186"/>
      <c r="K5" s="186"/>
      <c r="L5" s="186"/>
      <c r="M5" s="159" t="s">
        <v>38</v>
      </c>
      <c r="N5" s="159"/>
      <c r="O5" s="186" t="e">
        <f>VLOOKUP(D5,Data!$A$2:$F$201,5,FALSE)</f>
        <v>#N/A</v>
      </c>
      <c r="P5" s="186"/>
      <c r="Q5" s="186"/>
      <c r="R5" s="186"/>
      <c r="S5" s="186"/>
      <c r="T5" s="154" t="s">
        <v>184</v>
      </c>
      <c r="U5" s="154"/>
      <c r="V5" s="154"/>
      <c r="W5" s="186" t="e">
        <f>VLOOKUP(D5,Data!$A$2:$H$201,7,FALSE)</f>
        <v>#N/A</v>
      </c>
      <c r="X5" s="186"/>
      <c r="Y5" s="186"/>
      <c r="Z5" s="186"/>
      <c r="AA5" s="186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1" t="s">
        <v>181</v>
      </c>
      <c r="C7" s="141"/>
      <c r="D7" s="142" t="e">
        <f>VLOOKUP(D5,Data!$A$2:$E$201,2,FALSE)</f>
        <v>#N/A</v>
      </c>
      <c r="E7" s="142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4" t="s">
        <v>36</v>
      </c>
      <c r="N7" s="154"/>
      <c r="O7" s="186" t="e">
        <f>VLOOKUP(D5,Data!$A$2:$F$201,3,FALSE)</f>
        <v>#N/A</v>
      </c>
      <c r="P7" s="186"/>
      <c r="Q7" s="186"/>
      <c r="R7" s="186"/>
      <c r="S7" s="186"/>
      <c r="T7" s="154" t="s">
        <v>183</v>
      </c>
      <c r="U7" s="154"/>
      <c r="V7" s="154"/>
      <c r="W7" s="186">
        <f>Inicio!K8</f>
        <v>2</v>
      </c>
      <c r="X7" s="186"/>
      <c r="Y7" s="186"/>
      <c r="Z7" s="186"/>
      <c r="AA7" s="186"/>
    </row>
    <row r="8" spans="2:27" x14ac:dyDescent="0.3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185</v>
      </c>
      <c r="N9" s="154"/>
      <c r="O9" s="186" t="e">
        <f>VLOOKUP(D5,Data!$A$2:$H$201,8,FALSE)</f>
        <v>#N/A</v>
      </c>
      <c r="P9" s="186"/>
      <c r="Q9" s="186"/>
      <c r="R9" s="186"/>
      <c r="S9" s="186"/>
      <c r="T9" s="154" t="s">
        <v>5</v>
      </c>
      <c r="U9" s="154"/>
      <c r="V9" s="154"/>
      <c r="W9" s="186" t="s">
        <v>464</v>
      </c>
      <c r="X9" s="186"/>
      <c r="Y9" s="186"/>
      <c r="Z9" s="186"/>
      <c r="AA9" s="186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479</v>
      </c>
      <c r="AC18" s="146"/>
      <c r="AD18" s="146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8" t="s">
        <v>477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">
      <c r="B55" s="148"/>
      <c r="C55" s="148"/>
      <c r="D55" s="148"/>
      <c r="E55" s="56" t="s">
        <v>161</v>
      </c>
      <c r="F55" s="150" t="s">
        <v>412</v>
      </c>
      <c r="G55" s="150"/>
      <c r="H55" s="150"/>
      <c r="I55" s="150"/>
      <c r="J55" s="150"/>
      <c r="K55" s="150"/>
      <c r="L55" s="151" t="s">
        <v>411</v>
      </c>
      <c r="M55" s="152"/>
      <c r="N55" s="152"/>
      <c r="O55" s="152"/>
      <c r="P55" s="152"/>
      <c r="Q55" s="152"/>
      <c r="R55" s="152"/>
      <c r="S55" s="153"/>
      <c r="T55" s="151" t="s">
        <v>159</v>
      </c>
      <c r="U55" s="152"/>
      <c r="V55" s="152"/>
      <c r="W55" s="152"/>
      <c r="X55" s="152"/>
      <c r="Y55" s="152"/>
      <c r="Z55" s="152"/>
      <c r="AA55" s="153"/>
    </row>
    <row r="57" spans="2:27" x14ac:dyDescent="0.3">
      <c r="B57" s="148" t="s">
        <v>478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">
      <c r="B59" s="148"/>
      <c r="C59" s="148"/>
      <c r="D59" s="148"/>
      <c r="E59" s="56" t="s">
        <v>161</v>
      </c>
      <c r="F59" s="150" t="s">
        <v>412</v>
      </c>
      <c r="G59" s="150"/>
      <c r="H59" s="150"/>
      <c r="I59" s="150"/>
      <c r="J59" s="150"/>
      <c r="K59" s="150"/>
      <c r="L59" s="151" t="s">
        <v>411</v>
      </c>
      <c r="M59" s="152"/>
      <c r="N59" s="152"/>
      <c r="O59" s="152"/>
      <c r="P59" s="152"/>
      <c r="Q59" s="152"/>
      <c r="R59" s="152"/>
      <c r="S59" s="153"/>
      <c r="T59" s="151" t="s">
        <v>159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1iBDRQhnZT7jrv0DtYqSWQW6/1YXq2LezH4mFp6pXPFkwsfXdD+2XlkqXsus8KExw6qDV132u/N/461On4vFyw==" saltValue="RC3IB6wiv3ZM8/+N6x8Dk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9" t="str">
        <f>Configuracion!B13</f>
        <v>CONSOLIDADO DE RESULTADO DE AULA - ERE PROCESO 2024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5.8" x14ac:dyDescent="0.3">
      <c r="B5" s="144" t="s">
        <v>180</v>
      </c>
      <c r="C5" s="144"/>
      <c r="D5" s="145">
        <f>Inicio!C10</f>
        <v>0</v>
      </c>
      <c r="E5" s="145"/>
      <c r="F5" s="130" t="s">
        <v>37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38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184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36</v>
      </c>
      <c r="AB5" s="130"/>
      <c r="AC5" s="140" t="e">
        <f>VLOOKUP(D5,Data!$A$2:$F$201,3,FALSE)</f>
        <v>#N/A</v>
      </c>
      <c r="AD5" s="140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1" t="s">
        <v>181</v>
      </c>
      <c r="C7" s="141"/>
      <c r="D7" s="142" t="e">
        <f>VLOOKUP(D5,Data!$A$2:$E$201,2,FALSE)</f>
        <v>#N/A</v>
      </c>
      <c r="E7" s="142"/>
      <c r="F7" s="130" t="s">
        <v>182</v>
      </c>
      <c r="G7" s="130"/>
      <c r="H7" s="131" t="str">
        <f>RespK!G7</f>
        <v>Comunicación - Lectura</v>
      </c>
      <c r="I7" s="131"/>
      <c r="J7" s="131"/>
      <c r="K7" s="131"/>
      <c r="L7" s="131"/>
      <c r="M7" s="47"/>
      <c r="N7" s="133" t="s">
        <v>183</v>
      </c>
      <c r="O7" s="133"/>
      <c r="P7" s="133"/>
      <c r="Q7" s="134">
        <f>Inicio!K8</f>
        <v>2</v>
      </c>
      <c r="R7" s="134"/>
      <c r="S7" s="134"/>
      <c r="T7" s="136" t="s">
        <v>5</v>
      </c>
      <c r="U7" s="136"/>
      <c r="V7" s="136"/>
      <c r="W7" s="167" t="str">
        <f>RespK!W9</f>
        <v>K</v>
      </c>
      <c r="X7" s="167"/>
      <c r="Y7" s="167"/>
      <c r="Z7" s="167"/>
      <c r="AA7" s="130" t="s">
        <v>185</v>
      </c>
      <c r="AB7" s="130"/>
      <c r="AC7" s="166" t="e">
        <f>VLOOKUP(D5,Data!$A$2:$H$201,8,FALSE)</f>
        <v>#N/A</v>
      </c>
      <c r="AD7" s="166"/>
    </row>
    <row r="8" spans="2:57" x14ac:dyDescent="0.3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7"/>
      <c r="X8" s="167"/>
      <c r="Y8" s="167"/>
      <c r="Z8" s="167"/>
      <c r="AA8" s="47"/>
      <c r="AB8" s="47"/>
      <c r="AC8" s="47"/>
      <c r="AD8" s="47"/>
    </row>
    <row r="9" spans="2:57" x14ac:dyDescent="0.3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8"/>
      <c r="X9" s="168"/>
      <c r="Y9" s="168"/>
      <c r="Z9" s="168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3" t="s">
        <v>157</v>
      </c>
      <c r="C11" s="193" t="s">
        <v>161</v>
      </c>
      <c r="D11" s="193" t="s">
        <v>160</v>
      </c>
      <c r="E11" s="193" t="s">
        <v>159</v>
      </c>
      <c r="F11" s="193" t="s">
        <v>162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b</v>
      </c>
      <c r="P11" s="35" t="str">
        <f>VLOOKUP(P13,Tabla101[],3,FALSE)</f>
        <v>a</v>
      </c>
      <c r="Q11" s="35" t="str">
        <f>VLOOKUP(Q13,Tabla101[],3,FALSE)</f>
        <v>c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89" t="s">
        <v>169</v>
      </c>
      <c r="AB11" s="189" t="s">
        <v>170</v>
      </c>
      <c r="AC11" s="190" t="s">
        <v>189</v>
      </c>
      <c r="AD11" s="189" t="s">
        <v>38</v>
      </c>
      <c r="AH11" s="169" t="s">
        <v>191</v>
      </c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7">
        <f>COUNT(BB14:BB53)</f>
        <v>0</v>
      </c>
    </row>
    <row r="12" spans="2:57" hidden="1" x14ac:dyDescent="0.3">
      <c r="B12" s="194"/>
      <c r="C12" s="194"/>
      <c r="D12" s="194"/>
      <c r="E12" s="194"/>
      <c r="F12" s="194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9"/>
      <c r="AB12" s="189"/>
      <c r="AC12" s="191"/>
      <c r="AD12" s="189"/>
    </row>
    <row r="13" spans="2:57" ht="45" customHeight="1" x14ac:dyDescent="0.3">
      <c r="B13" s="195"/>
      <c r="C13" s="195"/>
      <c r="D13" s="195"/>
      <c r="E13" s="195"/>
      <c r="F13" s="195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9"/>
      <c r="AB13" s="189"/>
      <c r="AC13" s="192"/>
      <c r="AD13" s="18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5" t="s">
        <v>193</v>
      </c>
      <c r="C55" s="165"/>
      <c r="D55" s="165"/>
      <c r="E55" s="165"/>
      <c r="F55" s="165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0" t="s">
        <v>38</v>
      </c>
      <c r="AB55" s="170"/>
      <c r="AC55" s="170"/>
      <c r="AD55" s="170"/>
      <c r="BC55" s="36"/>
      <c r="BD55" s="36"/>
    </row>
    <row r="56" spans="2:57" x14ac:dyDescent="0.3">
      <c r="B56" s="165" t="s">
        <v>169</v>
      </c>
      <c r="C56" s="165"/>
      <c r="D56" s="165"/>
      <c r="E56" s="165"/>
      <c r="F56" s="165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4" t="str">
        <f>Matriz!$I$3</f>
        <v>Previo Inicio</v>
      </c>
      <c r="AB56" s="164" t="str">
        <f>Matriz!$I$4</f>
        <v>Inicio</v>
      </c>
      <c r="AC56" s="164" t="str">
        <f>Matriz!$I$5</f>
        <v>Proceso</v>
      </c>
      <c r="AD56" s="164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5" t="s">
        <v>170</v>
      </c>
      <c r="C57" s="165"/>
      <c r="D57" s="165"/>
      <c r="E57" s="165"/>
      <c r="F57" s="165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4"/>
      <c r="AB57" s="164"/>
      <c r="AC57" s="164"/>
      <c r="AD57" s="164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5" t="s">
        <v>190</v>
      </c>
      <c r="C58" s="165"/>
      <c r="D58" s="165"/>
      <c r="E58" s="165"/>
      <c r="F58" s="165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4WrprFjtu9PN0XFcytZdXBkNokJqaBO0tzzZx7P4FgYC4WcLtTyohOBrKsYrO3sZ32t2r2ysWYVka4st1d4Tg==" saltValue="wk+zQ1HMWXhRUdCf+UdJ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7" t="str">
        <f>Configuracion!B13</f>
        <v>CONSOLIDADO DE RESULTADO DE AULA - ERE PROCESO 2024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</row>
    <row r="3" spans="2:23" x14ac:dyDescent="0.3"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</row>
    <row r="5" spans="2:23" x14ac:dyDescent="0.3">
      <c r="B5" s="144" t="s">
        <v>180</v>
      </c>
      <c r="C5" s="144"/>
      <c r="D5" s="178">
        <f>Inicio!C10</f>
        <v>0</v>
      </c>
      <c r="E5" s="178"/>
      <c r="F5" s="44" t="s">
        <v>37</v>
      </c>
      <c r="G5" s="179" t="e">
        <f>VLOOKUP(D5,Data!$A$2:$F$201,6,FALSE)</f>
        <v>#N/A</v>
      </c>
      <c r="H5" s="179"/>
      <c r="I5" s="179"/>
      <c r="J5" s="179"/>
      <c r="K5" s="159" t="s">
        <v>38</v>
      </c>
      <c r="L5" s="159"/>
      <c r="M5" s="179" t="e">
        <f>VLOOKUP(D5,Data!$A$2:$F$201,5,FALSE)</f>
        <v>#N/A</v>
      </c>
      <c r="N5" s="179"/>
      <c r="O5" s="180" t="s">
        <v>184</v>
      </c>
      <c r="P5" s="180"/>
      <c r="Q5" s="179" t="e">
        <f>VLOOKUP(D5,Data!$A$2:$H$201,7,FALSE)</f>
        <v>#N/A</v>
      </c>
      <c r="R5" s="179"/>
      <c r="S5" s="180" t="s">
        <v>36</v>
      </c>
      <c r="T5" s="180"/>
      <c r="U5" s="179" t="e">
        <f>VLOOKUP(D5,Data!$A$2:$F$201,3,FALSE)</f>
        <v>#N/A</v>
      </c>
      <c r="V5" s="179"/>
      <c r="W5" s="179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1" t="s">
        <v>181</v>
      </c>
      <c r="C7" s="141"/>
      <c r="D7" s="142" t="e">
        <f>VLOOKUP(D5,Data!$A$2:$E$201,2,FALSE)</f>
        <v>#N/A</v>
      </c>
      <c r="E7" s="142"/>
      <c r="F7" s="182" t="s">
        <v>182</v>
      </c>
      <c r="G7" s="131" t="str">
        <f>ResK!H7</f>
        <v>Comunicación - Lectura</v>
      </c>
      <c r="H7" s="131"/>
      <c r="I7" s="131"/>
      <c r="J7" s="131"/>
      <c r="K7" s="183" t="s">
        <v>183</v>
      </c>
      <c r="L7" s="183"/>
      <c r="M7" s="184">
        <f>ResK!Q7</f>
        <v>2</v>
      </c>
      <c r="N7" s="184"/>
      <c r="O7" s="185" t="s">
        <v>5</v>
      </c>
      <c r="P7" s="185"/>
      <c r="Q7" s="184" t="str">
        <f>ResK!W7</f>
        <v>K</v>
      </c>
      <c r="R7" s="184"/>
      <c r="S7" s="180" t="s">
        <v>185</v>
      </c>
      <c r="T7" s="180"/>
      <c r="U7" s="181" t="e">
        <f>VLOOKUP(D5,Data!$A$2:$H$201,8,FALSE)</f>
        <v>#N/A</v>
      </c>
      <c r="V7" s="181"/>
      <c r="W7" s="181"/>
    </row>
    <row r="8" spans="2:23" x14ac:dyDescent="0.3">
      <c r="B8" s="141"/>
      <c r="C8" s="141"/>
      <c r="D8" s="142"/>
      <c r="E8" s="142"/>
      <c r="F8" s="182"/>
      <c r="G8" s="131"/>
      <c r="H8" s="131"/>
      <c r="I8" s="131"/>
      <c r="J8" s="131"/>
      <c r="K8" s="183"/>
      <c r="L8" s="183"/>
      <c r="M8" s="184"/>
      <c r="N8" s="184"/>
      <c r="O8" s="185"/>
      <c r="P8" s="185"/>
      <c r="Q8" s="184"/>
      <c r="R8" s="184"/>
      <c r="T8" s="45"/>
      <c r="U8" s="45"/>
    </row>
    <row r="9" spans="2:23" x14ac:dyDescent="0.3">
      <c r="B9" s="141"/>
      <c r="C9" s="141"/>
      <c r="D9" s="143"/>
      <c r="E9" s="143"/>
      <c r="F9" s="182"/>
      <c r="G9" s="131"/>
      <c r="H9" s="131"/>
      <c r="I9" s="131"/>
      <c r="J9" s="131"/>
      <c r="K9" s="183"/>
      <c r="L9" s="183"/>
      <c r="M9" s="184"/>
      <c r="N9" s="184"/>
      <c r="O9" s="185"/>
      <c r="P9" s="185"/>
      <c r="Q9" s="184"/>
      <c r="R9" s="184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9" t="s">
        <v>192</v>
      </c>
      <c r="C12" s="120"/>
      <c r="D12" s="120"/>
      <c r="E12" s="175"/>
    </row>
    <row r="13" spans="2:23" x14ac:dyDescent="0.3">
      <c r="B13" s="176" t="s">
        <v>407</v>
      </c>
      <c r="C13" s="176"/>
      <c r="D13" s="57" t="s">
        <v>408</v>
      </c>
      <c r="E13" s="57" t="s">
        <v>409</v>
      </c>
    </row>
    <row r="14" spans="2:23" ht="21" x14ac:dyDescent="0.4">
      <c r="B14" s="174" t="str">
        <f>Matriz!$I$3</f>
        <v>Previo Inicio</v>
      </c>
      <c r="C14" s="174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4" t="str">
        <f>Matriz!$I$4</f>
        <v>Inicio</v>
      </c>
      <c r="C15" s="174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4" t="str">
        <f>Matriz!$I$5</f>
        <v>Proceso</v>
      </c>
      <c r="C16" s="174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74" t="str">
        <f>IF(Matriz!$I$6=0,"",Matriz!$I$6)</f>
        <v>Satisfactorio</v>
      </c>
      <c r="C17" s="174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3" t="s">
        <v>39</v>
      </c>
      <c r="C18" s="173"/>
      <c r="D18" s="64">
        <f>SUM(D14:D17)</f>
        <v>0</v>
      </c>
      <c r="E18" s="65" t="e">
        <f>SUM(E14:E17)</f>
        <v>#DIV/0!</v>
      </c>
    </row>
  </sheetData>
  <sheetProtection algorithmName="SHA-512" hashValue="WwnGa4y6RTrVNeVQq6/IFpdJ8BhVFu/pTiXfYWmmIa+m3klT3ltoX6f9GRDEnzuemqXXIKOBef/le7NhPgRnvA==" saltValue="b6FbWzgjDXv3nr5gw658c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aTzsZyhqgoFaiHVwpqUwg+MliF4L06ZvJghCE8RYaSTRRDMBaGGxi5gAqN81sNqP+eBHbm2n+wwaNYcaAur3Eg==" saltValue="BR2VuafcdA0vL3+w54g/Vg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F8" sqref="F8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197</v>
      </c>
      <c r="C1" s="63">
        <v>2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168</v>
      </c>
      <c r="G3" s="17">
        <v>0</v>
      </c>
      <c r="H3" s="17">
        <v>11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166</v>
      </c>
      <c r="G4" s="17">
        <f>H3+1</f>
        <v>12</v>
      </c>
      <c r="H4" s="17">
        <v>21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167</v>
      </c>
      <c r="G5" s="17">
        <f t="shared" ref="G5:G6" si="0">H4+1</f>
        <v>22</v>
      </c>
      <c r="H5" s="17">
        <v>32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3</v>
      </c>
      <c r="C6" s="36" t="s">
        <v>165</v>
      </c>
      <c r="G6" s="17">
        <f t="shared" si="0"/>
        <v>33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1</v>
      </c>
      <c r="C7" s="36" t="s">
        <v>168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166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166</v>
      </c>
      <c r="G9" s="205"/>
      <c r="H9" s="205"/>
    </row>
    <row r="10" spans="1:15" ht="19.8" thickBot="1" x14ac:dyDescent="0.35">
      <c r="A10" s="60">
        <v>8</v>
      </c>
      <c r="B10" s="36">
        <v>3</v>
      </c>
      <c r="C10" s="36" t="s">
        <v>168</v>
      </c>
    </row>
    <row r="11" spans="1:15" ht="19.8" thickBot="1" x14ac:dyDescent="0.35">
      <c r="A11" s="60">
        <v>9</v>
      </c>
      <c r="B11" s="36">
        <v>1</v>
      </c>
      <c r="C11" s="36" t="s">
        <v>167</v>
      </c>
    </row>
    <row r="12" spans="1:15" ht="19.8" thickBot="1" x14ac:dyDescent="0.35">
      <c r="A12" s="60">
        <v>10</v>
      </c>
      <c r="B12" s="36">
        <v>2</v>
      </c>
      <c r="C12" s="36" t="s">
        <v>168</v>
      </c>
    </row>
    <row r="13" spans="1:15" ht="19.8" thickBot="1" x14ac:dyDescent="0.35">
      <c r="A13" s="60">
        <v>11</v>
      </c>
      <c r="B13" s="36">
        <v>2</v>
      </c>
      <c r="C13" s="36" t="s">
        <v>166</v>
      </c>
    </row>
    <row r="14" spans="1:15" ht="19.8" thickBot="1" x14ac:dyDescent="0.35">
      <c r="A14" s="60">
        <v>12</v>
      </c>
      <c r="B14" s="36">
        <v>3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165</v>
      </c>
    </row>
    <row r="16" spans="1:15" ht="19.8" thickBot="1" x14ac:dyDescent="0.35">
      <c r="A16" s="60">
        <v>14</v>
      </c>
      <c r="B16" s="36">
        <v>2</v>
      </c>
      <c r="C16" s="36" t="s">
        <v>167</v>
      </c>
    </row>
    <row r="17" spans="1:3" ht="19.8" thickBot="1" x14ac:dyDescent="0.35">
      <c r="A17" s="60">
        <v>15</v>
      </c>
      <c r="B17" s="36">
        <v>3</v>
      </c>
      <c r="C17" s="36" t="s">
        <v>166</v>
      </c>
    </row>
    <row r="18" spans="1:3" ht="19.8" thickBot="1" x14ac:dyDescent="0.35">
      <c r="A18" s="60">
        <v>16</v>
      </c>
      <c r="B18" s="36">
        <v>3</v>
      </c>
      <c r="C18" s="36" t="s">
        <v>167</v>
      </c>
    </row>
    <row r="19" spans="1:3" ht="19.8" thickBot="1" x14ac:dyDescent="0.35">
      <c r="A19" s="60">
        <v>17</v>
      </c>
      <c r="B19" s="36">
        <v>1</v>
      </c>
      <c r="C19" s="36" t="s">
        <v>165</v>
      </c>
    </row>
    <row r="20" spans="1:3" ht="19.8" thickBot="1" x14ac:dyDescent="0.35">
      <c r="A20" s="60">
        <v>18</v>
      </c>
      <c r="B20" s="36">
        <v>2</v>
      </c>
      <c r="C20" s="36" t="s">
        <v>165</v>
      </c>
    </row>
    <row r="21" spans="1:3" ht="19.8" thickBot="1" x14ac:dyDescent="0.35">
      <c r="A21" s="60">
        <v>19</v>
      </c>
      <c r="B21" s="36">
        <v>2</v>
      </c>
      <c r="C21" s="36" t="s">
        <v>165</v>
      </c>
    </row>
    <row r="22" spans="1:3" ht="19.8" thickBot="1" x14ac:dyDescent="0.35">
      <c r="A22" s="61">
        <v>20</v>
      </c>
      <c r="B22" s="36">
        <v>3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42</v>
      </c>
      <c r="C23" s="92">
        <f>SUBTOTAL(103,Tabla101[CLAVE])</f>
        <v>20</v>
      </c>
    </row>
  </sheetData>
  <sheetProtection algorithmName="SHA-512" hashValue="A7YLR6bk1pIv51VtPrTZVJ1IVbRM57ACbBjWyVtL6iS5P9ZMX8YfW3Yifkz+6vAotohibtRzdWMprjd3bZbWFQ==" saltValue="MP/aZVr8uqwkrH5+YzW8kQ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ESTE6bQHczSCOnmLdAsTrt57dUJsR+xk5XnEAAHdah/v4bIhURuNS5egaQmgcOE9GncsouNQPh87dnGoAaVRNQ==" saltValue="cs/LuVeFHsiO8vtyNomsMg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F5" sqref="F5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sheetProtection algorithmName="SHA-512" hashValue="2cixWrldxk6iKZ3ytgzWGpUsRT1/CmDIqbvq0MeFK4JcXVD3As/ac1+ITRyo2N359L2gnh0iVE9DYCljML3L3Q==" saltValue="dVjfEvrguwkU0ipjPfDopg==" spinCount="100000" sheet="1" objects="1" scenarios="1"/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2024-07-10T14:31:49Z</dcterms:modified>
</cp:coreProperties>
</file>