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32ADF186-4C0A-4D3F-908B-E15D520BE8CD}" xr6:coauthVersionLast="47" xr6:coauthVersionMax="47" xr10:uidLastSave="{00000000-0000-0000-0000-000000000000}"/>
  <bookViews>
    <workbookView showSheetTabs="0" xWindow="-108" yWindow="-108" windowWidth="23256" windowHeight="12576" tabRatio="844" activeTab="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D21" i="32" s="1"/>
  <c r="AC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AA31" i="38"/>
  <c r="BD39" i="38"/>
  <c r="AC39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AA20" i="29"/>
  <c r="D7" i="29"/>
  <c r="BD44" i="29"/>
  <c r="AC44" i="29" s="1"/>
  <c r="BC44" i="29"/>
  <c r="AB44" i="29" s="1"/>
  <c r="AA44" i="29"/>
  <c r="H5" i="29"/>
  <c r="G31" i="29"/>
  <c r="BD37" i="29"/>
  <c r="AC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0" i="32" l="1"/>
  <c r="AB40" i="32" s="1"/>
  <c r="BC37" i="29"/>
  <c r="AB37" i="29" s="1"/>
  <c r="BD40" i="38"/>
  <c r="AC40" i="38" s="1"/>
  <c r="BC51" i="32"/>
  <c r="AB51" i="32" s="1"/>
  <c r="BC38" i="29"/>
  <c r="AB38" i="29" s="1"/>
  <c r="BD52" i="29"/>
  <c r="AC52" i="29" s="1"/>
  <c r="BD24" i="38"/>
  <c r="AC24" i="38" s="1"/>
  <c r="AA27" i="29"/>
  <c r="BC27" i="29"/>
  <c r="AB27" i="29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<sst xmlns="http://schemas.openxmlformats.org/spreadsheetml/2006/main" count="3960" uniqueCount="681">
  <si>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</si>
  <si>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</si>
  <si>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</si>
  <si>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</si>
  <si>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</si>
  <si>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</si>
  <si>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</si>
  <si>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</si>
  <si>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</si>
  <si>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</si>
  <si>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</si>
  <si>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</si>
  <si>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</si>
  <si>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</si>
  <si>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</si>
  <si>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</si>
  <si>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</si>
  <si>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</si>
  <si>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</si>
  <si>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</si>
  <si>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</si>
  <si>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</si>
  <si>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</si>
  <si>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</si>
  <si>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</si>
  <si>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</si>
  <si>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</si>
  <si>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</si>
  <si>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</si>
  <si>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</si>
  <si>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</si>
  <si>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</si>
  <si>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</si>
  <si>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</si>
  <si>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</si>
  <si>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</si>
  <si>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</si>
  <si>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</si>
  <si>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</si>
  <si>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</si>
  <si>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</si>
  <si>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</si>
  <si>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</si>
  <si>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</si>
  <si>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</si>
  <si>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</si>
  <si>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</si>
  <si>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</si>
  <si>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</si>
  <si>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</si>
  <si>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</si>
  <si>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</si>
  <si>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</si>
  <si>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</si>
  <si>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</si>
  <si>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</si>
  <si>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</si>
  <si>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</si>
  <si>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</si>
  <si>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</si>
  <si>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</si>
  <si>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</si>
  <si>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</si>
  <si>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</si>
  <si>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</si>
  <si>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</si>
  <si>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</si>
  <si>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</si>
  <si>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</si>
  <si>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</si>
  <si>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</si>
  <si>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</si>
  <si>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</si>
  <si>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</si>
  <si>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</si>
  <si>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</si>
  <si>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</si>
  <si>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</si>
  <si>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</si>
  <si>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</si>
  <si>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</si>
  <si>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</si>
  <si>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</si>
  <si>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</si>
  <si>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</si>
  <si>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</si>
  <si>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</si>
  <si>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</si>
  <si>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</si>
  <si>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</si>
  <si>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</si>
  <si>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</si>
  <si>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</si>
  <si>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</si>
  <si>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</si>
  <si>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</si>
  <si>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</si>
  <si>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</si>
  <si>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</si>
  <si>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</si>
  <si>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</si>
  <si>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</si>
  <si>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</si>
  <si>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</si>
  <si>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</si>
  <si>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</si>
  <si>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</si>
  <si>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</si>
  <si>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</si>
  <si>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</si>
  <si>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</si>
  <si>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</si>
  <si>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</si>
  <si>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</si>
  <si>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</si>
  <si>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</si>
  <si>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</si>
  <si>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</si>
  <si>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</si>
  <si>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</si>
  <si>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</si>
  <si>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</si>
  <si>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</si>
  <si>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</si>
  <si>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</si>
  <si>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</si>
  <si>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</si>
  <si>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</si>
  <si>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</si>
  <si>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</si>
  <si>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</si>
  <si>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</si>
  <si>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</si>
  <si>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</si>
  <si>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</si>
  <si>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</si>
  <si>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</si>
  <si>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</si>
  <si>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</si>
  <si>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</si>
  <si>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</si>
  <si>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</si>
  <si>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</si>
  <si>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</si>
  <si>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</si>
  <si>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</si>
  <si>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</si>
  <si>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</si>
  <si>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</si>
  <si>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</si>
  <si>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</si>
  <si>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</si>
  <si>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</si>
  <si>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</si>
  <si>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</si>
  <si>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</si>
  <si>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</si>
  <si>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</si>
  <si>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</si>
  <si>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</si>
  <si>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</si>
  <si>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</si>
  <si>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</si>
  <si>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</si>
  <si>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</si>
  <si>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</si>
  <si>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</si>
  <si>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</si>
  <si>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</si>
  <si>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</si>
  <si>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</si>
  <si>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</si>
  <si>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</si>
  <si>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</si>
  <si>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</si>
  <si>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</si>
  <si>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</si>
  <si>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</si>
  <si>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</si>
  <si>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</si>
  <si>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</si>
  <si>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</si>
  <si>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</si>
  <si>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</si>
  <si>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</si>
  <si>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</si>
  <si>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</si>
  <si>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</si>
  <si>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</si>
  <si>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</si>
  <si>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</si>
  <si>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</si>
  <si>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</si>
  <si>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</si>
  <si>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</si>
  <si>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</si>
  <si>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</si>
  <si>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</si>
  <si>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</si>
  <si>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</si>
  <si>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</si>
  <si>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</si>
  <si>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</si>
  <si>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</si>
  <si>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</si>
  <si>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</si>
  <si>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</si>
  <si>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</si>
  <si>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</si>
  <si>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</si>
  <si>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</si>
  <si>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</si>
  <si>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</si>
  <si>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</si>
  <si>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</si>
  <si>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</si>
  <si>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</si>
  <si>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</si>
  <si>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</si>
  <si>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</si>
  <si>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</si>
  <si>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</si>
  <si>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</si>
  <si>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</si>
  <si>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</si>
  <si>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</si>
  <si>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</si>
  <si>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</si>
  <si>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</si>
  <si>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</si>
  <si>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</si>
  <si>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</si>
  <si>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</si>
  <si>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</si>
  <si>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</si>
  <si>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</si>
  <si>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</si>
  <si>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</si>
  <si>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</si>
  <si>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</si>
  <si>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</si>
  <si>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</si>
  <si>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</si>
  <si>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</si>
  <si>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</si>
  <si>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</si>
  <si>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</si>
  <si>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</si>
  <si>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</si>
  <si>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</si>
  <si>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</si>
  <si>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</si>
  <si>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</si>
  <si>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</si>
  <si>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</si>
  <si>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</si>
  <si>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</si>
  <si>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</si>
  <si>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</si>
  <si>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</si>
  <si>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</si>
  <si>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</si>
  <si>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</si>
  <si>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</si>
  <si>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</si>
  <si>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</si>
  <si>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</si>
  <si>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</si>
  <si>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</si>
  <si>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</si>
  <si>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</si>
  <si>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</si>
  <si>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</si>
  <si>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</si>
  <si>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</si>
  <si>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</si>
  <si>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</si>
  <si>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</si>
  <si>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</si>
  <si>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</si>
  <si>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</si>
  <si>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</si>
  <si>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</si>
  <si>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</si>
  <si>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</si>
  <si>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</si>
  <si>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</si>
  <si>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</si>
  <si>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</si>
  <si>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</si>
  <si>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</si>
  <si>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</si>
  <si>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</si>
  <si>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</si>
  <si>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</si>
  <si>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</si>
  <si>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</si>
  <si>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</si>
  <si>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</si>
  <si>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</si>
  <si>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</si>
  <si>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</si>
  <si>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</si>
  <si>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</si>
  <si>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</si>
  <si>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</si>
  <si>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</si>
  <si>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</si>
  <si>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</si>
  <si>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</si>
  <si>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</si>
  <si>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</si>
  <si>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</si>
  <si>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</si>
  <si>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</si>
  <si>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</si>
  <si>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</si>
  <si>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</si>
  <si>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</si>
  <si>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</si>
  <si>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</si>
  <si>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</si>
  <si>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</si>
  <si>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</si>
  <si>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</si>
  <si>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</si>
  <si>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</si>
  <si>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</si>
  <si>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</si>
  <si>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</si>
  <si>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</si>
  <si>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</si>
  <si>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</si>
  <si>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</si>
  <si>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</si>
  <si>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</si>
  <si>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</si>
  <si>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</si>
  <si>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</si>
  <si>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</si>
  <si>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</si>
  <si>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</si>
  <si>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</si>
  <si>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</si>
  <si>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</si>
  <si>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</si>
  <si>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</si>
  <si>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</si>
  <si>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</si>
  <si>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</si>
  <si>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</si>
  <si>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</si>
  <si>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</si>
  <si>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</si>
  <si>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</si>
  <si>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</si>
  <si>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</si>
  <si>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</si>
  <si>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</si>
  <si>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</si>
  <si>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</si>
  <si>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</si>
  <si>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</si>
  <si>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</si>
  <si>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</si>
  <si>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</si>
  <si>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</si>
  <si>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</si>
  <si>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</si>
  <si>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</si>
  <si>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</si>
  <si>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</si>
  <si>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</si>
  <si>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</si>
  <si>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</si>
  <si>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</si>
  <si>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</si>
  <si>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</si>
  <si>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</si>
  <si>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</si>
  <si>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</si>
  <si>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</si>
  <si>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</si>
  <si>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</si>
  <si>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</si>
  <si>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</si>
  <si>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</si>
  <si>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</si>
  <si>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</si>
  <si>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</si>
  <si>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</si>
  <si>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</si>
  <si>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</si>
  <si>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</si>
  <si>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</si>
  <si>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</si>
  <si>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</si>
  <si>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</si>
  <si>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</si>
  <si>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</si>
  <si>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</si>
  <si>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</si>
  <si>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</si>
  <si>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</si>
  <si>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</si>
  <si>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</si>
  <si>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</si>
  <si>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</si>
  <si>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</si>
  <si>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</si>
  <si>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</si>
  <si>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</si>
  <si>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</si>
  <si>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</si>
  <si>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</si>
  <si>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</si>
  <si>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</si>
  <si>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</si>
  <si>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</si>
  <si>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</si>
  <si>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</si>
  <si>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</si>
  <si>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</si>
  <si>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</si>
  <si>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</si>
  <si>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</si>
  <si>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</si>
  <si>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</si>
  <si>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</si>
  <si>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</si>
  <si>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</si>
  <si>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</si>
  <si>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</si>
  <si>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</si>
  <si>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</si>
  <si>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</si>
  <si>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</si>
  <si>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</si>
  <si>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</si>
  <si>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</si>
  <si>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</si>
  <si>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</si>
  <si>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</si>
  <si>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</si>
  <si>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</si>
  <si>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</si>
  <si>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</si>
  <si>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</si>
  <si>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</si>
  <si>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</si>
  <si>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</si>
  <si>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</si>
  <si>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</si>
  <si>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</si>
  <si>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</si>
  <si>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</si>
  <si>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</si>
  <si>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</si>
  <si>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</si>
  <si>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</si>
  <si>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</si>
  <si>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</si>
  <si>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</si>
  <si>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</si>
  <si>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</si>
  <si>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</si>
  <si>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</si>
  <si>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</si>
  <si>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</si>
  <si>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</si>
  <si>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</si>
  <si>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</si>
  <si>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</si>
  <si>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</si>
  <si>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</si>
  <si>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</si>
  <si>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</si>
  <si>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</si>
  <si>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</si>
  <si>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</si>
  <si>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</si>
  <si>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</si>
  <si>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</si>
  <si>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</si>
  <si>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</si>
  <si>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</si>
  <si>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</si>
  <si>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</si>
  <si>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</si>
  <si>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</si>
  <si>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</si>
  <si>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</si>
  <si>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</si>
  <si>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</si>
  <si>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</si>
  <si>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</si>
  <si>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</si>
  <si>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</si>
  <si>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</si>
  <si>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</si>
  <si>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</si>
  <si>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</si>
  <si>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</si>
  <si>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</si>
  <si>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</si>
  <si>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</si>
  <si>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</si>
  <si>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</si>
  <si>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</si>
  <si>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</si>
  <si>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</si>
  <si>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</si>
  <si>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</si>
  <si>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</si>
  <si>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</si>
  <si>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</si>
  <si>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</si>
  <si>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</si>
  <si>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</si>
  <si>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</si>
  <si>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</si>
  <si>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</si>
  <si>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</si>
  <si>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</si>
  <si>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</si>
  <si>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</si>
  <si>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</si>
  <si>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</si>
  <si>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</si>
  <si>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</si>
  <si>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</si>
  <si>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</si>
  <si>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</si>
  <si>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</si>
  <si>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</si>
  <si>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</si>
  <si>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</si>
  <si>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</si>
  <si>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</si>
  <si>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</si>
  <si>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</si>
  <si>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</si>
  <si>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</si>
  <si>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</si>
  <si>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</si>
  <si>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</si>
  <si>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</si>
  <si>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</si>
  <si>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</si>
  <si>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</si>
  <si>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</si>
  <si>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</si>
  <si>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</si>
  <si>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</si>
  <si>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</si>
  <si>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</si>
  <si>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</si>
  <si>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</si>
  <si>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</si>
  <si>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</si>
  <si>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</si>
  <si>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</si>
  <si>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</si>
  <si>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</si>
  <si>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</si>
  <si>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</si>
  <si>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</si>
  <si>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</si>
  <si>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</si>
  <si>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</si>
  <si>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</si>
  <si>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</si>
  <si>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</si>
  <si>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</si>
  <si>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</si>
  <si>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</si>
  <si>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</si>
  <si>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</si>
  <si>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</si>
  <si>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</si>
  <si>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</si>
  <si>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</si>
  <si>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</si>
  <si>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</si>
  <si>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</si>
  <si>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</si>
  <si>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</si>
  <si>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</si>
  <si>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</si>
  <si>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</si>
  <si>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</si>
  <si>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</si>
  <si>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</si>
  <si>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</si>
  <si>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</si>
  <si>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</si>
  <si>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</si>
  <si>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</si>
  <si>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</si>
  <si>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</si>
  <si>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</si>
  <si>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</si>
  <si>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</si>
  <si>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</si>
  <si>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</si>
  <si>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</si>
  <si>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</si>
  <si>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</si>
  <si>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</si>
  <si>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</si>
  <si>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</si>
  <si>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</si>
  <si>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</si>
  <si>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</si>
  <si>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</si>
  <si>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</si>
  <si>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</si>
  <si>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</si>
  <si>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</si>
  <si>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</si>
  <si>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</si>
  <si>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</si>
  <si>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</si>
  <si>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</si>
  <si>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</si>
  <si>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</si>
  <si>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</si>
  <si>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</si>
  <si>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</si>
  <si>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</si>
  <si>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</si>
  <si>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</si>
  <si>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</si>
  <si>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</si>
  <si>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</si>
  <si>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</si>
  <si>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</si>
  <si>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</si>
  <si>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</si>
  <si>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</si>
  <si>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</si>
  <si>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</si>
  <si>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</si>
  <si>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</si>
  <si>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</si>
  <si>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</si>
  <si>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</si>
  <si>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</si>
  <si>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</si>
  <si>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</si>
  <si>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</si>
  <si>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</si>
  <si>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</si>
  <si>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</si>
  <si>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</si>
  <si>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</si>
  <si>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</si>
  <si>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</si>
  <si>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</si>
  <si>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</si>
  <si>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</si>
  <si>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</si>
  <si>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</si>
  <si>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</si>
  <si>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</si>
  <si>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</si>
  <si>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</si>
  <si>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</si>
  <si>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</si>
  <si>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</si>
  <si>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</si>
  <si>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63504386</t>
  </si>
  <si>
    <t xml:space="preserve">ARCE  </t>
  </si>
  <si>
    <t>BANEGAS</t>
  </si>
  <si>
    <t>Alondra Milagros</t>
  </si>
  <si>
    <t xml:space="preserve">MENDOZA </t>
  </si>
  <si>
    <t>CARI</t>
  </si>
  <si>
    <t>ERLINDA VIRGINIA</t>
  </si>
  <si>
    <t>CHURA</t>
  </si>
  <si>
    <t>CCAMA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</si>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</sst>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358140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396240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182880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68580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6</xdr:col>
          <xdr:colOff>609600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480060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457200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228600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53340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3</xdr:row>
          <xdr:rowOff>7620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739140</xdr:colOff>
          <xdr:row>7</xdr:row>
          <xdr:rowOff>30480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632460</xdr:colOff>
          <xdr:row>12</xdr:row>
          <xdr:rowOff>327660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137160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205740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22860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586740</xdr:colOff>
          <xdr:row>6</xdr:row>
          <xdr:rowOff>45720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586740</xdr:colOff>
          <xdr:row>11</xdr:row>
          <xdr:rowOff>99060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586740</xdr:colOff>
          <xdr:row>6</xdr:row>
          <xdr:rowOff>30480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586740</xdr:colOff>
          <xdr:row>11</xdr:row>
          <xdr:rowOff>91440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91440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556260</xdr:colOff>
          <xdr:row>11</xdr:row>
          <xdr:rowOff>91440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556260</xdr:colOff>
          <xdr:row>16</xdr:row>
          <xdr:rowOff>160020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1082040</xdr:colOff>
          <xdr:row>2</xdr:row>
          <xdr:rowOff>53340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114300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D15" sqref="D15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45492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4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301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D9" sqref="D9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199</v>
      </c>
      <c r="C1" s="63">
        <v>4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167</v>
      </c>
      <c r="G3" s="17">
        <v>0</v>
      </c>
      <c r="H3" s="17">
        <v>5</v>
      </c>
      <c r="I3" s="17" t="s">
        <v>173</v>
      </c>
    </row>
    <row r="4" spans="1:15" ht="19.8" thickBot="1">
      <c r="A4" s="60">
        <v>2</v>
      </c>
      <c r="B4" s="36">
        <v>1</v>
      </c>
      <c r="C4" s="36" t="s">
        <v>168</v>
      </c>
      <c r="G4" s="17">
        <f>H3+1</f>
        <v>6</v>
      </c>
      <c r="H4" s="17">
        <v>10</v>
      </c>
      <c r="I4" s="17" t="s">
        <v>174</v>
      </c>
    </row>
    <row r="5" spans="1:15" ht="19.8" thickBot="1">
      <c r="A5" s="60">
        <v>3</v>
      </c>
      <c r="B5" s="36">
        <v>1</v>
      </c>
      <c r="C5" s="36" t="s">
        <v>165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>
      <c r="A6" s="60">
        <v>4</v>
      </c>
      <c r="B6" s="36">
        <v>1</v>
      </c>
      <c r="C6" s="36" t="s">
        <v>168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>
      <c r="A7" s="60">
        <v>5</v>
      </c>
      <c r="B7" s="36">
        <v>1</v>
      </c>
      <c r="C7" s="36" t="s">
        <v>168</v>
      </c>
      <c r="N7" s="68"/>
      <c r="O7" s="68"/>
    </row>
    <row r="8" spans="1:15" ht="19.8" thickBot="1">
      <c r="A8" s="60">
        <v>6</v>
      </c>
      <c r="B8" s="36">
        <v>1</v>
      </c>
      <c r="C8" s="36" t="s">
        <v>165</v>
      </c>
      <c r="N8" s="69"/>
      <c r="O8" s="70"/>
    </row>
    <row r="9" spans="1:15" ht="19.8" thickBot="1">
      <c r="A9" s="60">
        <v>7</v>
      </c>
      <c r="B9" s="36">
        <v>1</v>
      </c>
      <c r="C9" s="36" t="s">
        <v>168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168</v>
      </c>
    </row>
    <row r="11" spans="1:15" ht="19.8" thickBot="1">
      <c r="A11" s="60">
        <v>9</v>
      </c>
      <c r="B11" s="36">
        <v>1</v>
      </c>
      <c r="C11" s="36" t="s">
        <v>166</v>
      </c>
    </row>
    <row r="12" spans="1:15" ht="19.8" thickBot="1">
      <c r="A12" s="60">
        <v>10</v>
      </c>
      <c r="B12" s="36">
        <v>1</v>
      </c>
      <c r="C12" s="36" t="s">
        <v>167</v>
      </c>
    </row>
    <row r="13" spans="1:15" ht="19.8" thickBot="1">
      <c r="A13" s="60">
        <v>11</v>
      </c>
      <c r="B13" s="36">
        <v>1</v>
      </c>
      <c r="C13" s="36" t="s">
        <v>165</v>
      </c>
    </row>
    <row r="14" spans="1:15" ht="19.8" thickBot="1">
      <c r="A14" s="60">
        <v>12</v>
      </c>
      <c r="B14" s="36">
        <v>1</v>
      </c>
      <c r="C14" s="36" t="s">
        <v>166</v>
      </c>
    </row>
    <row r="15" spans="1:15" ht="19.8" thickBot="1">
      <c r="A15" s="60">
        <v>13</v>
      </c>
      <c r="B15" s="36">
        <v>1</v>
      </c>
      <c r="C15" s="36" t="s">
        <v>167</v>
      </c>
    </row>
    <row r="16" spans="1:15" ht="19.8" thickBot="1">
      <c r="A16" s="60">
        <v>14</v>
      </c>
      <c r="B16" s="36">
        <v>1</v>
      </c>
      <c r="C16" s="36" t="s">
        <v>165</v>
      </c>
    </row>
    <row r="17" spans="1:3" ht="19.8" thickBot="1">
      <c r="A17" s="60">
        <v>15</v>
      </c>
      <c r="B17" s="36">
        <v>1</v>
      </c>
      <c r="C17" s="36" t="s">
        <v>168</v>
      </c>
    </row>
    <row r="18" spans="1:3" ht="19.8" thickBot="1">
      <c r="A18" s="60">
        <v>16</v>
      </c>
      <c r="B18" s="36">
        <v>1</v>
      </c>
      <c r="C18" s="36" t="s">
        <v>167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1</v>
      </c>
      <c r="C20" s="36" t="s">
        <v>165</v>
      </c>
    </row>
    <row r="21" spans="1:3" ht="19.8" thickBot="1">
      <c r="A21" s="60">
        <v>19</v>
      </c>
      <c r="B21" s="36">
        <v>1</v>
      </c>
      <c r="C21" s="36" t="s">
        <v>167</v>
      </c>
    </row>
    <row r="22" spans="1:3" ht="19.8" thickBot="1">
      <c r="A22" s="61">
        <v>20</v>
      </c>
      <c r="B22" s="36">
        <v>1</v>
      </c>
      <c r="C22" s="36" t="s">
        <v>166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8AgXwMIDUaoe9uxuPeQ1pnOd1TX+hZJnvQOwlUTMnxD55cczQCn/jThMAqR6uAxHFeKSYytDkGlP4/Eg5hCyZQ==" saltValue="Vqiigdl7/6K6Yok1XVMQ8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36</v>
      </c>
      <c r="U7" s="138"/>
      <c r="V7" s="138"/>
      <c r="W7" s="130" t="str">
        <f>VLOOKUP(D5,Data!$A$2:$F$201,3,FALSE)</f>
        <v>ICHUÑA</v>
      </c>
      <c r="X7" s="130"/>
      <c r="Y7" s="130"/>
      <c r="Z7" s="130"/>
      <c r="AB7" s="80"/>
    </row>
    <row r="8" spans="2:30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str">
        <f>VLOOKUP(D5,Data!$A$2:$H$201,8,FALSE)</f>
        <v>PÚBLICA</v>
      </c>
      <c r="X9" s="131"/>
      <c r="Y9" s="131"/>
      <c r="Z9" s="131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>
      <c r="C15" s="120"/>
      <c r="D15" s="76" t="str">
        <f>Matriz!$I$3</f>
        <v>Previo Inicio</v>
      </c>
      <c r="E15" s="118">
        <f>GrafA!D14</f>
        <v>0</v>
      </c>
      <c r="F15" s="118"/>
      <c r="G15" s="119">
        <f>IFERROR(GrafA!E14,"")</f>
        <v>0</v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0"/>
      <c r="D16" s="77" t="str">
        <f>Matriz!$I$4</f>
        <v>Inicio</v>
      </c>
      <c r="E16" s="118">
        <f>GrafA!D15</f>
        <v>0</v>
      </c>
      <c r="F16" s="118"/>
      <c r="G16" s="119">
        <f>IFERROR(GrafA!E15,"")</f>
        <v>0</v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>
        <f>IFERROR((N16*100%)/$N$19,"")</f>
        <v>0</v>
      </c>
    </row>
    <row r="17" spans="3:15" ht="21">
      <c r="C17" s="120"/>
      <c r="D17" s="78" t="str">
        <f>Matriz!$I$5</f>
        <v>Proceso</v>
      </c>
      <c r="E17" s="118">
        <f>GrafA!D16</f>
        <v>1</v>
      </c>
      <c r="F17" s="118"/>
      <c r="G17" s="119">
        <f>IFERROR(GrafA!E16,"")</f>
        <v>1</v>
      </c>
      <c r="H17" s="119"/>
      <c r="I17" s="119"/>
      <c r="M17" s="86" t="str">
        <f>Matriz!$I$5</f>
        <v>Proceso</v>
      </c>
      <c r="N17" s="89">
        <f>E17+E25+E33+E41+E49+E57+E65+E73+E81+E89+E97</f>
        <v>1</v>
      </c>
      <c r="O17" s="105">
        <f>IFERROR((N17*100%)/$N$19,"")</f>
        <v>1</v>
      </c>
    </row>
    <row r="18" spans="3:15" ht="21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>
        <f>IFERROR(GrafA!E17,"")</f>
        <v>0</v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>IFERROR((N18*100%)/$N$19,"")</f>
        <v>0</v>
      </c>
    </row>
    <row r="19" spans="3:15" ht="23.4">
      <c r="C19" s="120"/>
      <c r="D19" s="64" t="s">
        <v>39</v>
      </c>
      <c r="E19" s="126">
        <f>SUM(E15:F18)</f>
        <v>1</v>
      </c>
      <c r="F19" s="127"/>
      <c r="G19" s="128">
        <f>SUM(G15:I18)</f>
        <v>1</v>
      </c>
      <c r="H19" s="129"/>
      <c r="I19" s="129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>
      <c r="M44" s="104" t="s">
        <v>158</v>
      </c>
      <c r="N44" s="115">
        <f>Configuracion!Q2</f>
        <v>1</v>
      </c>
      <c r="O44" s="115"/>
    </row>
    <row r="45" spans="3:15" ht="18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>
      <c r="M52" s="104" t="s">
        <v>462</v>
      </c>
      <c r="N52" s="115">
        <f>Configuracion!Q10</f>
        <v>0</v>
      </c>
      <c r="O52" s="115"/>
    </row>
    <row r="53" spans="3:15" ht="18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1</v>
      </c>
      <c r="O55" s="116"/>
    </row>
    <row r="56" spans="3:15" ht="21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7" sqref="T57:AA5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/>
    <row r="5" spans="2:27" ht="18.600000000000001" customHeight="1">
      <c r="B5" s="146" t="s">
        <v>180</v>
      </c>
      <c r="C5" s="146"/>
      <c r="D5" s="162" t="str">
        <f>Inicio!C10</f>
        <v>0708610</v>
      </c>
      <c r="E5" s="163"/>
      <c r="F5" s="44" t="s">
        <v>37</v>
      </c>
      <c r="G5" s="158" t="str">
        <f>VLOOKUP(D5,Data!$A$2:$H$301,6,FALSE)</f>
        <v>SAN IGNACIO DE LOYOLA</v>
      </c>
      <c r="H5" s="158"/>
      <c r="I5" s="158"/>
      <c r="J5" s="158"/>
      <c r="K5" s="158"/>
      <c r="L5" s="158"/>
      <c r="M5" s="161" t="s">
        <v>38</v>
      </c>
      <c r="N5" s="161"/>
      <c r="O5" s="160" t="str">
        <f>VLOOKUP(D5,Data!$A$2:$H$301,5,FALSE)</f>
        <v>PRIMARIA</v>
      </c>
      <c r="P5" s="160"/>
      <c r="Q5" s="160"/>
      <c r="R5" s="160"/>
      <c r="S5" s="160"/>
      <c r="T5" s="156" t="s">
        <v>184</v>
      </c>
      <c r="U5" s="156"/>
      <c r="V5" s="156"/>
      <c r="W5" s="160" t="str">
        <f>VLOOKUP(D5,Data!$A$2:$H$301,7,FALSE)</f>
        <v>RURAL</v>
      </c>
      <c r="X5" s="160"/>
      <c r="Y5" s="160"/>
      <c r="Z5" s="160"/>
      <c r="AA5" s="16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43" t="s">
        <v>181</v>
      </c>
      <c r="C7" s="143"/>
      <c r="D7" s="164" t="str">
        <f>VLOOKUP(D5,Data!$A$2:$H$301,2,FALSE)</f>
        <v xml:space="preserve"> FERNANDO BELAUNDE TERRY</v>
      </c>
      <c r="E7" s="164"/>
      <c r="F7" s="26" t="s">
        <v>182</v>
      </c>
      <c r="G7" s="159" t="str">
        <f>Inicio!F8</f>
        <v>Matematica</v>
      </c>
      <c r="H7" s="159"/>
      <c r="I7" s="159"/>
      <c r="J7" s="159"/>
      <c r="K7" s="159"/>
      <c r="L7" s="159"/>
      <c r="M7" s="156" t="s">
        <v>36</v>
      </c>
      <c r="N7" s="156"/>
      <c r="O7" s="160" t="str">
        <f>VLOOKUP(D5,Data!$A$2:$H$301,3,FALSE)</f>
        <v>ICHUÑA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4</v>
      </c>
      <c r="X7" s="160"/>
      <c r="Y7" s="160"/>
      <c r="Z7" s="160"/>
      <c r="AA7" s="160"/>
    </row>
    <row r="8" spans="2:27" ht="14.55" customHeight="1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str">
        <f>VLOOKUP(D5,Data!$A$2:$H$301,8,FALSE)</f>
        <v>PÚBLICA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403</v>
      </c>
      <c r="H12" s="100" t="s">
        <v>167</v>
      </c>
      <c r="I12" s="100" t="s">
        <v>168</v>
      </c>
      <c r="J12" s="100" t="s">
        <v>165</v>
      </c>
      <c r="K12" s="100" t="s">
        <v>168</v>
      </c>
      <c r="L12" s="100" t="s">
        <v>168</v>
      </c>
      <c r="M12" s="100" t="s">
        <v>165</v>
      </c>
      <c r="N12" s="100" t="s">
        <v>168</v>
      </c>
      <c r="O12" s="100" t="s">
        <v>168</v>
      </c>
      <c r="P12" s="100" t="s">
        <v>168</v>
      </c>
      <c r="Q12" s="100" t="s">
        <v>167</v>
      </c>
      <c r="R12" s="100" t="s">
        <v>165</v>
      </c>
      <c r="S12" s="100" t="s">
        <v>166</v>
      </c>
      <c r="T12" s="100" t="s">
        <v>167</v>
      </c>
      <c r="U12" s="100" t="s">
        <v>165</v>
      </c>
      <c r="V12" s="100" t="s">
        <v>166</v>
      </c>
      <c r="W12" s="100" t="s">
        <v>167</v>
      </c>
      <c r="X12" s="100" t="s">
        <v>165</v>
      </c>
      <c r="Y12" s="100" t="s">
        <v>165</v>
      </c>
      <c r="Z12" s="100" t="s">
        <v>167</v>
      </c>
      <c r="AA12" s="100" t="s">
        <v>168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1</v>
      </c>
      <c r="AC22" s="149"/>
      <c r="AD22" s="149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0" t="s">
        <v>477</v>
      </c>
      <c r="C53" s="150"/>
      <c r="D53" s="150"/>
      <c r="E53" s="157">
        <v>40888905</v>
      </c>
      <c r="F53" s="151" t="s">
        <v>675</v>
      </c>
      <c r="G53" s="151"/>
      <c r="H53" s="151"/>
      <c r="I53" s="151"/>
      <c r="J53" s="151"/>
      <c r="K53" s="151"/>
      <c r="L53" s="151" t="s">
        <v>676</v>
      </c>
      <c r="M53" s="151"/>
      <c r="N53" s="151"/>
      <c r="O53" s="151"/>
      <c r="P53" s="151"/>
      <c r="Q53" s="151"/>
      <c r="R53" s="151"/>
      <c r="S53" s="151"/>
      <c r="T53" s="157" t="s">
        <v>677</v>
      </c>
      <c r="U53" s="157"/>
      <c r="V53" s="157"/>
      <c r="W53" s="157"/>
      <c r="X53" s="157"/>
      <c r="Y53" s="157"/>
      <c r="Z53" s="157"/>
      <c r="AA53" s="157"/>
    </row>
    <row r="54" spans="2:27" ht="14.55" customHeight="1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30843237</v>
      </c>
      <c r="F57" s="151" t="s">
        <v>678</v>
      </c>
      <c r="G57" s="151"/>
      <c r="H57" s="151"/>
      <c r="I57" s="151"/>
      <c r="J57" s="151"/>
      <c r="K57" s="151"/>
      <c r="L57" s="151" t="s">
        <v>679</v>
      </c>
      <c r="M57" s="151"/>
      <c r="N57" s="151"/>
      <c r="O57" s="151"/>
      <c r="P57" s="151"/>
      <c r="Q57" s="151"/>
      <c r="R57" s="151"/>
      <c r="S57" s="151"/>
      <c r="T57" s="151" t="s">
        <v>680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disabled="1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/>
    <row r="5" spans="2:57" ht="14.55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</v>
      </c>
    </row>
    <row r="12" spans="2:57" ht="14.55" hidden="1" customHeight="1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3"/>
      <c r="AB12" s="173"/>
      <c r="AC12" s="173"/>
      <c r="AD12" s="173"/>
    </row>
    <row r="13" spans="2:57" ht="45" customHeight="1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63504386</v>
      </c>
      <c r="D14" s="28" t="str">
        <f>IF(VLOOKUP(B14,RespA!$B$12:$AA$51,3,FALSE)&lt;&gt;0,CONCATENATE(VLOOKUP(B14,RespA!$B$12:$AA$51,3,FALSE)," ",VLOOKUP(B14,RespA!$B$12:$AA$51,4,FALSE)),"")</f>
        <v>ARCE   BANEGAS</v>
      </c>
      <c r="E14" s="28" t="str">
        <f>IF(VLOOKUP(B14,RespA!$B$12:$AA$51,4,FALSE)&lt;&gt;0,VLOOKUP(B14,RespA!$B$12:$AA$51,5,FALSE),"")</f>
        <v>Alondra Milagros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✔</v>
      </c>
      <c r="O14" s="17" t="str">
        <f t="shared" si="0"/>
        <v>✖</v>
      </c>
      <c r="P14" s="17" t="str">
        <f t="shared" si="0"/>
        <v>✔</v>
      </c>
      <c r="Q14" s="17" t="str">
        <f t="shared" si="0"/>
        <v>✔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✖</v>
      </c>
      <c r="V14" s="17" t="str">
        <f t="shared" si="0"/>
        <v>✔</v>
      </c>
      <c r="W14" s="17" t="str">
        <f t="shared" si="0"/>
        <v>✖</v>
      </c>
      <c r="X14" s="17" t="str">
        <f t="shared" si="0"/>
        <v>✔</v>
      </c>
      <c r="Y14" s="17" t="str">
        <f t="shared" si="0"/>
        <v>✔</v>
      </c>
      <c r="Z14" s="17" t="str">
        <f t="shared" si="0"/>
        <v>✖</v>
      </c>
      <c r="AA14" s="21">
        <f>BB14</f>
        <v>16</v>
      </c>
      <c r="AB14" s="21">
        <f>BC14</f>
        <v>4</v>
      </c>
      <c r="AC14" s="21">
        <f>BD14</f>
        <v>16</v>
      </c>
      <c r="AD14" s="21" t="str">
        <f>BE14</f>
        <v>Proceso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1</v>
      </c>
      <c r="AL14" s="16">
        <f>IF(RespA!L12=0,"",IF(RespA!L12=ResA!$K$11,ResA!$K$12,0))</f>
        <v>1</v>
      </c>
      <c r="AM14" s="16">
        <f>IF(RespA!M12=0,"",IF(RespA!M12=ResA!$L$11,ResA!$L$12,0))</f>
        <v>1</v>
      </c>
      <c r="AN14" s="16">
        <f>IF(RespA!N12=0,"",IF(RespA!N12=ResA!$M$11,ResA!$M$12,0))</f>
        <v>1</v>
      </c>
      <c r="AO14" s="16">
        <f>IF(RespA!O12=0,"",IF(RespA!O12=ResA!$N$11,ResA!$N$12,0))</f>
        <v>1</v>
      </c>
      <c r="AP14" s="16">
        <f>IF(RespA!P12=0,"",IF(RespA!P12=ResA!$O$11,ResA!$O$12,0))</f>
        <v>0</v>
      </c>
      <c r="AQ14" s="16">
        <f>IF(RespA!Q12=0,"",IF(RespA!Q12=ResA!$P$11,ResA!$P$12,0))</f>
        <v>1</v>
      </c>
      <c r="AR14" s="16">
        <f>IF(RespA!R12=0,"",IF(RespA!R12=ResA!$Q$11,ResA!$Q$12,0))</f>
        <v>1</v>
      </c>
      <c r="AS14" s="16">
        <f>IF(RespA!S12=0,"",IF(RespA!S12=ResA!$R$11,ResA!$R$12,0))</f>
        <v>1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0</v>
      </c>
      <c r="AW14" s="16">
        <f>IF(RespA!W12=0,"",IF(RespA!W12=ResA!$V$11,ResA!$V$12,0))</f>
        <v>1</v>
      </c>
      <c r="AX14" s="16">
        <f>IF(RespA!X12=0,"",IF(RespA!X12=ResA!$W$11,ResA!$W$12,0))</f>
        <v>0</v>
      </c>
      <c r="AY14" s="16">
        <f>IF(RespA!Y12=0,"",IF(RespA!Y12=ResA!$X$11,ResA!$X$12,0))</f>
        <v>1</v>
      </c>
      <c r="AZ14" s="16">
        <f>IF(RespA!Z12=0,"",IF(RespA!Z12=ResA!$Y$11,ResA!$Y$12,0))</f>
        <v>1</v>
      </c>
      <c r="BA14" s="16">
        <f>IF(RespA!AA12=0,"",IF(RespA!AA12=ResA!$Z$11,ResA!$Z$12,0))</f>
        <v>0</v>
      </c>
      <c r="BB14" s="17">
        <f>IF(COUNTBLANK(AH14:BA14)=20,"",COUNTIF(AH14:BA14,"&gt; 0"))</f>
        <v>16</v>
      </c>
      <c r="BC14" s="17">
        <f>IF(BB14="","",COUNTIF(AH14:BA14,"= 0"))</f>
        <v>4</v>
      </c>
      <c r="BD14" s="17">
        <f>IF(BB14="","",SUM(AH14:BA14))</f>
        <v>16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>
      <c r="B56" s="167" t="s">
        <v>169</v>
      </c>
      <c r="C56" s="167"/>
      <c r="D56" s="167"/>
      <c r="E56" s="167"/>
      <c r="F56" s="167"/>
      <c r="G56" s="37">
        <f>AH56</f>
        <v>1</v>
      </c>
      <c r="H56" s="37">
        <f t="shared" ref="H56:Z57" si="28">AI56</f>
        <v>1</v>
      </c>
      <c r="I56" s="37">
        <f t="shared" si="28"/>
        <v>1</v>
      </c>
      <c r="J56" s="37">
        <f t="shared" si="28"/>
        <v>1</v>
      </c>
      <c r="K56" s="37">
        <f t="shared" si="28"/>
        <v>1</v>
      </c>
      <c r="L56" s="37">
        <f t="shared" si="28"/>
        <v>1</v>
      </c>
      <c r="M56" s="37">
        <f t="shared" si="28"/>
        <v>1</v>
      </c>
      <c r="N56" s="37">
        <f t="shared" si="28"/>
        <v>1</v>
      </c>
      <c r="O56" s="37">
        <f t="shared" si="28"/>
        <v>0</v>
      </c>
      <c r="P56" s="37">
        <f t="shared" si="28"/>
        <v>1</v>
      </c>
      <c r="Q56" s="37">
        <f t="shared" si="28"/>
        <v>1</v>
      </c>
      <c r="R56" s="37">
        <f t="shared" si="28"/>
        <v>1</v>
      </c>
      <c r="S56" s="37">
        <f t="shared" si="28"/>
        <v>1</v>
      </c>
      <c r="T56" s="37">
        <f t="shared" si="28"/>
        <v>1</v>
      </c>
      <c r="U56" s="37">
        <f t="shared" si="28"/>
        <v>0</v>
      </c>
      <c r="V56" s="37">
        <f t="shared" si="28"/>
        <v>1</v>
      </c>
      <c r="W56" s="37">
        <f t="shared" si="28"/>
        <v>0</v>
      </c>
      <c r="X56" s="37">
        <f t="shared" si="28"/>
        <v>1</v>
      </c>
      <c r="Y56" s="37">
        <f t="shared" si="28"/>
        <v>1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1</v>
      </c>
      <c r="AI56" s="35">
        <f t="shared" ref="AI56:BA56" si="29">COUNTIF(AI14:AI53,"&gt;0")</f>
        <v>1</v>
      </c>
      <c r="AJ56" s="35">
        <f t="shared" si="29"/>
        <v>1</v>
      </c>
      <c r="AK56" s="35">
        <f t="shared" si="29"/>
        <v>1</v>
      </c>
      <c r="AL56" s="35">
        <f t="shared" si="29"/>
        <v>1</v>
      </c>
      <c r="AM56" s="35">
        <f t="shared" si="29"/>
        <v>1</v>
      </c>
      <c r="AN56" s="35">
        <f t="shared" si="29"/>
        <v>1</v>
      </c>
      <c r="AO56" s="35">
        <f t="shared" si="29"/>
        <v>1</v>
      </c>
      <c r="AP56" s="35">
        <f t="shared" si="29"/>
        <v>0</v>
      </c>
      <c r="AQ56" s="35">
        <f t="shared" si="29"/>
        <v>1</v>
      </c>
      <c r="AR56" s="35">
        <f t="shared" si="29"/>
        <v>1</v>
      </c>
      <c r="AS56" s="35">
        <f t="shared" si="29"/>
        <v>1</v>
      </c>
      <c r="AT56" s="35">
        <f t="shared" si="29"/>
        <v>1</v>
      </c>
      <c r="AU56" s="35">
        <f t="shared" si="29"/>
        <v>1</v>
      </c>
      <c r="AV56" s="35">
        <f t="shared" si="29"/>
        <v>0</v>
      </c>
      <c r="AW56" s="35">
        <f t="shared" si="29"/>
        <v>1</v>
      </c>
      <c r="AX56" s="35">
        <f t="shared" si="29"/>
        <v>0</v>
      </c>
      <c r="AY56" s="35">
        <f t="shared" si="29"/>
        <v>1</v>
      </c>
      <c r="AZ56" s="35">
        <f t="shared" si="29"/>
        <v>1</v>
      </c>
      <c r="BA56" s="35">
        <f t="shared" si="29"/>
        <v>0</v>
      </c>
    </row>
    <row r="57" spans="2:57" ht="14.55" customHeight="1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1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1</v>
      </c>
      <c r="V57" s="37">
        <f t="shared" si="28"/>
        <v>0</v>
      </c>
      <c r="W57" s="37">
        <f t="shared" si="28"/>
        <v>1</v>
      </c>
      <c r="X57" s="37">
        <f t="shared" si="28"/>
        <v>0</v>
      </c>
      <c r="Y57" s="37">
        <f t="shared" si="28"/>
        <v>0</v>
      </c>
      <c r="Z57" s="37">
        <f t="shared" si="28"/>
        <v>1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1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1</v>
      </c>
      <c r="AW57" s="35">
        <f t="shared" si="30"/>
        <v>0</v>
      </c>
      <c r="AX57" s="35">
        <f t="shared" si="30"/>
        <v>1</v>
      </c>
      <c r="AY57" s="35">
        <f t="shared" si="30"/>
        <v>0</v>
      </c>
      <c r="AZ57" s="35">
        <f t="shared" si="30"/>
        <v>0</v>
      </c>
      <c r="BA57" s="35">
        <f t="shared" si="30"/>
        <v>1</v>
      </c>
      <c r="BB57" s="36"/>
    </row>
    <row r="58" spans="2:57" ht="14.55" customHeight="1">
      <c r="B58" s="167" t="s">
        <v>190</v>
      </c>
      <c r="C58" s="167"/>
      <c r="D58" s="167"/>
      <c r="E58" s="167"/>
      <c r="F58" s="167"/>
      <c r="G58" s="101">
        <f>(G56*100%)/$BB$11</f>
        <v>1</v>
      </c>
      <c r="H58" s="101">
        <f t="shared" ref="H58:Z58" si="31">(H56*100%)/$BB$11</f>
        <v>1</v>
      </c>
      <c r="I58" s="101">
        <f t="shared" si="31"/>
        <v>1</v>
      </c>
      <c r="J58" s="101">
        <f t="shared" si="31"/>
        <v>1</v>
      </c>
      <c r="K58" s="101">
        <f t="shared" si="31"/>
        <v>1</v>
      </c>
      <c r="L58" s="101">
        <f t="shared" si="31"/>
        <v>1</v>
      </c>
      <c r="M58" s="101">
        <f t="shared" si="31"/>
        <v>1</v>
      </c>
      <c r="N58" s="101">
        <f t="shared" si="31"/>
        <v>1</v>
      </c>
      <c r="O58" s="101">
        <f t="shared" si="31"/>
        <v>0</v>
      </c>
      <c r="P58" s="101">
        <f t="shared" si="31"/>
        <v>1</v>
      </c>
      <c r="Q58" s="101">
        <f t="shared" si="31"/>
        <v>1</v>
      </c>
      <c r="R58" s="101">
        <f t="shared" si="31"/>
        <v>1</v>
      </c>
      <c r="S58" s="101">
        <f t="shared" si="31"/>
        <v>1</v>
      </c>
      <c r="T58" s="101">
        <f t="shared" si="31"/>
        <v>1</v>
      </c>
      <c r="U58" s="101">
        <f t="shared" si="31"/>
        <v>0</v>
      </c>
      <c r="V58" s="101">
        <f t="shared" si="31"/>
        <v>1</v>
      </c>
      <c r="W58" s="101">
        <f>(W56*100%)/$BB$11</f>
        <v>0</v>
      </c>
      <c r="X58" s="101">
        <f t="shared" si="31"/>
        <v>1</v>
      </c>
      <c r="Y58" s="101">
        <f t="shared" si="31"/>
        <v>1</v>
      </c>
      <c r="Z58" s="101">
        <f t="shared" si="31"/>
        <v>0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1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ResA!H7</f>
        <v>Matematica</v>
      </c>
      <c r="H7" s="133"/>
      <c r="I7" s="133"/>
      <c r="J7" s="133"/>
      <c r="K7" s="185" t="s">
        <v>183</v>
      </c>
      <c r="L7" s="185"/>
      <c r="M7" s="186">
        <f>ResA!Q7</f>
        <v>4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 ht="14.55" customHeight="1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COUNTIF(ResA!$AD$14:$AD$53,GrafA!B14)</f>
        <v>0</v>
      </c>
      <c r="E14" s="103">
        <f>(D14*100%)/$D$18</f>
        <v>0</v>
      </c>
    </row>
    <row r="15" spans="2:23" ht="21">
      <c r="B15" s="176" t="str">
        <f>Matriz!$I$4</f>
        <v>Inicio</v>
      </c>
      <c r="C15" s="176"/>
      <c r="D15" s="59">
        <f>COUNTIF(ResA!$AD$14:$AD$53,GrafA!B15)</f>
        <v>0</v>
      </c>
      <c r="E15" s="103">
        <f>(D15*100%)/$D$18</f>
        <v>0</v>
      </c>
    </row>
    <row r="16" spans="2:23" ht="21">
      <c r="B16" s="176" t="str">
        <f>Matriz!$I$5</f>
        <v>Proceso</v>
      </c>
      <c r="C16" s="176"/>
      <c r="D16" s="59">
        <f>COUNTIF(ResA!$AD$14:$AD$53,GrafA!B16)</f>
        <v>1</v>
      </c>
      <c r="E16" s="103">
        <f>(D16*100%)/$D$18</f>
        <v>1</v>
      </c>
    </row>
    <row r="17" spans="2:5" ht="21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>
        <f>IF(B17="","",(D17*100%)/$D$18)</f>
        <v>0</v>
      </c>
    </row>
    <row r="18" spans="2:5" ht="23.4">
      <c r="B18" s="175" t="s">
        <v>39</v>
      </c>
      <c r="C18" s="175"/>
      <c r="D18" s="64">
        <f>SUM(D14:D17)</f>
        <v>1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RespB!G7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ResB!H7</f>
        <v>Matematica</v>
      </c>
      <c r="H7" s="133"/>
      <c r="I7" s="133"/>
      <c r="J7" s="133"/>
      <c r="K7" s="185" t="s">
        <v>183</v>
      </c>
      <c r="L7" s="185"/>
      <c r="M7" s="186">
        <f>ResB!Q7</f>
        <v>4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RespC!G7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ResC!H7</f>
        <v>Matematica</v>
      </c>
      <c r="H7" s="133"/>
      <c r="I7" s="133"/>
      <c r="J7" s="133"/>
      <c r="K7" s="185" t="s">
        <v>183</v>
      </c>
      <c r="L7" s="185"/>
      <c r="M7" s="186">
        <f>ResC!Q7</f>
        <v>4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RespD!G7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ResD!H7</f>
        <v>Matematica</v>
      </c>
      <c r="H7" s="133"/>
      <c r="I7" s="133"/>
      <c r="J7" s="133"/>
      <c r="K7" s="185" t="s">
        <v>183</v>
      </c>
      <c r="L7" s="185"/>
      <c r="M7" s="186">
        <f>ResD!Q7</f>
        <v>4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RespE!G7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ResE!H7</f>
        <v>Matematica</v>
      </c>
      <c r="H7" s="133"/>
      <c r="I7" s="133"/>
      <c r="J7" s="133"/>
      <c r="K7" s="185" t="s">
        <v>183</v>
      </c>
      <c r="L7" s="185"/>
      <c r="M7" s="186">
        <f>ResE!Q7</f>
        <v>4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RespF!G7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ResF!H7</f>
        <v>Matematica</v>
      </c>
      <c r="H7" s="133"/>
      <c r="I7" s="133"/>
      <c r="J7" s="133"/>
      <c r="K7" s="185" t="s">
        <v>183</v>
      </c>
      <c r="L7" s="185"/>
      <c r="M7" s="186">
        <f>ResF!Q7</f>
        <v>4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RespG!G7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ResG!H7</f>
        <v>Matematica</v>
      </c>
      <c r="H7" s="133"/>
      <c r="I7" s="133"/>
      <c r="J7" s="133"/>
      <c r="K7" s="185" t="s">
        <v>183</v>
      </c>
      <c r="L7" s="185"/>
      <c r="M7" s="186">
        <f>ResG!Q7</f>
        <v>4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RespH!G7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ResH!H7</f>
        <v>Matematica</v>
      </c>
      <c r="H7" s="133"/>
      <c r="I7" s="133"/>
      <c r="J7" s="133"/>
      <c r="K7" s="185" t="s">
        <v>183</v>
      </c>
      <c r="L7" s="185"/>
      <c r="M7" s="186">
        <f>ResH!Q7</f>
        <v>4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RespI!G7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ResI!H7</f>
        <v>Matematica</v>
      </c>
      <c r="H7" s="133"/>
      <c r="I7" s="133"/>
      <c r="J7" s="133"/>
      <c r="K7" s="185" t="s">
        <v>183</v>
      </c>
      <c r="L7" s="185"/>
      <c r="M7" s="186">
        <f>ResI!Q7</f>
        <v>4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RespJ!G7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ResJ!H7</f>
        <v>Matematica</v>
      </c>
      <c r="H7" s="133"/>
      <c r="I7" s="133"/>
      <c r="J7" s="133"/>
      <c r="K7" s="185" t="s">
        <v>183</v>
      </c>
      <c r="L7" s="185"/>
      <c r="M7" s="186">
        <f>ResJ!Q7</f>
        <v>4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RespK!G7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ResK!H7</f>
        <v>Matematica</v>
      </c>
      <c r="H7" s="133"/>
      <c r="I7" s="133"/>
      <c r="J7" s="133"/>
      <c r="K7" s="185" t="s">
        <v>183</v>
      </c>
      <c r="L7" s="185"/>
      <c r="M7" s="186">
        <f>ResK!Q7</f>
        <v>4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82</v>
      </c>
      <c r="K2" t="s">
        <v>301</v>
      </c>
      <c r="L2" t="s">
        <v>9</v>
      </c>
      <c r="M2" t="s">
        <v>11</v>
      </c>
      <c r="N2" t="s">
        <v>474</v>
      </c>
      <c r="O2" t="s">
        <v>472</v>
      </c>
      <c r="P2" t="s">
        <v>158</v>
      </c>
      <c r="Q2" t="s">
        <v>167</v>
      </c>
      <c r="R2" t="s">
        <v>168</v>
      </c>
      <c r="S2" t="s">
        <v>165</v>
      </c>
      <c r="T2" t="s">
        <v>168</v>
      </c>
      <c r="U2" t="s">
        <v>168</v>
      </c>
      <c r="V2" t="s">
        <v>165</v>
      </c>
      <c r="W2" t="s">
        <v>168</v>
      </c>
      <c r="X2" t="s">
        <v>168</v>
      </c>
      <c r="Y2" t="s">
        <v>168</v>
      </c>
      <c r="Z2" t="s">
        <v>167</v>
      </c>
      <c r="AA2" t="s">
        <v>165</v>
      </c>
      <c r="AB2" t="s">
        <v>166</v>
      </c>
      <c r="AC2" t="s">
        <v>167</v>
      </c>
      <c r="AD2" t="s">
        <v>165</v>
      </c>
      <c r="AE2" t="s">
        <v>166</v>
      </c>
      <c r="AF2" t="s">
        <v>167</v>
      </c>
      <c r="AG2" t="s">
        <v>165</v>
      </c>
      <c r="AH2" t="s">
        <v>165</v>
      </c>
      <c r="AI2" t="s">
        <v>167</v>
      </c>
      <c r="AJ2" t="s">
        <v>168</v>
      </c>
      <c r="AK2">
        <v>4</v>
      </c>
      <c r="AL2" t="s">
        <v>199</v>
      </c>
      <c r="AM2" t="s">
        <v>35</v>
      </c>
      <c r="AN2">
        <v>40888905</v>
      </c>
      <c r="AO2" t="s">
        <v>675</v>
      </c>
      <c r="AP2" t="s">
        <v>676</v>
      </c>
      <c r="AQ2" t="s">
        <v>677</v>
      </c>
    </row>
    <row r="3" spans="1:43">
      <c r="A3">
        <v>2</v>
      </c>
      <c r="B3" s="73">
        <v>45492</v>
      </c>
      <c r="J3" t="s">
        <v>82</v>
      </c>
      <c r="K3" t="s">
        <v>301</v>
      </c>
      <c r="L3" t="s">
        <v>9</v>
      </c>
      <c r="M3" t="s">
        <v>11</v>
      </c>
      <c r="N3" t="s">
        <v>474</v>
      </c>
      <c r="O3" t="s">
        <v>472</v>
      </c>
      <c r="P3" t="s">
        <v>158</v>
      </c>
      <c r="AK3">
        <v>4</v>
      </c>
      <c r="AL3" t="s">
        <v>199</v>
      </c>
      <c r="AM3" t="s">
        <v>35</v>
      </c>
      <c r="AN3">
        <v>40888905</v>
      </c>
      <c r="AO3" t="s">
        <v>675</v>
      </c>
      <c r="AP3" t="s">
        <v>676</v>
      </c>
      <c r="AQ3" t="s">
        <v>677</v>
      </c>
    </row>
    <row r="4" spans="1:43">
      <c r="A4">
        <v>3</v>
      </c>
      <c r="B4" s="73">
        <v>45492</v>
      </c>
      <c r="J4" t="s">
        <v>82</v>
      </c>
      <c r="K4" t="s">
        <v>301</v>
      </c>
      <c r="L4" t="s">
        <v>9</v>
      </c>
      <c r="M4" t="s">
        <v>11</v>
      </c>
      <c r="N4" t="s">
        <v>474</v>
      </c>
      <c r="O4" t="s">
        <v>472</v>
      </c>
      <c r="P4" t="s">
        <v>158</v>
      </c>
      <c r="AK4">
        <v>4</v>
      </c>
      <c r="AL4" t="s">
        <v>199</v>
      </c>
      <c r="AM4" t="s">
        <v>35</v>
      </c>
      <c r="AN4">
        <v>40888905</v>
      </c>
      <c r="AO4" t="s">
        <v>675</v>
      </c>
      <c r="AP4" t="s">
        <v>676</v>
      </c>
      <c r="AQ4" t="s">
        <v>677</v>
      </c>
    </row>
    <row r="5" spans="1:43">
      <c r="A5">
        <v>4</v>
      </c>
      <c r="B5" s="73">
        <v>45492</v>
      </c>
      <c r="J5" t="s">
        <v>82</v>
      </c>
      <c r="K5" t="s">
        <v>301</v>
      </c>
      <c r="L5" t="s">
        <v>9</v>
      </c>
      <c r="M5" t="s">
        <v>11</v>
      </c>
      <c r="N5" t="s">
        <v>474</v>
      </c>
      <c r="O5" t="s">
        <v>472</v>
      </c>
      <c r="P5" t="s">
        <v>158</v>
      </c>
      <c r="AK5">
        <v>4</v>
      </c>
      <c r="AL5" t="s">
        <v>199</v>
      </c>
      <c r="AM5" t="s">
        <v>35</v>
      </c>
      <c r="AN5">
        <v>40888905</v>
      </c>
      <c r="AO5" t="s">
        <v>675</v>
      </c>
      <c r="AP5" t="s">
        <v>676</v>
      </c>
      <c r="AQ5" t="s">
        <v>677</v>
      </c>
    </row>
    <row r="6" spans="1:43">
      <c r="A6">
        <v>5</v>
      </c>
      <c r="B6" s="73">
        <v>45492</v>
      </c>
      <c r="J6" t="s">
        <v>82</v>
      </c>
      <c r="K6" t="s">
        <v>301</v>
      </c>
      <c r="L6" t="s">
        <v>9</v>
      </c>
      <c r="M6" t="s">
        <v>11</v>
      </c>
      <c r="N6" t="s">
        <v>474</v>
      </c>
      <c r="O6" t="s">
        <v>472</v>
      </c>
      <c r="P6" t="s">
        <v>158</v>
      </c>
      <c r="AK6">
        <v>4</v>
      </c>
      <c r="AL6" t="s">
        <v>199</v>
      </c>
      <c r="AM6" t="s">
        <v>35</v>
      </c>
      <c r="AN6">
        <v>40888905</v>
      </c>
      <c r="AO6" t="s">
        <v>675</v>
      </c>
      <c r="AP6" t="s">
        <v>676</v>
      </c>
      <c r="AQ6" t="s">
        <v>677</v>
      </c>
    </row>
    <row r="7" spans="1:43">
      <c r="A7">
        <v>6</v>
      </c>
      <c r="B7" s="73">
        <v>45492</v>
      </c>
      <c r="J7" t="s">
        <v>82</v>
      </c>
      <c r="K7" t="s">
        <v>301</v>
      </c>
      <c r="L7" t="s">
        <v>9</v>
      </c>
      <c r="M7" t="s">
        <v>11</v>
      </c>
      <c r="N7" t="s">
        <v>474</v>
      </c>
      <c r="O7" t="s">
        <v>472</v>
      </c>
      <c r="P7" t="s">
        <v>158</v>
      </c>
      <c r="AK7">
        <v>4</v>
      </c>
      <c r="AL7" t="s">
        <v>199</v>
      </c>
      <c r="AM7" t="s">
        <v>35</v>
      </c>
      <c r="AN7">
        <v>40888905</v>
      </c>
      <c r="AO7" t="s">
        <v>675</v>
      </c>
      <c r="AP7" t="s">
        <v>676</v>
      </c>
      <c r="AQ7" t="s">
        <v>677</v>
      </c>
    </row>
    <row r="8" spans="1:43">
      <c r="A8">
        <v>7</v>
      </c>
      <c r="B8" s="73">
        <v>45492</v>
      </c>
      <c r="J8" t="s">
        <v>82</v>
      </c>
      <c r="K8" t="s">
        <v>301</v>
      </c>
      <c r="L8" t="s">
        <v>9</v>
      </c>
      <c r="M8" t="s">
        <v>11</v>
      </c>
      <c r="N8" t="s">
        <v>474</v>
      </c>
      <c r="O8" t="s">
        <v>472</v>
      </c>
      <c r="P8" t="s">
        <v>158</v>
      </c>
      <c r="AK8">
        <v>4</v>
      </c>
      <c r="AL8" t="s">
        <v>199</v>
      </c>
      <c r="AM8" t="s">
        <v>35</v>
      </c>
      <c r="AN8">
        <v>40888905</v>
      </c>
      <c r="AO8" t="s">
        <v>675</v>
      </c>
      <c r="AP8" t="s">
        <v>676</v>
      </c>
      <c r="AQ8" t="s">
        <v>677</v>
      </c>
    </row>
    <row r="9" spans="1:43">
      <c r="A9">
        <v>8</v>
      </c>
      <c r="B9" s="73">
        <v>45492</v>
      </c>
      <c r="J9" t="s">
        <v>82</v>
      </c>
      <c r="K9" t="s">
        <v>301</v>
      </c>
      <c r="L9" t="s">
        <v>9</v>
      </c>
      <c r="M9" t="s">
        <v>11</v>
      </c>
      <c r="N9" t="s">
        <v>474</v>
      </c>
      <c r="O9" t="s">
        <v>472</v>
      </c>
      <c r="P9" t="s">
        <v>158</v>
      </c>
      <c r="AK9">
        <v>4</v>
      </c>
      <c r="AL9" t="s">
        <v>199</v>
      </c>
      <c r="AM9" t="s">
        <v>35</v>
      </c>
      <c r="AN9">
        <v>40888905</v>
      </c>
      <c r="AO9" t="s">
        <v>675</v>
      </c>
      <c r="AP9" t="s">
        <v>676</v>
      </c>
      <c r="AQ9" t="s">
        <v>677</v>
      </c>
    </row>
    <row r="10" spans="1:43">
      <c r="A10">
        <v>9</v>
      </c>
      <c r="B10" s="73">
        <v>45492</v>
      </c>
      <c r="J10" t="s">
        <v>82</v>
      </c>
      <c r="K10" t="s">
        <v>301</v>
      </c>
      <c r="L10" t="s">
        <v>9</v>
      </c>
      <c r="M10" t="s">
        <v>11</v>
      </c>
      <c r="N10" t="s">
        <v>474</v>
      </c>
      <c r="O10" t="s">
        <v>472</v>
      </c>
      <c r="P10" t="s">
        <v>158</v>
      </c>
      <c r="AK10">
        <v>4</v>
      </c>
      <c r="AL10" t="s">
        <v>199</v>
      </c>
      <c r="AM10" t="s">
        <v>35</v>
      </c>
      <c r="AN10">
        <v>40888905</v>
      </c>
      <c r="AO10" t="s">
        <v>675</v>
      </c>
      <c r="AP10" t="s">
        <v>676</v>
      </c>
      <c r="AQ10" t="s">
        <v>677</v>
      </c>
    </row>
    <row r="11" spans="1:43">
      <c r="A11">
        <v>10</v>
      </c>
      <c r="B11" s="73">
        <v>45492</v>
      </c>
      <c r="J11" t="s">
        <v>82</v>
      </c>
      <c r="K11" t="s">
        <v>301</v>
      </c>
      <c r="L11" t="s">
        <v>9</v>
      </c>
      <c r="M11" t="s">
        <v>11</v>
      </c>
      <c r="N11" t="s">
        <v>474</v>
      </c>
      <c r="O11" t="s">
        <v>472</v>
      </c>
      <c r="P11" t="s">
        <v>158</v>
      </c>
      <c r="AK11">
        <v>4</v>
      </c>
      <c r="AL11" t="s">
        <v>199</v>
      </c>
      <c r="AM11" t="s">
        <v>35</v>
      </c>
      <c r="AN11">
        <v>40888905</v>
      </c>
      <c r="AO11" t="s">
        <v>675</v>
      </c>
      <c r="AP11" t="s">
        <v>676</v>
      </c>
      <c r="AQ11" t="s">
        <v>677</v>
      </c>
    </row>
    <row r="12" spans="1:43">
      <c r="A12">
        <v>11</v>
      </c>
      <c r="B12" s="73">
        <v>45492</v>
      </c>
      <c r="J12" t="s">
        <v>82</v>
      </c>
      <c r="K12" t="s">
        <v>301</v>
      </c>
      <c r="L12" t="s">
        <v>9</v>
      </c>
      <c r="M12" t="s">
        <v>11</v>
      </c>
      <c r="N12" t="s">
        <v>474</v>
      </c>
      <c r="O12" t="s">
        <v>472</v>
      </c>
      <c r="P12" t="s">
        <v>158</v>
      </c>
      <c r="AK12">
        <v>4</v>
      </c>
      <c r="AL12" t="s">
        <v>199</v>
      </c>
      <c r="AM12" t="s">
        <v>35</v>
      </c>
      <c r="AN12">
        <v>40888905</v>
      </c>
      <c r="AO12" t="s">
        <v>675</v>
      </c>
      <c r="AP12" t="s">
        <v>676</v>
      </c>
      <c r="AQ12" t="s">
        <v>677</v>
      </c>
    </row>
    <row r="13" spans="1:43">
      <c r="A13">
        <v>12</v>
      </c>
      <c r="B13" s="73">
        <v>45492</v>
      </c>
      <c r="J13" t="s">
        <v>82</v>
      </c>
      <c r="K13" t="s">
        <v>301</v>
      </c>
      <c r="L13" t="s">
        <v>9</v>
      </c>
      <c r="M13" t="s">
        <v>11</v>
      </c>
      <c r="N13" t="s">
        <v>474</v>
      </c>
      <c r="O13" t="s">
        <v>472</v>
      </c>
      <c r="P13" t="s">
        <v>158</v>
      </c>
      <c r="AK13">
        <v>4</v>
      </c>
      <c r="AL13" t="s">
        <v>199</v>
      </c>
      <c r="AM13" t="s">
        <v>35</v>
      </c>
      <c r="AN13">
        <v>40888905</v>
      </c>
      <c r="AO13" t="s">
        <v>675</v>
      </c>
      <c r="AP13" t="s">
        <v>676</v>
      </c>
      <c r="AQ13" t="s">
        <v>677</v>
      </c>
    </row>
    <row r="14" spans="1:43">
      <c r="A14">
        <v>13</v>
      </c>
      <c r="B14" s="73">
        <v>45492</v>
      </c>
      <c r="J14" t="s">
        <v>82</v>
      </c>
      <c r="K14" t="s">
        <v>301</v>
      </c>
      <c r="L14" t="s">
        <v>9</v>
      </c>
      <c r="M14" t="s">
        <v>11</v>
      </c>
      <c r="N14" t="s">
        <v>474</v>
      </c>
      <c r="O14" t="s">
        <v>472</v>
      </c>
      <c r="P14" t="s">
        <v>158</v>
      </c>
      <c r="AK14">
        <v>4</v>
      </c>
      <c r="AL14" t="s">
        <v>199</v>
      </c>
      <c r="AM14" t="s">
        <v>35</v>
      </c>
      <c r="AN14">
        <v>40888905</v>
      </c>
      <c r="AO14" t="s">
        <v>675</v>
      </c>
      <c r="AP14" t="s">
        <v>676</v>
      </c>
      <c r="AQ14" t="s">
        <v>677</v>
      </c>
    </row>
    <row r="15" spans="1:43">
      <c r="A15">
        <v>14</v>
      </c>
      <c r="B15" s="73">
        <v>45492</v>
      </c>
      <c r="J15" t="s">
        <v>82</v>
      </c>
      <c r="K15" t="s">
        <v>301</v>
      </c>
      <c r="L15" t="s">
        <v>9</v>
      </c>
      <c r="M15" t="s">
        <v>11</v>
      </c>
      <c r="N15" t="s">
        <v>474</v>
      </c>
      <c r="O15" t="s">
        <v>472</v>
      </c>
      <c r="P15" t="s">
        <v>158</v>
      </c>
      <c r="AK15">
        <v>4</v>
      </c>
      <c r="AL15" t="s">
        <v>199</v>
      </c>
      <c r="AM15" t="s">
        <v>35</v>
      </c>
      <c r="AN15">
        <v>40888905</v>
      </c>
      <c r="AO15" t="s">
        <v>675</v>
      </c>
      <c r="AP15" t="s">
        <v>676</v>
      </c>
      <c r="AQ15" t="s">
        <v>677</v>
      </c>
    </row>
    <row r="16" spans="1:43">
      <c r="A16">
        <v>15</v>
      </c>
      <c r="B16" s="73">
        <v>45492</v>
      </c>
      <c r="J16" t="s">
        <v>82</v>
      </c>
      <c r="K16" t="s">
        <v>301</v>
      </c>
      <c r="L16" t="s">
        <v>9</v>
      </c>
      <c r="M16" t="s">
        <v>11</v>
      </c>
      <c r="N16" t="s">
        <v>474</v>
      </c>
      <c r="O16" t="s">
        <v>472</v>
      </c>
      <c r="P16" t="s">
        <v>158</v>
      </c>
      <c r="AK16">
        <v>4</v>
      </c>
      <c r="AL16" t="s">
        <v>199</v>
      </c>
      <c r="AM16" t="s">
        <v>35</v>
      </c>
      <c r="AN16">
        <v>40888905</v>
      </c>
      <c r="AO16" t="s">
        <v>675</v>
      </c>
      <c r="AP16" t="s">
        <v>676</v>
      </c>
      <c r="AQ16" t="s">
        <v>677</v>
      </c>
    </row>
    <row r="17" spans="1:43">
      <c r="A17">
        <v>16</v>
      </c>
      <c r="B17" s="73">
        <v>45492</v>
      </c>
      <c r="J17" t="s">
        <v>82</v>
      </c>
      <c r="K17" t="s">
        <v>301</v>
      </c>
      <c r="L17" t="s">
        <v>9</v>
      </c>
      <c r="M17" t="s">
        <v>11</v>
      </c>
      <c r="N17" t="s">
        <v>474</v>
      </c>
      <c r="O17" t="s">
        <v>472</v>
      </c>
      <c r="P17" t="s">
        <v>158</v>
      </c>
      <c r="AK17">
        <v>4</v>
      </c>
      <c r="AL17" t="s">
        <v>199</v>
      </c>
      <c r="AM17" t="s">
        <v>35</v>
      </c>
      <c r="AN17">
        <v>40888905</v>
      </c>
      <c r="AO17" t="s">
        <v>675</v>
      </c>
      <c r="AP17" t="s">
        <v>676</v>
      </c>
      <c r="AQ17" t="s">
        <v>677</v>
      </c>
    </row>
    <row r="18" spans="1:43">
      <c r="A18">
        <v>17</v>
      </c>
      <c r="B18" s="73">
        <v>45492</v>
      </c>
      <c r="J18" t="s">
        <v>82</v>
      </c>
      <c r="K18" t="s">
        <v>301</v>
      </c>
      <c r="L18" t="s">
        <v>9</v>
      </c>
      <c r="M18" t="s">
        <v>11</v>
      </c>
      <c r="N18" t="s">
        <v>474</v>
      </c>
      <c r="O18" t="s">
        <v>472</v>
      </c>
      <c r="P18" t="s">
        <v>158</v>
      </c>
      <c r="AK18">
        <v>4</v>
      </c>
      <c r="AL18" t="s">
        <v>199</v>
      </c>
      <c r="AM18" t="s">
        <v>35</v>
      </c>
      <c r="AN18">
        <v>40888905</v>
      </c>
      <c r="AO18" t="s">
        <v>675</v>
      </c>
      <c r="AP18" t="s">
        <v>676</v>
      </c>
      <c r="AQ18" t="s">
        <v>677</v>
      </c>
    </row>
    <row r="19" spans="1:43">
      <c r="A19">
        <v>18</v>
      </c>
      <c r="B19" s="73">
        <v>45492</v>
      </c>
      <c r="J19" t="s">
        <v>82</v>
      </c>
      <c r="K19" t="s">
        <v>301</v>
      </c>
      <c r="L19" t="s">
        <v>9</v>
      </c>
      <c r="M19" t="s">
        <v>11</v>
      </c>
      <c r="N19" t="s">
        <v>474</v>
      </c>
      <c r="O19" t="s">
        <v>472</v>
      </c>
      <c r="P19" t="s">
        <v>158</v>
      </c>
      <c r="AK19">
        <v>4</v>
      </c>
      <c r="AL19" t="s">
        <v>199</v>
      </c>
      <c r="AM19" t="s">
        <v>35</v>
      </c>
      <c r="AN19">
        <v>40888905</v>
      </c>
      <c r="AO19" t="s">
        <v>675</v>
      </c>
      <c r="AP19" t="s">
        <v>676</v>
      </c>
      <c r="AQ19" t="s">
        <v>677</v>
      </c>
    </row>
    <row r="20" spans="1:43">
      <c r="A20">
        <v>19</v>
      </c>
      <c r="B20" s="73">
        <v>45492</v>
      </c>
      <c r="J20" t="s">
        <v>82</v>
      </c>
      <c r="K20" t="s">
        <v>301</v>
      </c>
      <c r="L20" t="s">
        <v>9</v>
      </c>
      <c r="M20" t="s">
        <v>11</v>
      </c>
      <c r="N20" t="s">
        <v>474</v>
      </c>
      <c r="O20" t="s">
        <v>472</v>
      </c>
      <c r="P20" t="s">
        <v>158</v>
      </c>
      <c r="AK20">
        <v>4</v>
      </c>
      <c r="AL20" t="s">
        <v>199</v>
      </c>
      <c r="AM20" t="s">
        <v>35</v>
      </c>
      <c r="AN20">
        <v>40888905</v>
      </c>
      <c r="AO20" t="s">
        <v>675</v>
      </c>
      <c r="AP20" t="s">
        <v>676</v>
      </c>
      <c r="AQ20" t="s">
        <v>677</v>
      </c>
    </row>
    <row r="21" spans="1:43">
      <c r="A21">
        <v>20</v>
      </c>
      <c r="B21" s="73">
        <v>45492</v>
      </c>
      <c r="J21" t="s">
        <v>82</v>
      </c>
      <c r="K21" t="s">
        <v>301</v>
      </c>
      <c r="L21" t="s">
        <v>9</v>
      </c>
      <c r="M21" t="s">
        <v>11</v>
      </c>
      <c r="N21" t="s">
        <v>474</v>
      </c>
      <c r="O21" t="s">
        <v>472</v>
      </c>
      <c r="P21" t="s">
        <v>158</v>
      </c>
      <c r="AK21">
        <v>4</v>
      </c>
      <c r="AL21" t="s">
        <v>199</v>
      </c>
      <c r="AM21" t="s">
        <v>35</v>
      </c>
      <c r="AN21">
        <v>40888905</v>
      </c>
      <c r="AO21" t="s">
        <v>675</v>
      </c>
      <c r="AP21" t="s">
        <v>676</v>
      </c>
      <c r="AQ21" t="s">
        <v>677</v>
      </c>
    </row>
    <row r="22" spans="1:43">
      <c r="A22">
        <v>21</v>
      </c>
      <c r="B22" s="73">
        <v>45492</v>
      </c>
      <c r="J22" t="s">
        <v>82</v>
      </c>
      <c r="K22" t="s">
        <v>301</v>
      </c>
      <c r="L22" t="s">
        <v>9</v>
      </c>
      <c r="M22" t="s">
        <v>11</v>
      </c>
      <c r="N22" t="s">
        <v>474</v>
      </c>
      <c r="O22" t="s">
        <v>472</v>
      </c>
      <c r="P22" t="s">
        <v>158</v>
      </c>
      <c r="AK22">
        <v>4</v>
      </c>
      <c r="AL22" t="s">
        <v>199</v>
      </c>
      <c r="AM22" t="s">
        <v>35</v>
      </c>
      <c r="AN22">
        <v>40888905</v>
      </c>
      <c r="AO22" t="s">
        <v>675</v>
      </c>
      <c r="AP22" t="s">
        <v>676</v>
      </c>
      <c r="AQ22" t="s">
        <v>677</v>
      </c>
    </row>
    <row r="23" spans="1:43">
      <c r="A23">
        <v>22</v>
      </c>
      <c r="B23" s="73">
        <v>45492</v>
      </c>
      <c r="J23" t="s">
        <v>82</v>
      </c>
      <c r="K23" t="s">
        <v>301</v>
      </c>
      <c r="L23" t="s">
        <v>9</v>
      </c>
      <c r="M23" t="s">
        <v>11</v>
      </c>
      <c r="N23" t="s">
        <v>474</v>
      </c>
      <c r="O23" t="s">
        <v>472</v>
      </c>
      <c r="P23" t="s">
        <v>158</v>
      </c>
      <c r="AK23">
        <v>4</v>
      </c>
      <c r="AL23" t="s">
        <v>199</v>
      </c>
      <c r="AM23" t="s">
        <v>35</v>
      </c>
      <c r="AN23">
        <v>40888905</v>
      </c>
      <c r="AO23" t="s">
        <v>675</v>
      </c>
      <c r="AP23" t="s">
        <v>676</v>
      </c>
      <c r="AQ23" t="s">
        <v>677</v>
      </c>
    </row>
    <row r="24" spans="1:43">
      <c r="A24">
        <v>23</v>
      </c>
      <c r="B24" s="73">
        <v>45492</v>
      </c>
      <c r="J24" t="s">
        <v>82</v>
      </c>
      <c r="K24" t="s">
        <v>301</v>
      </c>
      <c r="L24" t="s">
        <v>9</v>
      </c>
      <c r="M24" t="s">
        <v>11</v>
      </c>
      <c r="N24" t="s">
        <v>474</v>
      </c>
      <c r="O24" t="s">
        <v>472</v>
      </c>
      <c r="P24" t="s">
        <v>158</v>
      </c>
      <c r="AK24">
        <v>4</v>
      </c>
      <c r="AL24" t="s">
        <v>199</v>
      </c>
      <c r="AM24" t="s">
        <v>35</v>
      </c>
      <c r="AN24">
        <v>40888905</v>
      </c>
      <c r="AO24" t="s">
        <v>675</v>
      </c>
      <c r="AP24" t="s">
        <v>676</v>
      </c>
      <c r="AQ24" t="s">
        <v>677</v>
      </c>
    </row>
    <row r="25" spans="1:43">
      <c r="A25">
        <v>24</v>
      </c>
      <c r="B25" s="73">
        <v>45492</v>
      </c>
      <c r="J25" t="s">
        <v>82</v>
      </c>
      <c r="K25" t="s">
        <v>301</v>
      </c>
      <c r="L25" t="s">
        <v>9</v>
      </c>
      <c r="M25" t="s">
        <v>11</v>
      </c>
      <c r="N25" t="s">
        <v>474</v>
      </c>
      <c r="O25" t="s">
        <v>472</v>
      </c>
      <c r="P25" t="s">
        <v>158</v>
      </c>
      <c r="AK25">
        <v>4</v>
      </c>
      <c r="AL25" t="s">
        <v>199</v>
      </c>
      <c r="AM25" t="s">
        <v>35</v>
      </c>
      <c r="AN25">
        <v>40888905</v>
      </c>
      <c r="AO25" t="s">
        <v>675</v>
      </c>
      <c r="AP25" t="s">
        <v>676</v>
      </c>
      <c r="AQ25" t="s">
        <v>677</v>
      </c>
    </row>
    <row r="26" spans="1:43">
      <c r="A26">
        <v>25</v>
      </c>
      <c r="B26" s="73">
        <v>45492</v>
      </c>
      <c r="J26" t="s">
        <v>82</v>
      </c>
      <c r="K26" t="s">
        <v>301</v>
      </c>
      <c r="L26" t="s">
        <v>9</v>
      </c>
      <c r="M26" t="s">
        <v>11</v>
      </c>
      <c r="N26" t="s">
        <v>474</v>
      </c>
      <c r="O26" t="s">
        <v>472</v>
      </c>
      <c r="P26" t="s">
        <v>158</v>
      </c>
      <c r="AK26">
        <v>4</v>
      </c>
      <c r="AL26" t="s">
        <v>199</v>
      </c>
      <c r="AM26" t="s">
        <v>35</v>
      </c>
      <c r="AN26">
        <v>40888905</v>
      </c>
      <c r="AO26" t="s">
        <v>675</v>
      </c>
      <c r="AP26" t="s">
        <v>676</v>
      </c>
      <c r="AQ26" t="s">
        <v>677</v>
      </c>
    </row>
    <row r="27" spans="1:43">
      <c r="A27">
        <v>26</v>
      </c>
      <c r="B27" s="73">
        <v>45492</v>
      </c>
      <c r="J27" t="s">
        <v>82</v>
      </c>
      <c r="K27" t="s">
        <v>301</v>
      </c>
      <c r="L27" t="s">
        <v>9</v>
      </c>
      <c r="M27" t="s">
        <v>11</v>
      </c>
      <c r="N27" t="s">
        <v>474</v>
      </c>
      <c r="O27" t="s">
        <v>472</v>
      </c>
      <c r="P27" t="s">
        <v>158</v>
      </c>
      <c r="AK27">
        <v>4</v>
      </c>
      <c r="AL27" t="s">
        <v>199</v>
      </c>
      <c r="AM27" t="s">
        <v>35</v>
      </c>
      <c r="AN27">
        <v>40888905</v>
      </c>
      <c r="AO27" t="s">
        <v>675</v>
      </c>
      <c r="AP27" t="s">
        <v>676</v>
      </c>
      <c r="AQ27" t="s">
        <v>677</v>
      </c>
    </row>
    <row r="28" spans="1:43">
      <c r="A28">
        <v>27</v>
      </c>
      <c r="B28" s="73">
        <v>45492</v>
      </c>
      <c r="J28" t="s">
        <v>82</v>
      </c>
      <c r="K28" t="s">
        <v>301</v>
      </c>
      <c r="L28" t="s">
        <v>9</v>
      </c>
      <c r="M28" t="s">
        <v>11</v>
      </c>
      <c r="N28" t="s">
        <v>474</v>
      </c>
      <c r="O28" t="s">
        <v>472</v>
      </c>
      <c r="P28" t="s">
        <v>158</v>
      </c>
      <c r="AK28">
        <v>4</v>
      </c>
      <c r="AL28" t="s">
        <v>199</v>
      </c>
      <c r="AM28" t="s">
        <v>35</v>
      </c>
      <c r="AN28">
        <v>40888905</v>
      </c>
      <c r="AO28" t="s">
        <v>675</v>
      </c>
      <c r="AP28" t="s">
        <v>676</v>
      </c>
      <c r="AQ28" t="s">
        <v>677</v>
      </c>
    </row>
    <row r="29" spans="1:43">
      <c r="A29">
        <v>28</v>
      </c>
      <c r="B29" s="73">
        <v>45492</v>
      </c>
      <c r="J29" t="s">
        <v>82</v>
      </c>
      <c r="K29" t="s">
        <v>301</v>
      </c>
      <c r="L29" t="s">
        <v>9</v>
      </c>
      <c r="M29" t="s">
        <v>11</v>
      </c>
      <c r="N29" t="s">
        <v>474</v>
      </c>
      <c r="O29" t="s">
        <v>472</v>
      </c>
      <c r="P29" t="s">
        <v>158</v>
      </c>
      <c r="AK29">
        <v>4</v>
      </c>
      <c r="AL29" t="s">
        <v>199</v>
      </c>
      <c r="AM29" t="s">
        <v>35</v>
      </c>
      <c r="AN29">
        <v>40888905</v>
      </c>
      <c r="AO29" t="s">
        <v>675</v>
      </c>
      <c r="AP29" t="s">
        <v>676</v>
      </c>
      <c r="AQ29" t="s">
        <v>677</v>
      </c>
    </row>
    <row r="30" spans="1:43">
      <c r="A30">
        <v>29</v>
      </c>
      <c r="B30" s="73">
        <v>45492</v>
      </c>
      <c r="J30" t="s">
        <v>82</v>
      </c>
      <c r="K30" t="s">
        <v>301</v>
      </c>
      <c r="L30" t="s">
        <v>9</v>
      </c>
      <c r="M30" t="s">
        <v>11</v>
      </c>
      <c r="N30" t="s">
        <v>474</v>
      </c>
      <c r="O30" t="s">
        <v>472</v>
      </c>
      <c r="P30" t="s">
        <v>158</v>
      </c>
      <c r="AK30">
        <v>4</v>
      </c>
      <c r="AL30" t="s">
        <v>199</v>
      </c>
      <c r="AM30" t="s">
        <v>35</v>
      </c>
      <c r="AN30">
        <v>40888905</v>
      </c>
      <c r="AO30" t="s">
        <v>675</v>
      </c>
      <c r="AP30" t="s">
        <v>676</v>
      </c>
      <c r="AQ30" t="s">
        <v>677</v>
      </c>
    </row>
    <row r="31" spans="1:43">
      <c r="A31">
        <v>30</v>
      </c>
      <c r="B31" s="73">
        <v>45492</v>
      </c>
      <c r="J31" t="s">
        <v>82</v>
      </c>
      <c r="K31" t="s">
        <v>301</v>
      </c>
      <c r="L31" t="s">
        <v>9</v>
      </c>
      <c r="M31" t="s">
        <v>11</v>
      </c>
      <c r="N31" t="s">
        <v>474</v>
      </c>
      <c r="O31" t="s">
        <v>472</v>
      </c>
      <c r="P31" t="s">
        <v>158</v>
      </c>
      <c r="AK31">
        <v>4</v>
      </c>
      <c r="AL31" t="s">
        <v>199</v>
      </c>
      <c r="AM31" t="s">
        <v>35</v>
      </c>
      <c r="AN31">
        <v>40888905</v>
      </c>
      <c r="AO31" t="s">
        <v>675</v>
      </c>
      <c r="AP31" t="s">
        <v>676</v>
      </c>
      <c r="AQ31" t="s">
        <v>677</v>
      </c>
    </row>
    <row r="32" spans="1:43">
      <c r="A32">
        <v>31</v>
      </c>
      <c r="B32" s="73">
        <v>45492</v>
      </c>
      <c r="J32" t="s">
        <v>82</v>
      </c>
      <c r="K32" t="s">
        <v>301</v>
      </c>
      <c r="L32" t="s">
        <v>9</v>
      </c>
      <c r="M32" t="s">
        <v>11</v>
      </c>
      <c r="N32" t="s">
        <v>474</v>
      </c>
      <c r="O32" t="s">
        <v>472</v>
      </c>
      <c r="P32" t="s">
        <v>158</v>
      </c>
      <c r="AK32">
        <v>4</v>
      </c>
      <c r="AL32" t="s">
        <v>199</v>
      </c>
      <c r="AM32" t="s">
        <v>35</v>
      </c>
      <c r="AN32">
        <v>40888905</v>
      </c>
      <c r="AO32" t="s">
        <v>675</v>
      </c>
      <c r="AP32" t="s">
        <v>676</v>
      </c>
      <c r="AQ32" t="s">
        <v>677</v>
      </c>
    </row>
    <row r="33" spans="1:43">
      <c r="A33">
        <v>32</v>
      </c>
      <c r="B33" s="73">
        <v>45492</v>
      </c>
      <c r="J33" t="s">
        <v>82</v>
      </c>
      <c r="K33" t="s">
        <v>301</v>
      </c>
      <c r="L33" t="s">
        <v>9</v>
      </c>
      <c r="M33" t="s">
        <v>11</v>
      </c>
      <c r="N33" t="s">
        <v>474</v>
      </c>
      <c r="O33" t="s">
        <v>472</v>
      </c>
      <c r="P33" t="s">
        <v>158</v>
      </c>
      <c r="AK33">
        <v>4</v>
      </c>
      <c r="AL33" t="s">
        <v>199</v>
      </c>
      <c r="AM33" t="s">
        <v>35</v>
      </c>
      <c r="AN33">
        <v>40888905</v>
      </c>
      <c r="AO33" t="s">
        <v>675</v>
      </c>
      <c r="AP33" t="s">
        <v>676</v>
      </c>
      <c r="AQ33" t="s">
        <v>677</v>
      </c>
    </row>
    <row r="34" spans="1:43">
      <c r="A34">
        <v>33</v>
      </c>
      <c r="B34" s="73">
        <v>45492</v>
      </c>
      <c r="J34" t="s">
        <v>82</v>
      </c>
      <c r="K34" t="s">
        <v>301</v>
      </c>
      <c r="L34" t="s">
        <v>9</v>
      </c>
      <c r="M34" t="s">
        <v>11</v>
      </c>
      <c r="N34" t="s">
        <v>474</v>
      </c>
      <c r="O34" t="s">
        <v>472</v>
      </c>
      <c r="P34" t="s">
        <v>158</v>
      </c>
      <c r="AK34">
        <v>4</v>
      </c>
      <c r="AL34" t="s">
        <v>199</v>
      </c>
      <c r="AM34" t="s">
        <v>35</v>
      </c>
      <c r="AN34">
        <v>40888905</v>
      </c>
      <c r="AO34" t="s">
        <v>675</v>
      </c>
      <c r="AP34" t="s">
        <v>676</v>
      </c>
      <c r="AQ34" t="s">
        <v>677</v>
      </c>
    </row>
    <row r="35" spans="1:43">
      <c r="A35">
        <v>34</v>
      </c>
      <c r="B35" s="73">
        <v>45492</v>
      </c>
      <c r="J35" t="s">
        <v>82</v>
      </c>
      <c r="K35" t="s">
        <v>301</v>
      </c>
      <c r="L35" t="s">
        <v>9</v>
      </c>
      <c r="M35" t="s">
        <v>11</v>
      </c>
      <c r="N35" t="s">
        <v>474</v>
      </c>
      <c r="O35" t="s">
        <v>472</v>
      </c>
      <c r="P35" t="s">
        <v>158</v>
      </c>
      <c r="AK35">
        <v>4</v>
      </c>
      <c r="AL35" t="s">
        <v>199</v>
      </c>
      <c r="AM35" t="s">
        <v>35</v>
      </c>
      <c r="AN35">
        <v>40888905</v>
      </c>
      <c r="AO35" t="s">
        <v>675</v>
      </c>
      <c r="AP35" t="s">
        <v>676</v>
      </c>
      <c r="AQ35" t="s">
        <v>677</v>
      </c>
    </row>
    <row r="36" spans="1:43">
      <c r="A36">
        <v>35</v>
      </c>
      <c r="B36" s="73">
        <v>45492</v>
      </c>
      <c r="J36" t="s">
        <v>82</v>
      </c>
      <c r="K36" t="s">
        <v>301</v>
      </c>
      <c r="L36" t="s">
        <v>9</v>
      </c>
      <c r="M36" t="s">
        <v>11</v>
      </c>
      <c r="N36" t="s">
        <v>474</v>
      </c>
      <c r="O36" t="s">
        <v>472</v>
      </c>
      <c r="P36" t="s">
        <v>158</v>
      </c>
      <c r="AK36">
        <v>4</v>
      </c>
      <c r="AL36" t="s">
        <v>199</v>
      </c>
      <c r="AM36" t="s">
        <v>35</v>
      </c>
      <c r="AN36">
        <v>40888905</v>
      </c>
      <c r="AO36" t="s">
        <v>675</v>
      </c>
      <c r="AP36" t="s">
        <v>676</v>
      </c>
      <c r="AQ36" t="s">
        <v>677</v>
      </c>
    </row>
    <row r="37" spans="1:43">
      <c r="A37">
        <v>36</v>
      </c>
      <c r="B37" s="73">
        <v>45492</v>
      </c>
      <c r="J37" t="s">
        <v>82</v>
      </c>
      <c r="K37" t="s">
        <v>301</v>
      </c>
      <c r="L37" t="s">
        <v>9</v>
      </c>
      <c r="M37" t="s">
        <v>11</v>
      </c>
      <c r="N37" t="s">
        <v>474</v>
      </c>
      <c r="O37" t="s">
        <v>472</v>
      </c>
      <c r="P37" t="s">
        <v>158</v>
      </c>
      <c r="AK37">
        <v>4</v>
      </c>
      <c r="AL37" t="s">
        <v>199</v>
      </c>
      <c r="AM37" t="s">
        <v>35</v>
      </c>
      <c r="AN37">
        <v>40888905</v>
      </c>
      <c r="AO37" t="s">
        <v>675</v>
      </c>
      <c r="AP37" t="s">
        <v>676</v>
      </c>
      <c r="AQ37" t="s">
        <v>677</v>
      </c>
    </row>
    <row r="38" spans="1:43">
      <c r="A38">
        <v>37</v>
      </c>
      <c r="B38" s="73">
        <v>45492</v>
      </c>
      <c r="J38" t="s">
        <v>82</v>
      </c>
      <c r="K38" t="s">
        <v>301</v>
      </c>
      <c r="L38" t="s">
        <v>9</v>
      </c>
      <c r="M38" t="s">
        <v>11</v>
      </c>
      <c r="N38" t="s">
        <v>474</v>
      </c>
      <c r="O38" t="s">
        <v>472</v>
      </c>
      <c r="P38" t="s">
        <v>158</v>
      </c>
      <c r="AK38">
        <v>4</v>
      </c>
      <c r="AL38" t="s">
        <v>199</v>
      </c>
      <c r="AM38" t="s">
        <v>35</v>
      </c>
      <c r="AN38">
        <v>40888905</v>
      </c>
      <c r="AO38" t="s">
        <v>675</v>
      </c>
      <c r="AP38" t="s">
        <v>676</v>
      </c>
      <c r="AQ38" t="s">
        <v>677</v>
      </c>
    </row>
    <row r="39" spans="1:43">
      <c r="A39">
        <v>38</v>
      </c>
      <c r="B39" s="73">
        <v>45492</v>
      </c>
      <c r="J39" t="s">
        <v>82</v>
      </c>
      <c r="K39" t="s">
        <v>301</v>
      </c>
      <c r="L39" t="s">
        <v>9</v>
      </c>
      <c r="M39" t="s">
        <v>11</v>
      </c>
      <c r="N39" t="s">
        <v>474</v>
      </c>
      <c r="O39" t="s">
        <v>472</v>
      </c>
      <c r="P39" t="s">
        <v>158</v>
      </c>
      <c r="AK39">
        <v>4</v>
      </c>
      <c r="AL39" t="s">
        <v>199</v>
      </c>
      <c r="AM39" t="s">
        <v>35</v>
      </c>
      <c r="AN39">
        <v>40888905</v>
      </c>
      <c r="AO39" t="s">
        <v>675</v>
      </c>
      <c r="AP39" t="s">
        <v>676</v>
      </c>
      <c r="AQ39" t="s">
        <v>677</v>
      </c>
    </row>
    <row r="40" spans="1:43">
      <c r="A40">
        <v>39</v>
      </c>
      <c r="B40" s="73">
        <v>45492</v>
      </c>
      <c r="J40" t="s">
        <v>82</v>
      </c>
      <c r="K40" t="s">
        <v>301</v>
      </c>
      <c r="L40" t="s">
        <v>9</v>
      </c>
      <c r="M40" t="s">
        <v>11</v>
      </c>
      <c r="N40" t="s">
        <v>474</v>
      </c>
      <c r="O40" t="s">
        <v>472</v>
      </c>
      <c r="P40" t="s">
        <v>158</v>
      </c>
      <c r="AK40">
        <v>4</v>
      </c>
      <c r="AL40" t="s">
        <v>199</v>
      </c>
      <c r="AM40" t="s">
        <v>35</v>
      </c>
      <c r="AN40">
        <v>40888905</v>
      </c>
      <c r="AO40" t="s">
        <v>675</v>
      </c>
      <c r="AP40" t="s">
        <v>676</v>
      </c>
      <c r="AQ40" t="s">
        <v>677</v>
      </c>
    </row>
    <row r="41" spans="1:43">
      <c r="A41">
        <v>40</v>
      </c>
      <c r="B41" s="73">
        <v>45492</v>
      </c>
      <c r="J41" t="s">
        <v>82</v>
      </c>
      <c r="K41" t="s">
        <v>301</v>
      </c>
      <c r="L41" t="s">
        <v>9</v>
      </c>
      <c r="M41" t="s">
        <v>11</v>
      </c>
      <c r="N41" t="s">
        <v>474</v>
      </c>
      <c r="O41" t="s">
        <v>472</v>
      </c>
      <c r="P41" t="s">
        <v>158</v>
      </c>
      <c r="AK41">
        <v>4</v>
      </c>
      <c r="AL41" t="s">
        <v>199</v>
      </c>
      <c r="AM41" t="s">
        <v>35</v>
      </c>
      <c r="AN41">
        <v>40888905</v>
      </c>
      <c r="AO41" t="s">
        <v>675</v>
      </c>
      <c r="AP41" t="s">
        <v>676</v>
      </c>
      <c r="AQ41" t="s">
        <v>677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2024-07-19T11:53:14Z</dcterms:modified>
</cp:coreProperties>
</file>