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B06EE1E6-5365-4785-9495-790A14A11711}" xr6:coauthVersionLast="47" xr6:coauthVersionMax="47" xr10:uidLastSave="{00000000-0000-0000-0000-000000000000}"/>
  <bookViews>
    <workbookView showSheetTabs="0" xWindow="-108" yWindow="-108" windowWidth="23256" windowHeight="12576" tabRatio="84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4" l="1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U53" i="47" s="1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P52" i="32" s="1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D21" i="32" s="1"/>
  <c r="AC21" i="32" s="1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D40" i="32" s="1"/>
  <c r="AC40" i="32" s="1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BC22" i="23" s="1"/>
  <c r="AB22" i="23" s="1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D32" i="23" s="1"/>
  <c r="AC32" i="23" s="1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AA45" i="29" s="1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AA31" i="38"/>
  <c r="BD39" i="38"/>
  <c r="AC39" i="38" s="1"/>
  <c r="BC21" i="32"/>
  <c r="AB21" i="32" s="1"/>
  <c r="BD30" i="32"/>
  <c r="AC3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AA28" i="32"/>
  <c r="BD29" i="32"/>
  <c r="AC29" i="32" s="1"/>
  <c r="AA30" i="32"/>
  <c r="AA50" i="32"/>
  <c r="D7" i="32"/>
  <c r="G52" i="32"/>
  <c r="G5" i="31"/>
  <c r="O7" i="31"/>
  <c r="I24" i="26"/>
  <c r="I31" i="26"/>
  <c r="AA53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7" i="29"/>
  <c r="AA20" i="29"/>
  <c r="D7" i="29"/>
  <c r="BD44" i="29"/>
  <c r="AC44" i="29" s="1"/>
  <c r="BC44" i="29"/>
  <c r="AB44" i="29" s="1"/>
  <c r="AA44" i="29"/>
  <c r="H5" i="29"/>
  <c r="G31" i="29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37" i="29" l="1"/>
  <c r="AC37" i="29" s="1"/>
  <c r="BC40" i="32"/>
  <c r="AB40" i="32" s="1"/>
  <c r="BD40" i="38"/>
  <c r="AC40" i="38" s="1"/>
  <c r="BC38" i="29"/>
  <c r="AB38" i="29" s="1"/>
  <c r="BD52" i="29"/>
  <c r="AC52" i="29" s="1"/>
  <c r="BC51" i="32"/>
  <c r="AB51" i="32" s="1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22" i="23" l="1"/>
  <c r="AD22" i="23" s="1"/>
  <c r="BE17" i="32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<sst xmlns="http://schemas.openxmlformats.org/spreadsheetml/2006/main" count="5729" uniqueCount="772">
  <si>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</si>
  <si>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</si>
  <si>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</si>
  <si>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</si>
  <si>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</si>
  <si>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</si>
  <si>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</si>
  <si>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</si>
  <si>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</si>
  <si>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</si>
  <si>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</si>
  <si>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</si>
  <si>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</si>
  <si>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</si>
  <si>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</si>
  <si>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</si>
  <si>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</si>
  <si>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</si>
  <si>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</si>
  <si>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</si>
  <si>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</si>
  <si>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</si>
  <si>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</si>
  <si>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</si>
  <si>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</si>
  <si>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</si>
  <si>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</si>
  <si>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</si>
  <si>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</si>
  <si>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</si>
  <si>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</si>
  <si>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</si>
  <si>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</si>
  <si>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</si>
  <si>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</si>
  <si>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</si>
  <si>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</si>
  <si>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</si>
  <si>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</si>
  <si>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</si>
  <si>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</si>
  <si>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</si>
  <si>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</si>
  <si>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</si>
  <si>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</si>
  <si>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</si>
  <si>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</si>
  <si>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</si>
  <si>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</si>
  <si>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</si>
  <si>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</si>
  <si>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</si>
  <si>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</si>
  <si>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</si>
  <si>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</si>
  <si>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</si>
  <si>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</si>
  <si>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</si>
  <si>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</si>
  <si>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</si>
  <si>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</si>
  <si>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</si>
  <si>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</si>
  <si>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</si>
  <si>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</si>
  <si>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</si>
  <si>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</si>
  <si>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</si>
  <si>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</si>
  <si>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</si>
  <si>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</si>
  <si>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</si>
  <si>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</si>
  <si>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</si>
  <si>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</si>
  <si>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</si>
  <si>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</si>
  <si>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</si>
  <si>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</si>
  <si>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</si>
  <si>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</si>
  <si>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</si>
  <si>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</si>
  <si>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</si>
  <si>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</si>
  <si>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</si>
  <si>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</si>
  <si>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</si>
  <si>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</si>
  <si>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</si>
  <si>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</si>
  <si>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</si>
  <si>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</si>
  <si>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</si>
  <si>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</si>
  <si>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</si>
  <si>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</si>
  <si>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</si>
  <si>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</si>
  <si>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</si>
  <si>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</si>
  <si>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</si>
  <si>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</si>
  <si>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</si>
  <si>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</si>
  <si>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</si>
  <si>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</si>
  <si>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</si>
  <si>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</si>
  <si>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</si>
  <si>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</si>
  <si>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</si>
  <si>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</si>
  <si>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</si>
  <si>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</si>
  <si>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</si>
  <si>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</si>
  <si>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</si>
  <si>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</si>
  <si>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</si>
  <si>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</si>
  <si>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</si>
  <si>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</si>
  <si>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</si>
  <si>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</si>
  <si>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</si>
  <si>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</si>
  <si>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</si>
  <si>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</si>
  <si>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</si>
  <si>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</si>
  <si>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</si>
  <si>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</si>
  <si>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</si>
  <si>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</si>
  <si>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</si>
  <si>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</si>
  <si>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</si>
  <si>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</si>
  <si>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</si>
  <si>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</si>
  <si>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</si>
  <si>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</si>
  <si>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</si>
  <si>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</si>
  <si>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</si>
  <si>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</si>
  <si>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</si>
  <si>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</si>
  <si>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</si>
  <si>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</si>
  <si>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</si>
  <si>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</si>
  <si>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</si>
  <si>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</si>
  <si>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</si>
  <si>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</si>
  <si>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</si>
  <si>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</si>
  <si>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</si>
  <si>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</si>
  <si>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</si>
  <si>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</si>
  <si>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</si>
  <si>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</si>
  <si>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</si>
  <si>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</si>
  <si>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</si>
  <si>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</si>
  <si>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</si>
  <si>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</si>
  <si>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</si>
  <si>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</si>
  <si>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</si>
  <si>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</si>
  <si>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</si>
  <si>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</si>
  <si>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</si>
  <si>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</si>
  <si>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</si>
  <si>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</si>
  <si>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</si>
  <si>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</si>
  <si>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</si>
  <si>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</si>
  <si>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</si>
  <si>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</si>
  <si>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</si>
  <si>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</si>
  <si>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</si>
  <si>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</si>
  <si>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</si>
  <si>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</si>
  <si>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</si>
  <si>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</si>
  <si>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</si>
  <si>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</si>
  <si>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</si>
  <si>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</si>
  <si>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</si>
  <si>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</si>
  <si>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</si>
  <si>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</si>
  <si>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</si>
  <si>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</si>
  <si>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</si>
  <si>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</si>
  <si>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</si>
  <si>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</si>
  <si>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</si>
  <si>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</si>
  <si>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</si>
  <si>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</si>
  <si>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</si>
  <si>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</si>
  <si>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</si>
  <si>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</si>
  <si>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</si>
  <si>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</si>
  <si>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</si>
  <si>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</si>
  <si>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</si>
  <si>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</si>
  <si>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</si>
  <si>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</si>
  <si>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</si>
  <si>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</si>
  <si>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</si>
  <si>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</si>
  <si>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</si>
  <si>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</si>
  <si>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</si>
  <si>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</si>
  <si>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</si>
  <si>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</si>
  <si>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</si>
  <si>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</si>
  <si>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</si>
  <si>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</si>
  <si>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</si>
  <si>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</si>
  <si>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</si>
  <si>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</si>
  <si>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</si>
  <si>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</si>
  <si>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</si>
  <si>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</si>
  <si>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</si>
  <si>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</si>
  <si>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</si>
  <si>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</si>
  <si>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</si>
  <si>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</si>
  <si>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</si>
  <si>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</si>
  <si>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</si>
  <si>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</si>
  <si>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</si>
  <si>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</si>
  <si>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</si>
  <si>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</si>
  <si>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</si>
  <si>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</si>
  <si>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</si>
  <si>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</si>
  <si>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</si>
  <si>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</si>
  <si>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</si>
  <si>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</si>
  <si>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</si>
  <si>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</si>
  <si>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</si>
  <si>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</si>
  <si>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</si>
  <si>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</si>
  <si>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</si>
  <si>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</si>
  <si>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</si>
  <si>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</si>
  <si>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</si>
  <si>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</si>
  <si>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</si>
  <si>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</si>
  <si>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</si>
  <si>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</si>
  <si>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</si>
  <si>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</si>
  <si>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</si>
  <si>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</si>
  <si>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</si>
  <si>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</si>
  <si>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</si>
  <si>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</si>
  <si>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</si>
  <si>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</si>
  <si>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</si>
  <si>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</si>
  <si>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</si>
  <si>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</si>
  <si>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</si>
  <si>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</si>
  <si>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</si>
  <si>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</si>
  <si>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</si>
  <si>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</si>
  <si>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</si>
  <si>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</si>
  <si>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</si>
  <si>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</si>
  <si>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</si>
  <si>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</si>
  <si>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</si>
  <si>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</si>
  <si>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</si>
  <si>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</si>
  <si>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</si>
  <si>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</si>
  <si>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</si>
  <si>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</si>
  <si>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</si>
  <si>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</si>
  <si>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</si>
  <si>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</si>
  <si>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</si>
  <si>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</si>
  <si>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</si>
  <si>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</si>
  <si>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</si>
  <si>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</si>
  <si>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</si>
  <si>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</si>
  <si>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</si>
  <si>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</si>
  <si>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</si>
  <si>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</si>
  <si>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</si>
  <si>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</si>
  <si>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</si>
  <si>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</si>
  <si>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</si>
  <si>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</si>
  <si>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</si>
  <si>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</si>
  <si>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</si>
  <si>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</si>
  <si>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</si>
  <si>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</si>
  <si>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</si>
  <si>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</si>
  <si>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</si>
  <si>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</si>
  <si>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</si>
  <si>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</si>
  <si>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</si>
  <si>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</si>
  <si>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</si>
  <si>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</si>
  <si>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</si>
  <si>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</si>
  <si>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</si>
  <si>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</si>
  <si>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</si>
  <si>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</si>
  <si>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</si>
  <si>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</si>
  <si>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</si>
  <si>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</si>
  <si>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</si>
  <si>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</si>
  <si>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</si>
  <si>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</si>
  <si>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</si>
  <si>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</si>
  <si>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</si>
  <si>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</si>
  <si>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</si>
  <si>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</si>
  <si>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</si>
  <si>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</si>
  <si>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</si>
  <si>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</si>
  <si>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</si>
  <si>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</si>
  <si>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</si>
  <si>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</si>
  <si>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</si>
  <si>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</si>
  <si>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</si>
  <si>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</si>
  <si>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</si>
  <si>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</si>
  <si>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</si>
  <si>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</si>
  <si>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</si>
  <si>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</si>
  <si>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</si>
  <si>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</si>
  <si>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</si>
  <si>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</si>
  <si>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</si>
  <si>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</si>
  <si>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</si>
  <si>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</si>
  <si>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</si>
  <si>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</si>
  <si>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</si>
  <si>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</si>
  <si>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</si>
  <si>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</si>
  <si>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</si>
  <si>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</si>
  <si>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</si>
  <si>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</si>
  <si>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</si>
  <si>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</si>
  <si>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</si>
  <si>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</si>
  <si>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</si>
  <si>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</si>
  <si>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</si>
  <si>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</si>
  <si>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</si>
  <si>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</si>
  <si>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</si>
  <si>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</si>
  <si>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</si>
  <si>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</si>
  <si>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</si>
  <si>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</si>
  <si>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</si>
  <si>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</si>
  <si>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</si>
  <si>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</si>
  <si>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</si>
  <si>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</si>
  <si>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</si>
  <si>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</si>
  <si>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</si>
  <si>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</si>
  <si>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</si>
  <si>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</si>
  <si>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</si>
  <si>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</si>
  <si>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</si>
  <si>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</si>
  <si>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</si>
  <si>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</si>
  <si>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</si>
  <si>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</si>
  <si>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</si>
  <si>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</si>
  <si>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</si>
  <si>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</si>
  <si>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</si>
  <si>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</si>
  <si>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</si>
  <si>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</si>
  <si>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</si>
  <si>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</si>
  <si>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</si>
  <si>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</si>
  <si>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</si>
  <si>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</si>
  <si>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</si>
  <si>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</si>
  <si>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</si>
  <si>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</si>
  <si>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</si>
  <si>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</si>
  <si>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</si>
  <si>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</si>
  <si>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</si>
  <si>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</si>
  <si>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</si>
  <si>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</si>
  <si>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</si>
  <si>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</si>
  <si>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</si>
  <si>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</si>
  <si>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</si>
  <si>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</si>
  <si>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</si>
  <si>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</si>
  <si>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</si>
  <si>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</si>
  <si>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</si>
  <si>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</si>
  <si>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</si>
  <si>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</si>
  <si>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</si>
  <si>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</si>
  <si>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</si>
  <si>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</si>
  <si>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</si>
  <si>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</si>
  <si>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</si>
  <si>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</si>
  <si>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</si>
  <si>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</si>
  <si>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</si>
  <si>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</si>
  <si>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</si>
  <si>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</si>
  <si>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</si>
  <si>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</si>
  <si>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</si>
  <si>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</si>
  <si>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</si>
  <si>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</si>
  <si>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</si>
  <si>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</si>
  <si>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</si>
  <si>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</si>
  <si>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</si>
  <si>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</si>
  <si>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</si>
  <si>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</si>
  <si>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</si>
  <si>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</si>
  <si>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</si>
  <si>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</si>
  <si>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</si>
  <si>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</si>
  <si>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</si>
  <si>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</si>
  <si>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</si>
  <si>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</si>
  <si>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</si>
  <si>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</si>
  <si>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</si>
  <si>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</si>
  <si>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</si>
  <si>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</si>
  <si>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</si>
  <si>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</si>
  <si>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</si>
  <si>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</si>
  <si>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</si>
  <si>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</si>
  <si>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</si>
  <si>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</si>
  <si>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</si>
  <si>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</si>
  <si>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</si>
  <si>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</si>
  <si>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</si>
  <si>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</si>
  <si>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</si>
  <si>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</si>
  <si>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</si>
  <si>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</si>
  <si>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</si>
  <si>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</si>
  <si>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</si>
  <si>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</si>
  <si>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</si>
  <si>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</si>
  <si>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</si>
  <si>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</si>
  <si>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</si>
  <si>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</si>
  <si>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</si>
  <si>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</si>
  <si>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</si>
  <si>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</si>
  <si>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</si>
  <si>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</si>
  <si>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</si>
  <si>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</si>
  <si>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</si>
  <si>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</si>
  <si>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</si>
  <si>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</si>
  <si>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</si>
  <si>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</si>
  <si>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</si>
  <si>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</si>
  <si>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</si>
  <si>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</si>
  <si>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</si>
  <si>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</si>
  <si>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</si>
  <si>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</si>
  <si>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</si>
  <si>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</si>
  <si>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</si>
  <si>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</si>
  <si>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</si>
  <si>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</si>
  <si>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</si>
  <si>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</si>
  <si>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</si>
  <si>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</si>
  <si>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</si>
  <si>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</si>
  <si>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</si>
  <si>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</si>
  <si>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</si>
  <si>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</si>
  <si>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</si>
  <si>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</si>
  <si>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</si>
  <si>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</si>
  <si>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</si>
  <si>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</si>
  <si>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</si>
  <si>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</si>
  <si>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</si>
  <si>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</si>
  <si>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</si>
  <si>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</si>
  <si>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</si>
  <si>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</si>
  <si>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</si>
  <si>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</si>
  <si>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</si>
  <si>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</si>
  <si>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</si>
  <si>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</si>
  <si>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</si>
  <si>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</si>
  <si>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</si>
  <si>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</si>
  <si>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</si>
  <si>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</si>
  <si>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</si>
  <si>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</si>
  <si>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</si>
  <si>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</si>
  <si>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</si>
  <si>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</si>
  <si>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</si>
  <si>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</si>
  <si>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</si>
  <si>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</si>
  <si>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</si>
  <si>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</si>
  <si>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</si>
  <si>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</si>
  <si>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</si>
  <si>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</si>
  <si>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</si>
  <si>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</si>
  <si>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</si>
  <si>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</si>
  <si>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</si>
  <si>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</si>
  <si>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</si>
  <si>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</si>
  <si>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</si>
  <si>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</si>
  <si>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</si>
  <si>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</si>
  <si>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</si>
  <si>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</si>
  <si>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</si>
  <si>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</si>
  <si>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</si>
  <si>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</si>
  <si>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</si>
  <si>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</si>
  <si>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</si>
  <si>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</si>
  <si>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</si>
  <si>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</si>
  <si>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</si>
  <si>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</si>
  <si>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</si>
  <si>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</si>
  <si>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</si>
  <si>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</si>
  <si>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79852410</t>
  </si>
  <si>
    <t>Apaza</t>
  </si>
  <si>
    <t>Contreras</t>
  </si>
  <si>
    <t>Wilber Alejandro</t>
  </si>
  <si>
    <t>79699807</t>
  </si>
  <si>
    <t>Ccama</t>
  </si>
  <si>
    <t>Soto mayor</t>
  </si>
  <si>
    <t>Alice Heyzel</t>
  </si>
  <si>
    <t>90116719</t>
  </si>
  <si>
    <t>Lopez</t>
  </si>
  <si>
    <t>Suybate</t>
  </si>
  <si>
    <t>Denzel Yoset</t>
  </si>
  <si>
    <t>79975143</t>
  </si>
  <si>
    <t>Manrique</t>
  </si>
  <si>
    <t>Rodriguez</t>
  </si>
  <si>
    <t>Oscar Nicolás</t>
  </si>
  <si>
    <t>79908704</t>
  </si>
  <si>
    <t>Nuñez</t>
  </si>
  <si>
    <t>Fráquita</t>
  </si>
  <si>
    <t>Thiago</t>
  </si>
  <si>
    <t>79852674</t>
  </si>
  <si>
    <t>Ormeño</t>
  </si>
  <si>
    <t>Ortis</t>
  </si>
  <si>
    <t>Ashley Nicolette</t>
  </si>
  <si>
    <t>90044543</t>
  </si>
  <si>
    <t>Paredes</t>
  </si>
  <si>
    <t>Quispe</t>
  </si>
  <si>
    <t>Belinda Zoé</t>
  </si>
  <si>
    <t>79681676</t>
  </si>
  <si>
    <t>Portocarrero</t>
  </si>
  <si>
    <t>Colana</t>
  </si>
  <si>
    <t>Jacobo Fabian Valentino</t>
  </si>
  <si>
    <t>79775871</t>
  </si>
  <si>
    <t>Rojas</t>
  </si>
  <si>
    <t>Colque</t>
  </si>
  <si>
    <t>Italo Anddreé</t>
  </si>
  <si>
    <t>900983976</t>
  </si>
  <si>
    <t>Velarde</t>
  </si>
  <si>
    <t>Cornejo</t>
  </si>
  <si>
    <t>Luisiana Belen</t>
  </si>
  <si>
    <t>79994088</t>
  </si>
  <si>
    <t>Diaz</t>
  </si>
  <si>
    <t>Derick Bastian</t>
  </si>
  <si>
    <t xml:space="preserve">Alfaro </t>
  </si>
  <si>
    <t>Poma</t>
  </si>
  <si>
    <t xml:space="preserve"> Itzel Maia Leilani</t>
  </si>
  <si>
    <t>Amesquita</t>
  </si>
  <si>
    <t xml:space="preserve"> Manrique </t>
  </si>
  <si>
    <t>Adele Alessi</t>
  </si>
  <si>
    <t>Carrillo</t>
  </si>
  <si>
    <t xml:space="preserve"> Rodriguez </t>
  </si>
  <si>
    <t>Lucas Francisco</t>
  </si>
  <si>
    <t>Ccana</t>
  </si>
  <si>
    <t>Yaiza Thais</t>
  </si>
  <si>
    <t xml:space="preserve">Condori </t>
  </si>
  <si>
    <t>Arias</t>
  </si>
  <si>
    <t>Alexia Maria Jose</t>
  </si>
  <si>
    <t>Calderon</t>
  </si>
  <si>
    <t>Mamani</t>
  </si>
  <si>
    <t>Gabriel Benjamin</t>
  </si>
  <si>
    <t>Fernandez Davila</t>
  </si>
  <si>
    <t xml:space="preserve">Cepeda </t>
  </si>
  <si>
    <t>Arturo André</t>
  </si>
  <si>
    <t>Fernandez</t>
  </si>
  <si>
    <t>Gutierrez</t>
  </si>
  <si>
    <t>Fernando Inazio</t>
  </si>
  <si>
    <t>Neira</t>
  </si>
  <si>
    <t>Benjamin Jesus</t>
  </si>
  <si>
    <t>Morales</t>
  </si>
  <si>
    <t>Zegarra</t>
  </si>
  <si>
    <t>Andy Fabrizio</t>
  </si>
  <si>
    <t>Cafari</t>
  </si>
  <si>
    <t>Liam Duval</t>
  </si>
  <si>
    <t>Paco</t>
  </si>
  <si>
    <t>Paricoto</t>
  </si>
  <si>
    <t>Ariana Valentina</t>
  </si>
  <si>
    <t>Rafael</t>
  </si>
  <si>
    <t>Orozco</t>
  </si>
  <si>
    <t>Juan Pablo</t>
  </si>
  <si>
    <t>Sanchez</t>
  </si>
  <si>
    <t>Garcia</t>
  </si>
  <si>
    <t>Johana Alexandra</t>
  </si>
  <si>
    <t>Santana</t>
  </si>
  <si>
    <t>Tobala</t>
  </si>
  <si>
    <t>Yomar Thiago</t>
  </si>
  <si>
    <t>Ticona</t>
  </si>
  <si>
    <t>Mejia</t>
  </si>
  <si>
    <t>Fausto Luis Mariano</t>
  </si>
  <si>
    <t>Vasquez</t>
  </si>
  <si>
    <t>Viglanzoni</t>
  </si>
  <si>
    <t xml:space="preserve"> Facundo Leonardo</t>
  </si>
  <si>
    <t xml:space="preserve">Zuñiga </t>
  </si>
  <si>
    <t>Zuñiga</t>
  </si>
  <si>
    <t>Julieth Margaret</t>
  </si>
  <si>
    <t>MEZA</t>
  </si>
  <si>
    <t>CHAMBILLA</t>
  </si>
  <si>
    <t>KATHIE</t>
  </si>
  <si>
    <t>ACERO</t>
  </si>
  <si>
    <t>MAMANI</t>
  </si>
  <si>
    <t>YESENIA</t>
  </si>
  <si>
    <t>YESEN8IA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</si>
</sst>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21</c:v>
                </c:pt>
                <c:pt idx="1">
                  <c:v>5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21</c:v>
                </c:pt>
                <c:pt idx="1">
                  <c:v>5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0.77777777777777779</c:v>
                </c:pt>
                <c:pt idx="1">
                  <c:v>0.18518518518518517</c:v>
                </c:pt>
                <c:pt idx="2">
                  <c:v>3.7037037037037035E-2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0.625</c:v>
                </c:pt>
                <c:pt idx="1">
                  <c:v>0.8125</c:v>
                </c:pt>
                <c:pt idx="2">
                  <c:v>0.125</c:v>
                </c:pt>
                <c:pt idx="3">
                  <c:v>0.75</c:v>
                </c:pt>
                <c:pt idx="4">
                  <c:v>6.25E-2</c:v>
                </c:pt>
                <c:pt idx="5">
                  <c:v>6.25E-2</c:v>
                </c:pt>
                <c:pt idx="6">
                  <c:v>0.3125</c:v>
                </c:pt>
                <c:pt idx="7">
                  <c:v>0.5625</c:v>
                </c:pt>
                <c:pt idx="8">
                  <c:v>0.25</c:v>
                </c:pt>
                <c:pt idx="9">
                  <c:v>0.8125</c:v>
                </c:pt>
                <c:pt idx="10">
                  <c:v>0.3125</c:v>
                </c:pt>
                <c:pt idx="11">
                  <c:v>6.25E-2</c:v>
                </c:pt>
                <c:pt idx="12">
                  <c:v>0.8125</c:v>
                </c:pt>
                <c:pt idx="13">
                  <c:v>0.875</c:v>
                </c:pt>
                <c:pt idx="14">
                  <c:v>0.625</c:v>
                </c:pt>
                <c:pt idx="15">
                  <c:v>0.75</c:v>
                </c:pt>
                <c:pt idx="16">
                  <c:v>0.25</c:v>
                </c:pt>
                <c:pt idx="17">
                  <c:v>6.25E-2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15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0.9375</c:v>
                </c:pt>
                <c:pt idx="1">
                  <c:v>6.25E-2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0.72727272727272729</c:v>
                </c:pt>
                <c:pt idx="1">
                  <c:v>0.72727272727272729</c:v>
                </c:pt>
                <c:pt idx="2">
                  <c:v>0.81818181818181823</c:v>
                </c:pt>
                <c:pt idx="3">
                  <c:v>0.45454545454545453</c:v>
                </c:pt>
                <c:pt idx="4">
                  <c:v>0.63636363636363635</c:v>
                </c:pt>
                <c:pt idx="5">
                  <c:v>0.72727272727272729</c:v>
                </c:pt>
                <c:pt idx="6">
                  <c:v>0.54545454545454541</c:v>
                </c:pt>
                <c:pt idx="7">
                  <c:v>0.54545454545454541</c:v>
                </c:pt>
                <c:pt idx="8">
                  <c:v>0.54545454545454541</c:v>
                </c:pt>
                <c:pt idx="9">
                  <c:v>0.45454545454545453</c:v>
                </c:pt>
                <c:pt idx="10">
                  <c:v>0.54545454545454541</c:v>
                </c:pt>
                <c:pt idx="11">
                  <c:v>0.54545454545454541</c:v>
                </c:pt>
                <c:pt idx="12">
                  <c:v>0.72727272727272729</c:v>
                </c:pt>
                <c:pt idx="13">
                  <c:v>0.63636363636363635</c:v>
                </c:pt>
                <c:pt idx="14">
                  <c:v>0.72727272727272729</c:v>
                </c:pt>
                <c:pt idx="15">
                  <c:v>0.18181818181818182</c:v>
                </c:pt>
                <c:pt idx="16">
                  <c:v>0.45454545454545453</c:v>
                </c:pt>
                <c:pt idx="17">
                  <c:v>0.27272727272727271</c:v>
                </c:pt>
                <c:pt idx="18">
                  <c:v>0.18181818181818182</c:v>
                </c:pt>
                <c:pt idx="19">
                  <c:v>0.36363636363636365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6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0.54545454545454541</c:v>
                </c:pt>
                <c:pt idx="1">
                  <c:v>0.36363636363636365</c:v>
                </c:pt>
                <c:pt idx="2">
                  <c:v>9.0909090909090912E-2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358140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396240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182880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68580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6</xdr:col>
          <xdr:colOff>609600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480060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457200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228600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53340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754380</xdr:colOff>
          <xdr:row>3</xdr:row>
          <xdr:rowOff>7620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739140</xdr:colOff>
          <xdr:row>7</xdr:row>
          <xdr:rowOff>30480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6</xdr:row>
          <xdr:rowOff>68580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632460</xdr:colOff>
          <xdr:row>12</xdr:row>
          <xdr:rowOff>327660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22860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601980</xdr:colOff>
          <xdr:row>11</xdr:row>
          <xdr:rowOff>83820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601980</xdr:colOff>
          <xdr:row>16</xdr:row>
          <xdr:rowOff>144780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594360</xdr:colOff>
          <xdr:row>5</xdr:row>
          <xdr:rowOff>137160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594360</xdr:colOff>
          <xdr:row>12</xdr:row>
          <xdr:rowOff>205740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22860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601980</xdr:colOff>
          <xdr:row>11</xdr:row>
          <xdr:rowOff>83820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601980</xdr:colOff>
          <xdr:row>16</xdr:row>
          <xdr:rowOff>144780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586740</xdr:colOff>
          <xdr:row>6</xdr:row>
          <xdr:rowOff>22860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586740</xdr:colOff>
          <xdr:row>11</xdr:row>
          <xdr:rowOff>83820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586740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586740</xdr:colOff>
          <xdr:row>6</xdr:row>
          <xdr:rowOff>45720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586740</xdr:colOff>
          <xdr:row>11</xdr:row>
          <xdr:rowOff>99060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586740</xdr:colOff>
          <xdr:row>16</xdr:row>
          <xdr:rowOff>167640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586740</xdr:colOff>
          <xdr:row>6</xdr:row>
          <xdr:rowOff>22860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586740</xdr:colOff>
          <xdr:row>11</xdr:row>
          <xdr:rowOff>83820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586740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594360</xdr:colOff>
          <xdr:row>11</xdr:row>
          <xdr:rowOff>83820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594360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594360</xdr:colOff>
          <xdr:row>11</xdr:row>
          <xdr:rowOff>83820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594360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586740</xdr:colOff>
          <xdr:row>6</xdr:row>
          <xdr:rowOff>30480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586740</xdr:colOff>
          <xdr:row>11</xdr:row>
          <xdr:rowOff>91440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586740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563880</xdr:colOff>
          <xdr:row>6</xdr:row>
          <xdr:rowOff>30480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563880</xdr:colOff>
          <xdr:row>11</xdr:row>
          <xdr:rowOff>91440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563880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563880</xdr:colOff>
          <xdr:row>6</xdr:row>
          <xdr:rowOff>30480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556260</xdr:colOff>
          <xdr:row>11</xdr:row>
          <xdr:rowOff>91440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556260</xdr:colOff>
          <xdr:row>16</xdr:row>
          <xdr:rowOff>160020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1082040</xdr:colOff>
          <xdr:row>2</xdr:row>
          <xdr:rowOff>53340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114300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C10" sqref="C10"/>
    </sheetView>
  </sheetViews>
  <sheetFormatPr baseColWidth="10" defaultRowHeight="14.4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>
      <c r="B1" s="109">
        <f ca="1">TODAY()</f>
        <v>45491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Matematica</v>
      </c>
      <c r="G8" s="110"/>
      <c r="H8" s="110"/>
      <c r="J8" s="50" t="s">
        <v>3</v>
      </c>
      <c r="K8" s="53">
        <f>Matriz!$C$1</f>
        <v>2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>
      <c r="B10" s="50" t="s">
        <v>4</v>
      </c>
      <c r="C10" s="97" t="s">
        <v>399</v>
      </c>
      <c r="D10" s="1"/>
      <c r="E10" s="50" t="s">
        <v>203</v>
      </c>
      <c r="F10" s="112" t="str">
        <f>IFERROR(VLOOKUP(C10,Data!$A$2:$H$301,2,FALSE),"")</f>
        <v xml:space="preserve"> STEPHEN HAWKING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OzSIvM/P3geSbUX/ZxhfSg4y2WK7SMRC0hNUrnBDy8Vz4WNBPHIT/i8T0zG0pL5nmMAF0jHrp4wQICNgjJuWIA==" saltValue="WKxNu9PCID4IU3DiEeGLv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D19" sqref="D19"/>
    </sheetView>
  </sheetViews>
  <sheetFormatPr baseColWidth="10" defaultRowHeight="14.4"/>
  <cols>
    <col min="1" max="1" width="15.5546875" customWidth="1"/>
    <col min="2" max="2" width="20.5546875" customWidth="1"/>
  </cols>
  <sheetData>
    <row r="1" spans="1:15" ht="24.75" customHeight="1">
      <c r="A1" s="63" t="s">
        <v>9</v>
      </c>
      <c r="B1" s="63" t="s">
        <v>199</v>
      </c>
      <c r="C1" s="63">
        <v>2</v>
      </c>
      <c r="G1" s="114" t="s">
        <v>414</v>
      </c>
      <c r="H1" s="114"/>
      <c r="I1" s="114"/>
    </row>
    <row r="2" spans="1:15" ht="1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>
      <c r="A3" s="60">
        <v>1</v>
      </c>
      <c r="B3" s="36">
        <v>1</v>
      </c>
      <c r="C3" s="36" t="s">
        <v>167</v>
      </c>
      <c r="G3" s="17">
        <v>0</v>
      </c>
      <c r="H3" s="17">
        <v>10</v>
      </c>
      <c r="I3" s="17" t="s">
        <v>174</v>
      </c>
    </row>
    <row r="4" spans="1:15" ht="19.8" thickBot="1">
      <c r="A4" s="60">
        <v>2</v>
      </c>
      <c r="B4" s="36">
        <v>1</v>
      </c>
      <c r="C4" s="36" t="s">
        <v>167</v>
      </c>
      <c r="G4" s="17">
        <f>H3+1</f>
        <v>11</v>
      </c>
      <c r="H4" s="17">
        <v>16</v>
      </c>
      <c r="I4" s="17" t="s">
        <v>175</v>
      </c>
    </row>
    <row r="5" spans="1:15" ht="19.8" thickBot="1">
      <c r="A5" s="60">
        <v>3</v>
      </c>
      <c r="B5" s="36">
        <v>1</v>
      </c>
      <c r="C5" s="36" t="s">
        <v>167</v>
      </c>
      <c r="G5" s="17">
        <f>H4+1</f>
        <v>17</v>
      </c>
      <c r="H5" s="17">
        <v>20</v>
      </c>
      <c r="I5" s="17" t="s">
        <v>176</v>
      </c>
      <c r="N5" s="68"/>
      <c r="O5" s="68"/>
    </row>
    <row r="6" spans="1:15" ht="19.8" thickBot="1">
      <c r="A6" s="60">
        <v>4</v>
      </c>
      <c r="B6" s="36">
        <v>1</v>
      </c>
      <c r="C6" s="36" t="s">
        <v>166</v>
      </c>
      <c r="G6" s="17"/>
      <c r="H6" s="17"/>
      <c r="I6" s="17"/>
      <c r="N6" s="68"/>
      <c r="O6" s="68"/>
    </row>
    <row r="7" spans="1:15" ht="19.8" thickBot="1">
      <c r="A7" s="60">
        <v>5</v>
      </c>
      <c r="B7" s="36">
        <v>1</v>
      </c>
      <c r="C7" s="36" t="s">
        <v>166</v>
      </c>
      <c r="N7" s="68"/>
      <c r="O7" s="68"/>
    </row>
    <row r="8" spans="1:15" ht="19.8" thickBot="1">
      <c r="A8" s="60">
        <v>6</v>
      </c>
      <c r="B8" s="36">
        <v>1</v>
      </c>
      <c r="C8" s="36" t="s">
        <v>167</v>
      </c>
      <c r="N8" s="69"/>
      <c r="O8" s="70"/>
    </row>
    <row r="9" spans="1:15" ht="19.8" thickBot="1">
      <c r="A9" s="60">
        <v>7</v>
      </c>
      <c r="B9" s="36">
        <v>1</v>
      </c>
      <c r="C9" s="36" t="s">
        <v>166</v>
      </c>
      <c r="G9" s="113"/>
      <c r="H9" s="113"/>
    </row>
    <row r="10" spans="1:15" ht="19.8" thickBot="1">
      <c r="A10" s="60">
        <v>8</v>
      </c>
      <c r="B10" s="36">
        <v>1</v>
      </c>
      <c r="C10" s="36" t="s">
        <v>168</v>
      </c>
    </row>
    <row r="11" spans="1:15" ht="19.8" thickBot="1">
      <c r="A11" s="60">
        <v>9</v>
      </c>
      <c r="B11" s="36">
        <v>1</v>
      </c>
      <c r="C11" s="36" t="s">
        <v>166</v>
      </c>
    </row>
    <row r="12" spans="1:15" ht="19.8" thickBot="1">
      <c r="A12" s="60">
        <v>10</v>
      </c>
      <c r="B12" s="36">
        <v>1</v>
      </c>
      <c r="C12" s="36" t="s">
        <v>168</v>
      </c>
    </row>
    <row r="13" spans="1:15" ht="19.8" thickBot="1">
      <c r="A13" s="60">
        <v>11</v>
      </c>
      <c r="B13" s="36">
        <v>1</v>
      </c>
      <c r="C13" s="36" t="s">
        <v>168</v>
      </c>
    </row>
    <row r="14" spans="1:15" ht="19.8" thickBot="1">
      <c r="A14" s="60">
        <v>12</v>
      </c>
      <c r="B14" s="36">
        <v>1</v>
      </c>
      <c r="C14" s="36" t="s">
        <v>166</v>
      </c>
    </row>
    <row r="15" spans="1:15" ht="19.8" thickBot="1">
      <c r="A15" s="60">
        <v>13</v>
      </c>
      <c r="B15" s="36">
        <v>1</v>
      </c>
      <c r="C15" s="36" t="s">
        <v>167</v>
      </c>
    </row>
    <row r="16" spans="1:15" ht="19.8" thickBot="1">
      <c r="A16" s="60">
        <v>14</v>
      </c>
      <c r="B16" s="36">
        <v>1</v>
      </c>
      <c r="C16" s="36" t="s">
        <v>167</v>
      </c>
    </row>
    <row r="17" spans="1:3" ht="19.8" thickBot="1">
      <c r="A17" s="60">
        <v>15</v>
      </c>
      <c r="B17" s="36">
        <v>1</v>
      </c>
      <c r="C17" s="36" t="s">
        <v>167</v>
      </c>
    </row>
    <row r="18" spans="1:3" ht="19.8" thickBot="1">
      <c r="A18" s="60">
        <v>16</v>
      </c>
      <c r="B18" s="36">
        <v>1</v>
      </c>
      <c r="C18" s="36" t="s">
        <v>168</v>
      </c>
    </row>
    <row r="19" spans="1:3" ht="19.8" thickBot="1">
      <c r="A19" s="60">
        <v>17</v>
      </c>
      <c r="B19" s="36">
        <v>1</v>
      </c>
      <c r="C19" s="36" t="s">
        <v>167</v>
      </c>
    </row>
    <row r="20" spans="1:3" ht="19.8" thickBot="1">
      <c r="A20" s="60">
        <v>18</v>
      </c>
      <c r="B20" s="36">
        <v>1</v>
      </c>
      <c r="C20" s="36" t="s">
        <v>166</v>
      </c>
    </row>
    <row r="21" spans="1:3" ht="19.8" thickBot="1">
      <c r="A21" s="60">
        <v>19</v>
      </c>
      <c r="B21" s="36">
        <v>1</v>
      </c>
      <c r="C21" s="36" t="s">
        <v>166</v>
      </c>
    </row>
    <row r="22" spans="1:3" ht="19.8" thickBot="1">
      <c r="A22" s="61">
        <v>20</v>
      </c>
      <c r="B22" s="36">
        <v>1</v>
      </c>
      <c r="C22" s="36" t="s">
        <v>168</v>
      </c>
    </row>
    <row r="23" spans="1:3" ht="19.2">
      <c r="A23" s="61" t="s">
        <v>470</v>
      </c>
      <c r="B23" s="62">
        <f>SUBTOTAL(109,Tabla101[NIVEL])</f>
        <v>20</v>
      </c>
      <c r="C23" s="92">
        <f>SUBTOTAL(103,Tabla101[CLAVE])</f>
        <v>20</v>
      </c>
    </row>
  </sheetData>
  <sheetProtection algorithmName="SHA-512" hashValue="s2kZdxNJk75LWBrNdcn5IXhFhioEsAGYHCXwfRZCwGS6wSPpbPLramItcVfquJPMak3vU7a8hQMVSodKK/9lng==" saltValue="KGZh4AAsWs2rgG50j5+qng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30" ht="23.55" customHeight="1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RespA!G7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36</v>
      </c>
      <c r="U7" s="138"/>
      <c r="V7" s="138"/>
      <c r="W7" s="130" t="str">
        <f>VLOOKUP(D5,Data!$A$2:$F$201,3,FALSE)</f>
        <v>ILO</v>
      </c>
      <c r="X7" s="130"/>
      <c r="Y7" s="130"/>
      <c r="Z7" s="130"/>
      <c r="AB7" s="80"/>
    </row>
    <row r="8" spans="2:30" ht="14.55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AA8" s="47"/>
      <c r="AB8" s="47"/>
      <c r="AC8" s="47"/>
      <c r="AD8" s="47"/>
    </row>
    <row r="9" spans="2:30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 t="s">
        <v>185</v>
      </c>
      <c r="U9" s="138"/>
      <c r="V9" s="138"/>
      <c r="W9" s="131" t="str">
        <f>VLOOKUP(D5,Data!$A$2:$H$201,8,FALSE)</f>
        <v>PRIVADA</v>
      </c>
      <c r="X9" s="131"/>
      <c r="Y9" s="131"/>
      <c r="Z9" s="131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0" t="s">
        <v>158</v>
      </c>
      <c r="D13" s="121" t="s">
        <v>192</v>
      </c>
      <c r="E13" s="122"/>
      <c r="F13" s="122"/>
      <c r="G13" s="122"/>
      <c r="H13" s="122"/>
      <c r="I13" s="122"/>
      <c r="M13" s="139" t="s">
        <v>192</v>
      </c>
      <c r="N13" s="140"/>
      <c r="O13" s="140"/>
    </row>
    <row r="14" spans="2:30">
      <c r="C14" s="120"/>
      <c r="D14" s="57" t="s">
        <v>407</v>
      </c>
      <c r="E14" s="123" t="s">
        <v>408</v>
      </c>
      <c r="F14" s="124"/>
      <c r="G14" s="123" t="s">
        <v>409</v>
      </c>
      <c r="H14" s="125"/>
      <c r="I14" s="125"/>
      <c r="M14" s="81" t="s">
        <v>407</v>
      </c>
      <c r="N14" s="81" t="s">
        <v>408</v>
      </c>
      <c r="O14" s="83" t="s">
        <v>409</v>
      </c>
    </row>
    <row r="15" spans="2:30" ht="21">
      <c r="C15" s="120"/>
      <c r="D15" s="76" t="str">
        <f>Matriz!$I$3</f>
        <v>Inicio</v>
      </c>
      <c r="E15" s="118">
        <f>GrafA!D14</f>
        <v>15</v>
      </c>
      <c r="F15" s="118"/>
      <c r="G15" s="119">
        <f>IFERROR(GrafA!E14,"")</f>
        <v>0.9375</v>
      </c>
      <c r="H15" s="119"/>
      <c r="I15" s="119"/>
      <c r="M15" s="84" t="str">
        <f>Matriz!$I$3</f>
        <v>Inicio</v>
      </c>
      <c r="N15" s="89">
        <f>E15+E23+E31+E39+E47+E55+E63+E71+E79+E87+E95</f>
        <v>21</v>
      </c>
      <c r="O15" s="105">
        <f>IFERROR((N15*100%)/$N$19,"")</f>
        <v>0.77777777777777779</v>
      </c>
    </row>
    <row r="16" spans="2:30" ht="21">
      <c r="C16" s="120"/>
      <c r="D16" s="77" t="str">
        <f>Matriz!$I$4</f>
        <v>Proceso</v>
      </c>
      <c r="E16" s="118">
        <f>GrafA!D15</f>
        <v>1</v>
      </c>
      <c r="F16" s="118"/>
      <c r="G16" s="119">
        <f>IFERROR(GrafA!E15,"")</f>
        <v>6.25E-2</v>
      </c>
      <c r="H16" s="119"/>
      <c r="I16" s="119"/>
      <c r="M16" s="85" t="str">
        <f>Matriz!$I$4</f>
        <v>Proceso</v>
      </c>
      <c r="N16" s="89">
        <f>E16+E24+E32+E40+E48+E56+E64+E72+E80+E88+E96</f>
        <v>5</v>
      </c>
      <c r="O16" s="105">
        <f>IFERROR((N16*100%)/$N$19,"")</f>
        <v>0.18518518518518517</v>
      </c>
    </row>
    <row r="17" spans="3:15" ht="21">
      <c r="C17" s="120"/>
      <c r="D17" s="78" t="str">
        <f>Matriz!$I$5</f>
        <v>Satisfactorio</v>
      </c>
      <c r="E17" s="118">
        <f>GrafA!D16</f>
        <v>0</v>
      </c>
      <c r="F17" s="118"/>
      <c r="G17" s="119">
        <f>IFERROR(GrafA!E16,"")</f>
        <v>0</v>
      </c>
      <c r="H17" s="119"/>
      <c r="I17" s="119"/>
      <c r="M17" s="86" t="str">
        <f>Matriz!$I$5</f>
        <v>Satisfactorio</v>
      </c>
      <c r="N17" s="89">
        <f>E17+E25+E33+E41+E49+E57+E65+E73+E81+E89+E97</f>
        <v>1</v>
      </c>
      <c r="O17" s="105">
        <f>IFERROR((N17*100%)/$N$19,"")</f>
        <v>3.7037037037037035E-2</v>
      </c>
    </row>
    <row r="18" spans="3:15" ht="21">
      <c r="C18" s="120"/>
      <c r="D18" s="79" t="str">
        <f>IF(Matriz!$I$6=0,"",Matriz!$I$6)</f>
        <v/>
      </c>
      <c r="E18" s="118" t="str">
        <f>GrafA!D17</f>
        <v/>
      </c>
      <c r="F18" s="118"/>
      <c r="G18" s="119" t="str">
        <f>IFERROR(GrafA!E17,"")</f>
        <v/>
      </c>
      <c r="H18" s="119"/>
      <c r="I18" s="119"/>
      <c r="M18" s="87" t="str">
        <f>IF(Matriz!$I$6=0,"",Matriz!$I$6)</f>
        <v/>
      </c>
      <c r="N18" s="89" t="str">
        <f>IF(D18="","",E18+E26+E34+E42+E50+E58+E66+E74+E82+E90+E98)</f>
        <v/>
      </c>
      <c r="O18" s="105" t="str">
        <f>IFERROR((N18*100%)/$N$19,"")</f>
        <v/>
      </c>
    </row>
    <row r="19" spans="3:15" ht="23.4">
      <c r="C19" s="120"/>
      <c r="D19" s="64" t="s">
        <v>39</v>
      </c>
      <c r="E19" s="126">
        <f>SUM(E15:F18)</f>
        <v>16</v>
      </c>
      <c r="F19" s="127"/>
      <c r="G19" s="128">
        <f>SUM(G15:I18)</f>
        <v>1</v>
      </c>
      <c r="H19" s="129"/>
      <c r="I19" s="129"/>
      <c r="M19" s="88" t="s">
        <v>39</v>
      </c>
      <c r="N19" s="64">
        <f>SUM(N15:N18)</f>
        <v>27</v>
      </c>
      <c r="O19" s="65">
        <f>SUM(O15:O18)</f>
        <v>1</v>
      </c>
    </row>
    <row r="21" spans="3:15">
      <c r="C21" s="120" t="s">
        <v>406</v>
      </c>
      <c r="D21" s="121" t="s">
        <v>192</v>
      </c>
      <c r="E21" s="122"/>
      <c r="F21" s="122"/>
      <c r="G21" s="122"/>
      <c r="H21" s="122"/>
      <c r="I21" s="122"/>
    </row>
    <row r="22" spans="3:15">
      <c r="C22" s="120"/>
      <c r="D22" s="57" t="s">
        <v>407</v>
      </c>
      <c r="E22" s="123" t="s">
        <v>408</v>
      </c>
      <c r="F22" s="124"/>
      <c r="G22" s="123" t="s">
        <v>409</v>
      </c>
      <c r="H22" s="125"/>
      <c r="I22" s="125"/>
    </row>
    <row r="23" spans="3:15" ht="21">
      <c r="C23" s="120"/>
      <c r="D23" s="76" t="str">
        <f>Matriz!$I$3</f>
        <v>Inicio</v>
      </c>
      <c r="E23" s="118">
        <f>GrafB!D14</f>
        <v>6</v>
      </c>
      <c r="F23" s="118"/>
      <c r="G23" s="119">
        <f>IFERROR(GrafB!E14,"")</f>
        <v>0.54545454545454541</v>
      </c>
      <c r="H23" s="119"/>
      <c r="I23" s="119"/>
    </row>
    <row r="24" spans="3:15" ht="21">
      <c r="C24" s="120"/>
      <c r="D24" s="77" t="str">
        <f>Matriz!$I$4</f>
        <v>Proceso</v>
      </c>
      <c r="E24" s="118">
        <f>GrafB!D15</f>
        <v>4</v>
      </c>
      <c r="F24" s="118"/>
      <c r="G24" s="119">
        <f>IFERROR(GrafB!E15,"")</f>
        <v>0.36363636363636365</v>
      </c>
      <c r="H24" s="119"/>
      <c r="I24" s="119"/>
    </row>
    <row r="25" spans="3:15" ht="21">
      <c r="C25" s="120"/>
      <c r="D25" s="78" t="str">
        <f>Matriz!$I$5</f>
        <v>Satisfactorio</v>
      </c>
      <c r="E25" s="118">
        <f>GrafB!D16</f>
        <v>1</v>
      </c>
      <c r="F25" s="118"/>
      <c r="G25" s="119">
        <f>IFERROR(GrafB!E16,"")</f>
        <v>9.0909090909090912E-2</v>
      </c>
      <c r="H25" s="119"/>
      <c r="I25" s="119"/>
    </row>
    <row r="26" spans="3:15" ht="21">
      <c r="C26" s="120"/>
      <c r="D26" s="79" t="str">
        <f>IF(Matriz!$I$6=0,"",Matriz!$I$6)</f>
        <v/>
      </c>
      <c r="E26" s="118" t="str">
        <f>GrafB!D17</f>
        <v/>
      </c>
      <c r="F26" s="118"/>
      <c r="G26" s="119" t="str">
        <f>IFERROR(GrafB!E17,"")</f>
        <v/>
      </c>
      <c r="H26" s="119"/>
      <c r="I26" s="119"/>
    </row>
    <row r="27" spans="3:15" ht="23.4">
      <c r="C27" s="120"/>
      <c r="D27" s="64" t="s">
        <v>39</v>
      </c>
      <c r="E27" s="126">
        <f>SUM(E23:F26)</f>
        <v>11</v>
      </c>
      <c r="F27" s="127"/>
      <c r="G27" s="128">
        <f>SUM(G23:I26)</f>
        <v>1</v>
      </c>
      <c r="H27" s="129"/>
      <c r="I27" s="129"/>
    </row>
    <row r="29" spans="3:15">
      <c r="C29" s="120" t="s">
        <v>415</v>
      </c>
      <c r="D29" s="121" t="s">
        <v>192</v>
      </c>
      <c r="E29" s="122"/>
      <c r="F29" s="122"/>
      <c r="G29" s="122"/>
      <c r="H29" s="122"/>
      <c r="I29" s="122"/>
    </row>
    <row r="30" spans="3:15">
      <c r="C30" s="120"/>
      <c r="D30" s="57" t="s">
        <v>407</v>
      </c>
      <c r="E30" s="123" t="s">
        <v>408</v>
      </c>
      <c r="F30" s="124"/>
      <c r="G30" s="123" t="s">
        <v>409</v>
      </c>
      <c r="H30" s="125"/>
      <c r="I30" s="125"/>
    </row>
    <row r="31" spans="3:15" ht="21">
      <c r="C31" s="120"/>
      <c r="D31" s="76" t="str">
        <f>Matriz!$I$3</f>
        <v>Inicio</v>
      </c>
      <c r="E31" s="118">
        <f>GrafC!D14</f>
        <v>0</v>
      </c>
      <c r="F31" s="118"/>
      <c r="G31" s="119" t="str">
        <f>IFERROR(GrafC!E14,"")</f>
        <v/>
      </c>
      <c r="H31" s="119"/>
      <c r="I31" s="119"/>
    </row>
    <row r="32" spans="3:15" ht="21">
      <c r="C32" s="120"/>
      <c r="D32" s="77" t="str">
        <f>Matriz!$I$4</f>
        <v>Proceso</v>
      </c>
      <c r="E32" s="118">
        <f>GrafC!D15</f>
        <v>0</v>
      </c>
      <c r="F32" s="118"/>
      <c r="G32" s="119" t="str">
        <f>IFERROR(GrafC!E15,"")</f>
        <v/>
      </c>
      <c r="H32" s="119"/>
      <c r="I32" s="119"/>
    </row>
    <row r="33" spans="3:15" ht="21">
      <c r="C33" s="120"/>
      <c r="D33" s="78" t="str">
        <f>Matriz!$I$5</f>
        <v>Satisfactorio</v>
      </c>
      <c r="E33" s="118">
        <f>GrafC!D16</f>
        <v>0</v>
      </c>
      <c r="F33" s="118"/>
      <c r="G33" s="119" t="str">
        <f>IFERROR(GrafC!E16,"")</f>
        <v/>
      </c>
      <c r="H33" s="119"/>
      <c r="I33" s="119"/>
    </row>
    <row r="34" spans="3:15" ht="21">
      <c r="C34" s="120"/>
      <c r="D34" s="79" t="str">
        <f>IF(Matriz!$I$6=0,"",Matriz!$I$6)</f>
        <v/>
      </c>
      <c r="E34" s="118" t="str">
        <f>GrafC!D17</f>
        <v/>
      </c>
      <c r="F34" s="118"/>
      <c r="G34" s="119" t="str">
        <f>IFERROR(GrafC!E17,"")</f>
        <v/>
      </c>
      <c r="H34" s="119"/>
      <c r="I34" s="119"/>
    </row>
    <row r="35" spans="3:15" ht="23.4">
      <c r="C35" s="120"/>
      <c r="D35" s="64" t="s">
        <v>39</v>
      </c>
      <c r="E35" s="126">
        <f>SUM(E31:F34)</f>
        <v>0</v>
      </c>
      <c r="F35" s="127"/>
      <c r="G35" s="128">
        <f>SUM(G31:I34)</f>
        <v>0</v>
      </c>
      <c r="H35" s="129"/>
      <c r="I35" s="129"/>
    </row>
    <row r="37" spans="3:15">
      <c r="C37" s="120" t="s">
        <v>416</v>
      </c>
      <c r="D37" s="121" t="s">
        <v>192</v>
      </c>
      <c r="E37" s="122"/>
      <c r="F37" s="122"/>
      <c r="G37" s="122"/>
      <c r="H37" s="122"/>
      <c r="I37" s="122"/>
    </row>
    <row r="38" spans="3:15">
      <c r="C38" s="120"/>
      <c r="D38" s="57" t="s">
        <v>407</v>
      </c>
      <c r="E38" s="123" t="s">
        <v>408</v>
      </c>
      <c r="F38" s="124"/>
      <c r="G38" s="123" t="s">
        <v>409</v>
      </c>
      <c r="H38" s="125"/>
      <c r="I38" s="125"/>
    </row>
    <row r="39" spans="3:15" ht="21">
      <c r="C39" s="120"/>
      <c r="D39" s="76" t="str">
        <f>Matriz!$I$3</f>
        <v>Inicio</v>
      </c>
      <c r="E39" s="118">
        <f>GrafD!D14</f>
        <v>0</v>
      </c>
      <c r="F39" s="118"/>
      <c r="G39" s="119" t="str">
        <f>IFERROR(GrafD!E14,"")</f>
        <v/>
      </c>
      <c r="H39" s="119"/>
      <c r="I39" s="119"/>
    </row>
    <row r="40" spans="3:15" ht="21">
      <c r="C40" s="120"/>
      <c r="D40" s="77" t="str">
        <f>Matriz!$I$4</f>
        <v>Proceso</v>
      </c>
      <c r="E40" s="118">
        <f>GrafD!D15</f>
        <v>0</v>
      </c>
      <c r="F40" s="118"/>
      <c r="G40" s="119" t="str">
        <f>IFERROR(GrafD!E15,"")</f>
        <v/>
      </c>
      <c r="H40" s="119"/>
      <c r="I40" s="119"/>
    </row>
    <row r="41" spans="3:15" ht="21">
      <c r="C41" s="120"/>
      <c r="D41" s="78" t="str">
        <f>Matriz!$I$5</f>
        <v>Satisfactorio</v>
      </c>
      <c r="E41" s="118">
        <f>GrafD!D16</f>
        <v>0</v>
      </c>
      <c r="F41" s="118"/>
      <c r="G41" s="119" t="str">
        <f>IFERROR(GrafD!E16,"")</f>
        <v/>
      </c>
      <c r="H41" s="119"/>
      <c r="I41" s="119"/>
    </row>
    <row r="42" spans="3:15" ht="21">
      <c r="C42" s="120"/>
      <c r="D42" s="79" t="str">
        <f>IF(Matriz!$I$6=0,"",Matriz!$I$6)</f>
        <v/>
      </c>
      <c r="E42" s="118" t="str">
        <f>GrafD!D17</f>
        <v/>
      </c>
      <c r="F42" s="118"/>
      <c r="G42" s="119" t="str">
        <f>IFERROR(GrafD!E17,"")</f>
        <v/>
      </c>
      <c r="H42" s="119"/>
      <c r="I42" s="119"/>
    </row>
    <row r="43" spans="3:15" ht="60" customHeight="1">
      <c r="C43" s="120"/>
      <c r="D43" s="64" t="s">
        <v>39</v>
      </c>
      <c r="E43" s="126">
        <f>SUM(E39:F42)</f>
        <v>0</v>
      </c>
      <c r="F43" s="127"/>
      <c r="G43" s="128">
        <f>SUM(G39:I42)</f>
        <v>0</v>
      </c>
      <c r="H43" s="129"/>
      <c r="I43" s="129"/>
      <c r="M43" s="90" t="s">
        <v>465</v>
      </c>
      <c r="N43" s="117" t="s">
        <v>469</v>
      </c>
      <c r="O43" s="117"/>
    </row>
    <row r="44" spans="3:15" ht="18">
      <c r="M44" s="104" t="s">
        <v>158</v>
      </c>
      <c r="N44" s="115">
        <f>Configuracion!Q2</f>
        <v>18</v>
      </c>
      <c r="O44" s="115"/>
    </row>
    <row r="45" spans="3:15" ht="18">
      <c r="C45" s="120" t="s">
        <v>458</v>
      </c>
      <c r="D45" s="121" t="s">
        <v>192</v>
      </c>
      <c r="E45" s="122"/>
      <c r="F45" s="122"/>
      <c r="G45" s="122"/>
      <c r="H45" s="122"/>
      <c r="I45" s="122"/>
      <c r="M45" s="104" t="s">
        <v>406</v>
      </c>
      <c r="N45" s="115">
        <f>Configuracion!Q3</f>
        <v>11</v>
      </c>
      <c r="O45" s="115"/>
    </row>
    <row r="46" spans="3:15" ht="18">
      <c r="C46" s="120"/>
      <c r="D46" s="57" t="s">
        <v>407</v>
      </c>
      <c r="E46" s="123" t="s">
        <v>408</v>
      </c>
      <c r="F46" s="124"/>
      <c r="G46" s="123" t="s">
        <v>409</v>
      </c>
      <c r="H46" s="125"/>
      <c r="I46" s="125"/>
      <c r="M46" s="104" t="s">
        <v>415</v>
      </c>
      <c r="N46" s="115">
        <f>Configuracion!Q4</f>
        <v>0</v>
      </c>
      <c r="O46" s="115"/>
    </row>
    <row r="47" spans="3:15" ht="21">
      <c r="C47" s="120"/>
      <c r="D47" s="76" t="str">
        <f>Matriz!$I$3</f>
        <v>Inicio</v>
      </c>
      <c r="E47" s="118">
        <f>GrafE!D14</f>
        <v>0</v>
      </c>
      <c r="F47" s="118"/>
      <c r="G47" s="119" t="str">
        <f>IFERROR(GrafE!E14,"")</f>
        <v/>
      </c>
      <c r="H47" s="119"/>
      <c r="I47" s="119"/>
      <c r="M47" s="104" t="s">
        <v>416</v>
      </c>
      <c r="N47" s="115">
        <f>Configuracion!Q5</f>
        <v>0</v>
      </c>
      <c r="O47" s="115"/>
    </row>
    <row r="48" spans="3:15" ht="21">
      <c r="C48" s="120"/>
      <c r="D48" s="77" t="str">
        <f>Matriz!$I$4</f>
        <v>Proceso</v>
      </c>
      <c r="E48" s="118">
        <f>GrafE!D15</f>
        <v>0</v>
      </c>
      <c r="F48" s="118"/>
      <c r="G48" s="119" t="str">
        <f>IFERROR(GrafE!E15,"")</f>
        <v/>
      </c>
      <c r="H48" s="119"/>
      <c r="I48" s="119"/>
      <c r="M48" s="104" t="s">
        <v>458</v>
      </c>
      <c r="N48" s="115">
        <f>Configuracion!Q6</f>
        <v>0</v>
      </c>
      <c r="O48" s="115"/>
    </row>
    <row r="49" spans="3:15" ht="21">
      <c r="C49" s="120"/>
      <c r="D49" s="78" t="str">
        <f>Matriz!$I$5</f>
        <v>Satisfactorio</v>
      </c>
      <c r="E49" s="118">
        <f>GrafE!D16</f>
        <v>0</v>
      </c>
      <c r="F49" s="118"/>
      <c r="G49" s="119" t="str">
        <f>IFERROR(GrafE!E16,"")</f>
        <v/>
      </c>
      <c r="H49" s="119"/>
      <c r="I49" s="119"/>
      <c r="M49" s="104" t="s">
        <v>459</v>
      </c>
      <c r="N49" s="115">
        <f>Configuracion!Q7</f>
        <v>0</v>
      </c>
      <c r="O49" s="115"/>
    </row>
    <row r="50" spans="3:15" ht="21">
      <c r="C50" s="120"/>
      <c r="D50" s="79" t="str">
        <f>IF(Matriz!$I$6=0,"",Matriz!$I$6)</f>
        <v/>
      </c>
      <c r="E50" s="118" t="str">
        <f>GrafE!D17</f>
        <v/>
      </c>
      <c r="F50" s="118"/>
      <c r="G50" s="119" t="str">
        <f>IFERROR(GrafE!E17,"")</f>
        <v/>
      </c>
      <c r="H50" s="119"/>
      <c r="I50" s="119"/>
      <c r="M50" s="104" t="s">
        <v>460</v>
      </c>
      <c r="N50" s="115">
        <f>Configuracion!Q8</f>
        <v>0</v>
      </c>
      <c r="O50" s="115"/>
    </row>
    <row r="51" spans="3:15" ht="23.4">
      <c r="C51" s="120"/>
      <c r="D51" s="64" t="s">
        <v>39</v>
      </c>
      <c r="E51" s="126">
        <f>SUM(E47:F50)</f>
        <v>0</v>
      </c>
      <c r="F51" s="127"/>
      <c r="G51" s="128">
        <f>SUM(G47:I50)</f>
        <v>0</v>
      </c>
      <c r="H51" s="129"/>
      <c r="I51" s="129"/>
      <c r="M51" s="104" t="s">
        <v>461</v>
      </c>
      <c r="N51" s="115">
        <f>Configuracion!Q9</f>
        <v>0</v>
      </c>
      <c r="O51" s="115"/>
    </row>
    <row r="52" spans="3:15" ht="18">
      <c r="M52" s="104" t="s">
        <v>462</v>
      </c>
      <c r="N52" s="115">
        <f>Configuracion!Q10</f>
        <v>0</v>
      </c>
      <c r="O52" s="115"/>
    </row>
    <row r="53" spans="3:15" ht="18">
      <c r="C53" s="120" t="s">
        <v>459</v>
      </c>
      <c r="D53" s="121" t="s">
        <v>192</v>
      </c>
      <c r="E53" s="122"/>
      <c r="F53" s="122"/>
      <c r="G53" s="122"/>
      <c r="H53" s="122"/>
      <c r="I53" s="122"/>
      <c r="M53" s="104" t="s">
        <v>463</v>
      </c>
      <c r="N53" s="115">
        <f>Configuracion!Q11</f>
        <v>0</v>
      </c>
      <c r="O53" s="115"/>
    </row>
    <row r="54" spans="3:15" ht="18">
      <c r="C54" s="120"/>
      <c r="D54" s="57" t="s">
        <v>407</v>
      </c>
      <c r="E54" s="123" t="s">
        <v>408</v>
      </c>
      <c r="F54" s="124"/>
      <c r="G54" s="123" t="s">
        <v>409</v>
      </c>
      <c r="H54" s="125"/>
      <c r="I54" s="125"/>
      <c r="M54" s="104" t="s">
        <v>464</v>
      </c>
      <c r="N54" s="115">
        <f>Configuracion!Q12</f>
        <v>0</v>
      </c>
      <c r="O54" s="115"/>
    </row>
    <row r="55" spans="3:15" ht="21">
      <c r="C55" s="120"/>
      <c r="D55" s="76" t="str">
        <f>Matriz!$I$3</f>
        <v>Inicio</v>
      </c>
      <c r="E55" s="118">
        <f>GrafF!D14</f>
        <v>0</v>
      </c>
      <c r="F55" s="118"/>
      <c r="G55" s="119" t="str">
        <f>IFERROR(GrafF!E14,"")</f>
        <v/>
      </c>
      <c r="H55" s="119"/>
      <c r="I55" s="119"/>
      <c r="M55" s="91" t="s">
        <v>39</v>
      </c>
      <c r="N55" s="116">
        <f>SUM(N44:N54)</f>
        <v>29</v>
      </c>
      <c r="O55" s="116"/>
    </row>
    <row r="56" spans="3:15" ht="21">
      <c r="C56" s="120"/>
      <c r="D56" s="77" t="str">
        <f>Matriz!$I$4</f>
        <v>Proceso</v>
      </c>
      <c r="E56" s="118">
        <f>GrafF!D15</f>
        <v>0</v>
      </c>
      <c r="F56" s="118"/>
      <c r="G56" s="119" t="str">
        <f>IFERROR(GrafF!E15,"")</f>
        <v/>
      </c>
      <c r="H56" s="119"/>
      <c r="I56" s="119"/>
    </row>
    <row r="57" spans="3:15" ht="21">
      <c r="C57" s="120"/>
      <c r="D57" s="78" t="str">
        <f>Matriz!$I$5</f>
        <v>Satisfactorio</v>
      </c>
      <c r="E57" s="118">
        <f>GrafF!D16</f>
        <v>0</v>
      </c>
      <c r="F57" s="118"/>
      <c r="G57" s="119" t="str">
        <f>IFERROR(GrafF!E16,"")</f>
        <v/>
      </c>
      <c r="H57" s="119"/>
      <c r="I57" s="119"/>
    </row>
    <row r="58" spans="3:15" ht="21">
      <c r="C58" s="120"/>
      <c r="D58" s="79" t="str">
        <f>IF(Matriz!$I$6=0,"",Matriz!$I$6)</f>
        <v/>
      </c>
      <c r="E58" s="118" t="str">
        <f>GrafF!D17</f>
        <v/>
      </c>
      <c r="F58" s="118"/>
      <c r="G58" s="119" t="str">
        <f>IFERROR(GrafF!E17,"")</f>
        <v/>
      </c>
      <c r="H58" s="119"/>
      <c r="I58" s="119"/>
    </row>
    <row r="59" spans="3:15" ht="23.4">
      <c r="C59" s="120"/>
      <c r="D59" s="64" t="s">
        <v>39</v>
      </c>
      <c r="E59" s="126">
        <f>SUM(E55:F58)</f>
        <v>0</v>
      </c>
      <c r="F59" s="127"/>
      <c r="G59" s="128">
        <f>SUM(G55:I58)</f>
        <v>0</v>
      </c>
      <c r="H59" s="129"/>
      <c r="I59" s="129"/>
    </row>
    <row r="61" spans="3:15">
      <c r="C61" s="120" t="s">
        <v>460</v>
      </c>
      <c r="D61" s="121" t="s">
        <v>192</v>
      </c>
      <c r="E61" s="122"/>
      <c r="F61" s="122"/>
      <c r="G61" s="122"/>
      <c r="H61" s="122"/>
      <c r="I61" s="122"/>
    </row>
    <row r="62" spans="3:15">
      <c r="C62" s="120"/>
      <c r="D62" s="57" t="s">
        <v>407</v>
      </c>
      <c r="E62" s="123" t="s">
        <v>408</v>
      </c>
      <c r="F62" s="124"/>
      <c r="G62" s="123" t="s">
        <v>409</v>
      </c>
      <c r="H62" s="125"/>
      <c r="I62" s="125"/>
    </row>
    <row r="63" spans="3:15" ht="21">
      <c r="C63" s="120"/>
      <c r="D63" s="76" t="str">
        <f>Matriz!$I$3</f>
        <v>Inicio</v>
      </c>
      <c r="E63" s="118">
        <f>GrafG!D14</f>
        <v>0</v>
      </c>
      <c r="F63" s="118"/>
      <c r="G63" s="119" t="str">
        <f>IFERROR(GrafG!E14,"")</f>
        <v/>
      </c>
      <c r="H63" s="119"/>
      <c r="I63" s="119"/>
    </row>
    <row r="64" spans="3:15" ht="21">
      <c r="C64" s="120"/>
      <c r="D64" s="77" t="str">
        <f>Matriz!$I$4</f>
        <v>Proceso</v>
      </c>
      <c r="E64" s="118">
        <f>GrafG!D15</f>
        <v>0</v>
      </c>
      <c r="F64" s="118"/>
      <c r="G64" s="119" t="str">
        <f>IFERROR(GrafG!E15,"")</f>
        <v/>
      </c>
      <c r="H64" s="119"/>
      <c r="I64" s="119"/>
    </row>
    <row r="65" spans="3:9" ht="21">
      <c r="C65" s="120"/>
      <c r="D65" s="78" t="str">
        <f>Matriz!$I$5</f>
        <v>Satisfactorio</v>
      </c>
      <c r="E65" s="118">
        <f>GrafG!D16</f>
        <v>0</v>
      </c>
      <c r="F65" s="118"/>
      <c r="G65" s="119" t="str">
        <f>IFERROR(GrafG!E16,"")</f>
        <v/>
      </c>
      <c r="H65" s="119"/>
      <c r="I65" s="119"/>
    </row>
    <row r="66" spans="3:9" ht="21">
      <c r="C66" s="120"/>
      <c r="D66" s="79" t="str">
        <f>IF(Matriz!$I$6=0,"",Matriz!$I$6)</f>
        <v/>
      </c>
      <c r="E66" s="118" t="str">
        <f>GrafG!D17</f>
        <v/>
      </c>
      <c r="F66" s="118"/>
      <c r="G66" s="119" t="str">
        <f>IFERROR(GrafG!E17,"")</f>
        <v/>
      </c>
      <c r="H66" s="119"/>
      <c r="I66" s="119"/>
    </row>
    <row r="67" spans="3:9" ht="23.4">
      <c r="C67" s="120"/>
      <c r="D67" s="64" t="s">
        <v>39</v>
      </c>
      <c r="E67" s="126">
        <f>SUM(E63:F66)</f>
        <v>0</v>
      </c>
      <c r="F67" s="127"/>
      <c r="G67" s="128">
        <f>SUM(G63:I66)</f>
        <v>0</v>
      </c>
      <c r="H67" s="129"/>
      <c r="I67" s="129"/>
    </row>
    <row r="69" spans="3:9">
      <c r="C69" s="120" t="s">
        <v>461</v>
      </c>
      <c r="D69" s="121" t="s">
        <v>192</v>
      </c>
      <c r="E69" s="122"/>
      <c r="F69" s="122"/>
      <c r="G69" s="122"/>
      <c r="H69" s="122"/>
      <c r="I69" s="122"/>
    </row>
    <row r="70" spans="3:9">
      <c r="C70" s="120"/>
      <c r="D70" s="57" t="s">
        <v>407</v>
      </c>
      <c r="E70" s="123" t="s">
        <v>408</v>
      </c>
      <c r="F70" s="124"/>
      <c r="G70" s="123" t="s">
        <v>409</v>
      </c>
      <c r="H70" s="125"/>
      <c r="I70" s="125"/>
    </row>
    <row r="71" spans="3:9" ht="21">
      <c r="C71" s="120"/>
      <c r="D71" s="76" t="str">
        <f>Matriz!$I$3</f>
        <v>Inicio</v>
      </c>
      <c r="E71" s="118">
        <f>GrafH!D14</f>
        <v>0</v>
      </c>
      <c r="F71" s="118"/>
      <c r="G71" s="119" t="str">
        <f>IFERROR(GrafH!E14,"")</f>
        <v/>
      </c>
      <c r="H71" s="119"/>
      <c r="I71" s="119"/>
    </row>
    <row r="72" spans="3:9" ht="21">
      <c r="C72" s="120"/>
      <c r="D72" s="77" t="str">
        <f>Matriz!$I$4</f>
        <v>Proceso</v>
      </c>
      <c r="E72" s="118">
        <f>GrafH!D15</f>
        <v>0</v>
      </c>
      <c r="F72" s="118"/>
      <c r="G72" s="119" t="str">
        <f>IFERROR(GrafH!E15,"")</f>
        <v/>
      </c>
      <c r="H72" s="119"/>
      <c r="I72" s="119"/>
    </row>
    <row r="73" spans="3:9" ht="21">
      <c r="C73" s="120"/>
      <c r="D73" s="78" t="str">
        <f>Matriz!$I$5</f>
        <v>Satisfactorio</v>
      </c>
      <c r="E73" s="118">
        <f>GrafH!D16</f>
        <v>0</v>
      </c>
      <c r="F73" s="118"/>
      <c r="G73" s="119" t="str">
        <f>IFERROR(GrafH!E16,"")</f>
        <v/>
      </c>
      <c r="H73" s="119"/>
      <c r="I73" s="119"/>
    </row>
    <row r="74" spans="3:9" ht="21">
      <c r="C74" s="120"/>
      <c r="D74" s="79" t="str">
        <f>IF(Matriz!$I$6=0,"",Matriz!$I$6)</f>
        <v/>
      </c>
      <c r="E74" s="118" t="str">
        <f>GrafH!D17</f>
        <v/>
      </c>
      <c r="F74" s="118"/>
      <c r="G74" s="119" t="str">
        <f>IFERROR(GrafH!E17,"")</f>
        <v/>
      </c>
      <c r="H74" s="119"/>
      <c r="I74" s="119"/>
    </row>
    <row r="75" spans="3:9" ht="23.4">
      <c r="C75" s="120"/>
      <c r="D75" s="64" t="s">
        <v>39</v>
      </c>
      <c r="E75" s="126">
        <f>SUM(E71:F74)</f>
        <v>0</v>
      </c>
      <c r="F75" s="127"/>
      <c r="G75" s="128">
        <f>SUM(G71:I74)</f>
        <v>0</v>
      </c>
      <c r="H75" s="129"/>
      <c r="I75" s="129"/>
    </row>
    <row r="77" spans="3:9">
      <c r="C77" s="120" t="s">
        <v>462</v>
      </c>
      <c r="D77" s="121" t="s">
        <v>192</v>
      </c>
      <c r="E77" s="122"/>
      <c r="F77" s="122"/>
      <c r="G77" s="122"/>
      <c r="H77" s="122"/>
      <c r="I77" s="122"/>
    </row>
    <row r="78" spans="3:9">
      <c r="C78" s="120"/>
      <c r="D78" s="57" t="s">
        <v>407</v>
      </c>
      <c r="E78" s="123" t="s">
        <v>408</v>
      </c>
      <c r="F78" s="124"/>
      <c r="G78" s="123" t="s">
        <v>409</v>
      </c>
      <c r="H78" s="125"/>
      <c r="I78" s="125"/>
    </row>
    <row r="79" spans="3:9" ht="21">
      <c r="C79" s="120"/>
      <c r="D79" s="76" t="str">
        <f>Matriz!$I$3</f>
        <v>Inicio</v>
      </c>
      <c r="E79" s="118">
        <f>GrafI!D14</f>
        <v>0</v>
      </c>
      <c r="F79" s="118"/>
      <c r="G79" s="119" t="str">
        <f>IFERROR(GrafI!E14,"")</f>
        <v/>
      </c>
      <c r="H79" s="119"/>
      <c r="I79" s="119"/>
    </row>
    <row r="80" spans="3:9" ht="21">
      <c r="C80" s="120"/>
      <c r="D80" s="77" t="str">
        <f>Matriz!$I$4</f>
        <v>Proceso</v>
      </c>
      <c r="E80" s="118">
        <f>GrafI!D15</f>
        <v>0</v>
      </c>
      <c r="F80" s="118"/>
      <c r="G80" s="119" t="str">
        <f>IFERROR(GrafI!E15,"")</f>
        <v/>
      </c>
      <c r="H80" s="119"/>
      <c r="I80" s="119"/>
    </row>
    <row r="81" spans="3:9" ht="21">
      <c r="C81" s="120"/>
      <c r="D81" s="78" t="str">
        <f>Matriz!$I$5</f>
        <v>Satisfactorio</v>
      </c>
      <c r="E81" s="118">
        <f>GrafI!D16</f>
        <v>0</v>
      </c>
      <c r="F81" s="118"/>
      <c r="G81" s="119" t="str">
        <f>IFERROR(GrafI!E16,"")</f>
        <v/>
      </c>
      <c r="H81" s="119"/>
      <c r="I81" s="119"/>
    </row>
    <row r="82" spans="3:9" ht="21">
      <c r="C82" s="120"/>
      <c r="D82" s="79" t="str">
        <f>IF(Matriz!$I$6=0,"",Matriz!$I$6)</f>
        <v/>
      </c>
      <c r="E82" s="118" t="str">
        <f>GrafI!D17</f>
        <v/>
      </c>
      <c r="F82" s="118"/>
      <c r="G82" s="119" t="str">
        <f>IFERROR(GrafI!E17,"")</f>
        <v/>
      </c>
      <c r="H82" s="119"/>
      <c r="I82" s="119"/>
    </row>
    <row r="83" spans="3:9" ht="23.4">
      <c r="C83" s="120"/>
      <c r="D83" s="64" t="s">
        <v>39</v>
      </c>
      <c r="E83" s="126">
        <f>SUM(E79:F82)</f>
        <v>0</v>
      </c>
      <c r="F83" s="127"/>
      <c r="G83" s="128">
        <f>SUM(G79:I82)</f>
        <v>0</v>
      </c>
      <c r="H83" s="129"/>
      <c r="I83" s="129"/>
    </row>
    <row r="85" spans="3:9">
      <c r="C85" s="120" t="s">
        <v>463</v>
      </c>
      <c r="D85" s="121" t="s">
        <v>192</v>
      </c>
      <c r="E85" s="122"/>
      <c r="F85" s="122"/>
      <c r="G85" s="122"/>
      <c r="H85" s="122"/>
      <c r="I85" s="122"/>
    </row>
    <row r="86" spans="3:9">
      <c r="C86" s="120"/>
      <c r="D86" s="57" t="s">
        <v>407</v>
      </c>
      <c r="E86" s="123" t="s">
        <v>408</v>
      </c>
      <c r="F86" s="124"/>
      <c r="G86" s="123" t="s">
        <v>409</v>
      </c>
      <c r="H86" s="125"/>
      <c r="I86" s="125"/>
    </row>
    <row r="87" spans="3:9" ht="21">
      <c r="C87" s="120"/>
      <c r="D87" s="76" t="str">
        <f>Matriz!$I$3</f>
        <v>Inicio</v>
      </c>
      <c r="E87" s="118">
        <f>GrafJ!D14</f>
        <v>0</v>
      </c>
      <c r="F87" s="118"/>
      <c r="G87" s="119" t="str">
        <f>IFERROR(GrafJ!E14,"")</f>
        <v/>
      </c>
      <c r="H87" s="119"/>
      <c r="I87" s="119"/>
    </row>
    <row r="88" spans="3:9" ht="21">
      <c r="C88" s="120"/>
      <c r="D88" s="77" t="str">
        <f>Matriz!$I$4</f>
        <v>Proceso</v>
      </c>
      <c r="E88" s="118">
        <f>GrafJ!D15</f>
        <v>0</v>
      </c>
      <c r="F88" s="118"/>
      <c r="G88" s="119" t="str">
        <f>IFERROR(GrafJ!E15,"")</f>
        <v/>
      </c>
      <c r="H88" s="119"/>
      <c r="I88" s="119"/>
    </row>
    <row r="89" spans="3:9" ht="21">
      <c r="C89" s="120"/>
      <c r="D89" s="78" t="str">
        <f>Matriz!$I$5</f>
        <v>Satisfactorio</v>
      </c>
      <c r="E89" s="118">
        <f>GrafJ!D16</f>
        <v>0</v>
      </c>
      <c r="F89" s="118"/>
      <c r="G89" s="119" t="str">
        <f>IFERROR(GrafJ!E16,"")</f>
        <v/>
      </c>
      <c r="H89" s="119"/>
      <c r="I89" s="119"/>
    </row>
    <row r="90" spans="3:9" ht="21">
      <c r="C90" s="120"/>
      <c r="D90" s="79" t="str">
        <f>IF(Matriz!$I$6=0,"",Matriz!$I$6)</f>
        <v/>
      </c>
      <c r="E90" s="118" t="str">
        <f>GrafJ!D17</f>
        <v/>
      </c>
      <c r="F90" s="118"/>
      <c r="G90" s="119" t="str">
        <f>IFERROR(GrafJ!E17,"")</f>
        <v/>
      </c>
      <c r="H90" s="119"/>
      <c r="I90" s="119"/>
    </row>
    <row r="91" spans="3:9" ht="23.4">
      <c r="C91" s="120"/>
      <c r="D91" s="64" t="s">
        <v>39</v>
      </c>
      <c r="E91" s="126">
        <f>SUM(E87:F90)</f>
        <v>0</v>
      </c>
      <c r="F91" s="127"/>
      <c r="G91" s="128">
        <f>SUM(G87:I90)</f>
        <v>0</v>
      </c>
      <c r="H91" s="129"/>
      <c r="I91" s="129"/>
    </row>
    <row r="93" spans="3:9">
      <c r="C93" s="120" t="s">
        <v>464</v>
      </c>
      <c r="D93" s="121" t="s">
        <v>192</v>
      </c>
      <c r="E93" s="122"/>
      <c r="F93" s="122"/>
      <c r="G93" s="122"/>
      <c r="H93" s="122"/>
      <c r="I93" s="122"/>
    </row>
    <row r="94" spans="3:9">
      <c r="C94" s="120"/>
      <c r="D94" s="57" t="s">
        <v>407</v>
      </c>
      <c r="E94" s="123" t="s">
        <v>408</v>
      </c>
      <c r="F94" s="124"/>
      <c r="G94" s="123" t="s">
        <v>409</v>
      </c>
      <c r="H94" s="125"/>
      <c r="I94" s="125"/>
    </row>
    <row r="95" spans="3:9" ht="21">
      <c r="C95" s="120"/>
      <c r="D95" s="76" t="str">
        <f>Matriz!$I$3</f>
        <v>Inicio</v>
      </c>
      <c r="E95" s="118">
        <f>GrafK!D14</f>
        <v>0</v>
      </c>
      <c r="F95" s="118"/>
      <c r="G95" s="119" t="str">
        <f>IFERROR(GrafK!E14,"")</f>
        <v/>
      </c>
      <c r="H95" s="119"/>
      <c r="I95" s="119"/>
    </row>
    <row r="96" spans="3:9" ht="21">
      <c r="C96" s="120"/>
      <c r="D96" s="77" t="str">
        <f>Matriz!$I$4</f>
        <v>Proceso</v>
      </c>
      <c r="E96" s="118">
        <f>GrafK!D15</f>
        <v>0</v>
      </c>
      <c r="F96" s="118"/>
      <c r="G96" s="119" t="str">
        <f>IFERROR(GrafK!E15,"")</f>
        <v/>
      </c>
      <c r="H96" s="119"/>
      <c r="I96" s="119"/>
    </row>
    <row r="97" spans="3:9" ht="21">
      <c r="C97" s="120"/>
      <c r="D97" s="78" t="str">
        <f>Matriz!$I$5</f>
        <v>Satisfactorio</v>
      </c>
      <c r="E97" s="118">
        <f>GrafK!D16</f>
        <v>0</v>
      </c>
      <c r="F97" s="118"/>
      <c r="G97" s="119" t="str">
        <f>IFERROR(GrafK!E16,"")</f>
        <v/>
      </c>
      <c r="H97" s="119"/>
      <c r="I97" s="119"/>
    </row>
    <row r="98" spans="3:9" ht="21">
      <c r="C98" s="120"/>
      <c r="D98" s="79" t="str">
        <f>IF(Matriz!$I$6=0,"",Matriz!$I$6)</f>
        <v/>
      </c>
      <c r="E98" s="118" t="str">
        <f>GrafK!D17</f>
        <v/>
      </c>
      <c r="F98" s="118"/>
      <c r="G98" s="119" t="str">
        <f>IFERROR(GrafK!E17,"")</f>
        <v/>
      </c>
      <c r="H98" s="119"/>
      <c r="I98" s="119"/>
    </row>
    <row r="99" spans="3:9" ht="23.4">
      <c r="C99" s="120"/>
      <c r="D99" s="64" t="s">
        <v>39</v>
      </c>
      <c r="E99" s="126">
        <f>SUM(E95:F98)</f>
        <v>0</v>
      </c>
      <c r="F99" s="127"/>
      <c r="G99" s="128">
        <f>SUM(G95:I98)</f>
        <v>0</v>
      </c>
      <c r="H99" s="129"/>
      <c r="I99" s="12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W18" sqref="W18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/>
    <row r="2" spans="2:27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4" spans="2:27" ht="14.55" customHeight="1"/>
    <row r="5" spans="2:27" ht="18.600000000000001" customHeight="1">
      <c r="B5" s="146" t="s">
        <v>180</v>
      </c>
      <c r="C5" s="146"/>
      <c r="D5" s="162" t="str">
        <f>Inicio!C10</f>
        <v>1786714</v>
      </c>
      <c r="E5" s="163"/>
      <c r="F5" s="44" t="s">
        <v>37</v>
      </c>
      <c r="G5" s="158" t="str">
        <f>VLOOKUP(D5,Data!$A$2:$H$301,6,FALSE)</f>
        <v>ILO</v>
      </c>
      <c r="H5" s="158"/>
      <c r="I5" s="158"/>
      <c r="J5" s="158"/>
      <c r="K5" s="158"/>
      <c r="L5" s="158"/>
      <c r="M5" s="161" t="s">
        <v>38</v>
      </c>
      <c r="N5" s="161"/>
      <c r="O5" s="160" t="str">
        <f>VLOOKUP(D5,Data!$A$2:$H$301,5,FALSE)</f>
        <v>PRIMARIA</v>
      </c>
      <c r="P5" s="160"/>
      <c r="Q5" s="160"/>
      <c r="R5" s="160"/>
      <c r="S5" s="160"/>
      <c r="T5" s="156" t="s">
        <v>184</v>
      </c>
      <c r="U5" s="156"/>
      <c r="V5" s="156"/>
      <c r="W5" s="160" t="str">
        <f>VLOOKUP(D5,Data!$A$2:$H$301,7,FALSE)</f>
        <v>URBANO</v>
      </c>
      <c r="X5" s="160"/>
      <c r="Y5" s="160"/>
      <c r="Z5" s="160"/>
      <c r="AA5" s="160"/>
    </row>
    <row r="6" spans="2:27" ht="14.5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>
      <c r="B7" s="143" t="s">
        <v>181</v>
      </c>
      <c r="C7" s="143"/>
      <c r="D7" s="164" t="str">
        <f>VLOOKUP(D5,Data!$A$2:$H$301,2,FALSE)</f>
        <v xml:space="preserve"> STEPHEN HAWKING</v>
      </c>
      <c r="E7" s="164"/>
      <c r="F7" s="26" t="s">
        <v>182</v>
      </c>
      <c r="G7" s="159" t="str">
        <f>Inicio!F8</f>
        <v>Matematica</v>
      </c>
      <c r="H7" s="159"/>
      <c r="I7" s="159"/>
      <c r="J7" s="159"/>
      <c r="K7" s="159"/>
      <c r="L7" s="159"/>
      <c r="M7" s="156" t="s">
        <v>36</v>
      </c>
      <c r="N7" s="156"/>
      <c r="O7" s="160" t="str">
        <f>VLOOKUP(D5,Data!$A$2:$H$301,3,FALSE)</f>
        <v>ILO</v>
      </c>
      <c r="P7" s="160"/>
      <c r="Q7" s="160"/>
      <c r="R7" s="160"/>
      <c r="S7" s="160"/>
      <c r="T7" s="156" t="s">
        <v>183</v>
      </c>
      <c r="U7" s="156"/>
      <c r="V7" s="156"/>
      <c r="W7" s="160">
        <f>Inicio!K8</f>
        <v>2</v>
      </c>
      <c r="X7" s="160"/>
      <c r="Y7" s="160"/>
      <c r="Z7" s="160"/>
      <c r="AA7" s="160"/>
    </row>
    <row r="8" spans="2:27" ht="14.55" customHeight="1">
      <c r="B8" s="143"/>
      <c r="C8" s="143"/>
      <c r="D8" s="164"/>
      <c r="E8" s="164"/>
      <c r="F8" s="67"/>
      <c r="G8" s="159"/>
      <c r="H8" s="159"/>
      <c r="I8" s="159"/>
      <c r="J8" s="159"/>
      <c r="K8" s="159"/>
      <c r="L8" s="15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>
      <c r="B9" s="143"/>
      <c r="C9" s="143"/>
      <c r="D9" s="165"/>
      <c r="E9" s="165"/>
      <c r="F9" s="67"/>
      <c r="G9" s="160"/>
      <c r="H9" s="160"/>
      <c r="I9" s="160"/>
      <c r="J9" s="160"/>
      <c r="K9" s="160"/>
      <c r="L9" s="160"/>
      <c r="M9" s="156" t="s">
        <v>185</v>
      </c>
      <c r="N9" s="156"/>
      <c r="O9" s="160" t="str">
        <f>VLOOKUP(D5,Data!$A$2:$H$301,8,FALSE)</f>
        <v>PRIVADA</v>
      </c>
      <c r="P9" s="160"/>
      <c r="Q9" s="160"/>
      <c r="R9" s="160"/>
      <c r="S9" s="160"/>
      <c r="T9" s="156" t="s">
        <v>5</v>
      </c>
      <c r="U9" s="156"/>
      <c r="V9" s="156"/>
      <c r="W9" s="160" t="s">
        <v>158</v>
      </c>
      <c r="X9" s="160"/>
      <c r="Y9" s="160"/>
      <c r="Z9" s="160"/>
      <c r="AA9" s="160"/>
    </row>
    <row r="10" spans="2:27" ht="14.55" customHeight="1"/>
    <row r="11" spans="2:27" ht="14.5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>
      <c r="B12" s="42">
        <v>1</v>
      </c>
      <c r="C12" s="98" t="s">
        <v>714</v>
      </c>
      <c r="D12" s="98" t="s">
        <v>715</v>
      </c>
      <c r="E12" s="98" t="s">
        <v>716</v>
      </c>
      <c r="F12" s="98" t="s">
        <v>403</v>
      </c>
      <c r="G12" s="98" t="s">
        <v>167</v>
      </c>
      <c r="H12" s="100" t="s">
        <v>167</v>
      </c>
      <c r="I12" s="100" t="s">
        <v>167</v>
      </c>
      <c r="J12" s="100" t="s">
        <v>168</v>
      </c>
      <c r="K12" s="100" t="s">
        <v>166</v>
      </c>
      <c r="L12" s="100" t="s">
        <v>167</v>
      </c>
      <c r="M12" s="100" t="s">
        <v>166</v>
      </c>
      <c r="N12" s="100" t="s">
        <v>166</v>
      </c>
      <c r="O12" s="100" t="s">
        <v>166</v>
      </c>
      <c r="P12" s="100" t="s">
        <v>168</v>
      </c>
      <c r="Q12" s="100" t="s">
        <v>168</v>
      </c>
      <c r="R12" s="100" t="s">
        <v>166</v>
      </c>
      <c r="S12" s="100" t="s">
        <v>167</v>
      </c>
      <c r="T12" s="100" t="s">
        <v>167</v>
      </c>
      <c r="U12" s="100" t="s">
        <v>167</v>
      </c>
      <c r="V12" s="100" t="s">
        <v>167</v>
      </c>
      <c r="W12" s="100" t="s">
        <v>168</v>
      </c>
      <c r="X12" s="100" t="s">
        <v>166</v>
      </c>
      <c r="Y12" s="100" t="s">
        <v>167</v>
      </c>
      <c r="Z12" s="100" t="s">
        <v>168</v>
      </c>
      <c r="AA12" s="100"/>
    </row>
    <row r="13" spans="2:27" ht="14.55" customHeight="1">
      <c r="B13" s="42">
        <v>2</v>
      </c>
      <c r="C13" s="98" t="s">
        <v>717</v>
      </c>
      <c r="D13" s="98" t="s">
        <v>718</v>
      </c>
      <c r="E13" s="98" t="s">
        <v>719</v>
      </c>
      <c r="F13" s="98" t="s">
        <v>403</v>
      </c>
      <c r="G13" s="98" t="s">
        <v>167</v>
      </c>
      <c r="H13" s="100" t="s">
        <v>166</v>
      </c>
      <c r="I13" s="100" t="s">
        <v>167</v>
      </c>
      <c r="J13" s="100" t="s">
        <v>166</v>
      </c>
      <c r="K13" s="100" t="s">
        <v>166</v>
      </c>
      <c r="L13" s="100" t="s">
        <v>167</v>
      </c>
      <c r="M13" s="100" t="s">
        <v>168</v>
      </c>
      <c r="N13" s="100" t="s">
        <v>167</v>
      </c>
      <c r="O13" s="100" t="s">
        <v>166</v>
      </c>
      <c r="P13" s="100" t="s">
        <v>166</v>
      </c>
      <c r="Q13" s="100" t="s">
        <v>167</v>
      </c>
      <c r="R13" s="100" t="s">
        <v>168</v>
      </c>
      <c r="S13" s="100" t="s">
        <v>167</v>
      </c>
      <c r="T13" s="100" t="s">
        <v>166</v>
      </c>
      <c r="U13" s="100" t="s">
        <v>168</v>
      </c>
      <c r="V13" s="100" t="s">
        <v>167</v>
      </c>
      <c r="W13" s="100" t="s">
        <v>166</v>
      </c>
      <c r="X13" s="100" t="s">
        <v>166</v>
      </c>
      <c r="Y13" s="100" t="s">
        <v>167</v>
      </c>
      <c r="Z13" s="100" t="s">
        <v>168</v>
      </c>
      <c r="AA13" s="100"/>
    </row>
    <row r="14" spans="2:27" ht="14.55" customHeight="1">
      <c r="B14" s="42">
        <v>3</v>
      </c>
      <c r="C14" s="98" t="s">
        <v>720</v>
      </c>
      <c r="D14" s="98" t="s">
        <v>721</v>
      </c>
      <c r="E14" s="98" t="s">
        <v>722</v>
      </c>
      <c r="F14" s="98" t="s">
        <v>404</v>
      </c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>
      <c r="B15" s="42">
        <v>4</v>
      </c>
      <c r="C15" s="98" t="s">
        <v>723</v>
      </c>
      <c r="D15" s="98" t="s">
        <v>712</v>
      </c>
      <c r="E15" s="98" t="s">
        <v>724</v>
      </c>
      <c r="F15" s="98" t="s">
        <v>403</v>
      </c>
      <c r="G15" s="98" t="s">
        <v>167</v>
      </c>
      <c r="H15" s="100" t="s">
        <v>167</v>
      </c>
      <c r="I15" s="100" t="s">
        <v>167</v>
      </c>
      <c r="J15" s="100" t="s">
        <v>167</v>
      </c>
      <c r="K15" s="100" t="s">
        <v>166</v>
      </c>
      <c r="L15" s="100" t="s">
        <v>168</v>
      </c>
      <c r="M15" s="100" t="s">
        <v>166</v>
      </c>
      <c r="N15" s="100" t="s">
        <v>166</v>
      </c>
      <c r="O15" s="100" t="s">
        <v>168</v>
      </c>
      <c r="P15" s="100" t="s">
        <v>166</v>
      </c>
      <c r="Q15" s="100" t="s">
        <v>168</v>
      </c>
      <c r="R15" s="100" t="s">
        <v>168</v>
      </c>
      <c r="S15" s="100" t="s">
        <v>166</v>
      </c>
      <c r="T15" s="100" t="s">
        <v>166</v>
      </c>
      <c r="U15" s="100" t="s">
        <v>167</v>
      </c>
      <c r="V15" s="100" t="s">
        <v>168</v>
      </c>
      <c r="W15" s="100" t="s">
        <v>168</v>
      </c>
      <c r="X15" s="100" t="s">
        <v>168</v>
      </c>
      <c r="Y15" s="100" t="s">
        <v>168</v>
      </c>
      <c r="Z15" s="100" t="s">
        <v>167</v>
      </c>
      <c r="AA15" s="100"/>
    </row>
    <row r="16" spans="2:27" ht="14.55" customHeight="1">
      <c r="B16" s="42">
        <v>5</v>
      </c>
      <c r="C16" s="98" t="s">
        <v>725</v>
      </c>
      <c r="D16" s="98" t="s">
        <v>726</v>
      </c>
      <c r="E16" s="98" t="s">
        <v>727</v>
      </c>
      <c r="F16" s="98" t="s">
        <v>403</v>
      </c>
      <c r="G16" s="98" t="s">
        <v>166</v>
      </c>
      <c r="H16" s="100" t="s">
        <v>167</v>
      </c>
      <c r="I16" s="100" t="s">
        <v>168</v>
      </c>
      <c r="J16" s="100" t="s">
        <v>166</v>
      </c>
      <c r="K16" s="100" t="s">
        <v>166</v>
      </c>
      <c r="L16" s="100" t="s">
        <v>167</v>
      </c>
      <c r="M16" s="100" t="s">
        <v>166</v>
      </c>
      <c r="N16" s="100" t="s">
        <v>166</v>
      </c>
      <c r="O16" s="100" t="s">
        <v>167</v>
      </c>
      <c r="P16" s="100" t="s">
        <v>168</v>
      </c>
      <c r="Q16" s="100" t="s">
        <v>168</v>
      </c>
      <c r="R16" s="100" t="s">
        <v>166</v>
      </c>
      <c r="S16" s="100" t="s">
        <v>168</v>
      </c>
      <c r="T16" s="100" t="s">
        <v>167</v>
      </c>
      <c r="U16" s="100" t="s">
        <v>167</v>
      </c>
      <c r="V16" s="100" t="s">
        <v>167</v>
      </c>
      <c r="W16" s="100" t="s">
        <v>167</v>
      </c>
      <c r="X16" s="100" t="s">
        <v>167</v>
      </c>
      <c r="Y16" s="100" t="s">
        <v>167</v>
      </c>
      <c r="Z16" s="100" t="s">
        <v>167</v>
      </c>
      <c r="AA16" s="100"/>
    </row>
    <row r="17" spans="2:30" ht="14.55" customHeight="1">
      <c r="B17" s="42">
        <v>6</v>
      </c>
      <c r="C17" s="98" t="s">
        <v>728</v>
      </c>
      <c r="D17" s="98" t="s">
        <v>729</v>
      </c>
      <c r="E17" s="98" t="s">
        <v>730</v>
      </c>
      <c r="F17" s="98" t="s">
        <v>404</v>
      </c>
      <c r="G17" s="98" t="s">
        <v>167</v>
      </c>
      <c r="H17" s="100" t="s">
        <v>168</v>
      </c>
      <c r="I17" s="100" t="s">
        <v>166</v>
      </c>
      <c r="J17" s="100" t="s">
        <v>166</v>
      </c>
      <c r="K17" s="100" t="s">
        <v>166</v>
      </c>
      <c r="L17" s="100" t="s">
        <v>167</v>
      </c>
      <c r="M17" s="100" t="s">
        <v>166</v>
      </c>
      <c r="N17" s="100" t="s">
        <v>168</v>
      </c>
      <c r="O17" s="100" t="s">
        <v>166</v>
      </c>
      <c r="P17" s="100" t="s">
        <v>166</v>
      </c>
      <c r="Q17" s="100" t="s">
        <v>167</v>
      </c>
      <c r="R17" s="100" t="s">
        <v>166</v>
      </c>
      <c r="S17" s="100" t="s">
        <v>167</v>
      </c>
      <c r="T17" s="100" t="s">
        <v>167</v>
      </c>
      <c r="U17" s="100" t="s">
        <v>167</v>
      </c>
      <c r="V17" s="100" t="s">
        <v>168</v>
      </c>
      <c r="W17" s="100" t="s">
        <v>168</v>
      </c>
      <c r="X17" s="100" t="s">
        <v>166</v>
      </c>
      <c r="Y17" s="100" t="s">
        <v>166</v>
      </c>
      <c r="Z17" s="100" t="s">
        <v>168</v>
      </c>
      <c r="AA17" s="100"/>
    </row>
    <row r="18" spans="2:30" ht="14.55" customHeight="1">
      <c r="B18" s="42">
        <v>7</v>
      </c>
      <c r="C18" s="98" t="s">
        <v>731</v>
      </c>
      <c r="D18" s="98" t="s">
        <v>732</v>
      </c>
      <c r="E18" s="98" t="s">
        <v>733</v>
      </c>
      <c r="F18" s="98" t="s">
        <v>404</v>
      </c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>
      <c r="B19" s="42">
        <v>8</v>
      </c>
      <c r="C19" s="98" t="s">
        <v>734</v>
      </c>
      <c r="D19" s="98" t="s">
        <v>735</v>
      </c>
      <c r="E19" s="98" t="s">
        <v>736</v>
      </c>
      <c r="F19" s="98" t="s">
        <v>404</v>
      </c>
      <c r="G19" s="98" t="s">
        <v>167</v>
      </c>
      <c r="H19" s="100" t="s">
        <v>168</v>
      </c>
      <c r="I19" s="100" t="s">
        <v>167</v>
      </c>
      <c r="J19" s="100" t="s">
        <v>166</v>
      </c>
      <c r="K19" s="100" t="s">
        <v>168</v>
      </c>
      <c r="L19" s="100" t="s">
        <v>167</v>
      </c>
      <c r="M19" s="100" t="s">
        <v>167</v>
      </c>
      <c r="N19" s="100" t="s">
        <v>167</v>
      </c>
      <c r="O19" s="100" t="s">
        <v>168</v>
      </c>
      <c r="P19" s="100" t="s">
        <v>168</v>
      </c>
      <c r="Q19" s="100" t="s">
        <v>168</v>
      </c>
      <c r="R19" s="100" t="s">
        <v>168</v>
      </c>
      <c r="S19" s="100" t="s">
        <v>167</v>
      </c>
      <c r="T19" s="100" t="s">
        <v>167</v>
      </c>
      <c r="U19" s="100" t="s">
        <v>168</v>
      </c>
      <c r="V19" s="100" t="s">
        <v>166</v>
      </c>
      <c r="W19" s="100" t="s">
        <v>168</v>
      </c>
      <c r="X19" s="100" t="s">
        <v>166</v>
      </c>
      <c r="Y19" s="100" t="s">
        <v>168</v>
      </c>
      <c r="Z19" s="100" t="s">
        <v>167</v>
      </c>
      <c r="AA19" s="100"/>
    </row>
    <row r="20" spans="2:30" ht="14.55" customHeight="1">
      <c r="B20" s="42">
        <v>9</v>
      </c>
      <c r="C20" s="98" t="s">
        <v>729</v>
      </c>
      <c r="D20" s="98" t="s">
        <v>737</v>
      </c>
      <c r="E20" s="98" t="s">
        <v>738</v>
      </c>
      <c r="F20" s="98" t="s">
        <v>404</v>
      </c>
      <c r="G20" s="98" t="s">
        <v>167</v>
      </c>
      <c r="H20" s="100" t="s">
        <v>168</v>
      </c>
      <c r="I20" s="100" t="s">
        <v>167</v>
      </c>
      <c r="J20" s="100" t="s">
        <v>166</v>
      </c>
      <c r="K20" s="100" t="s">
        <v>166</v>
      </c>
      <c r="L20" s="100" t="s">
        <v>167</v>
      </c>
      <c r="M20" s="100" t="s">
        <v>166</v>
      </c>
      <c r="N20" s="100" t="s">
        <v>168</v>
      </c>
      <c r="O20" s="100" t="s">
        <v>168</v>
      </c>
      <c r="P20" s="100" t="s">
        <v>168</v>
      </c>
      <c r="Q20" s="100" t="s">
        <v>168</v>
      </c>
      <c r="R20" s="100" t="s">
        <v>168</v>
      </c>
      <c r="S20" s="100" t="s">
        <v>167</v>
      </c>
      <c r="T20" s="100" t="s">
        <v>167</v>
      </c>
      <c r="U20" s="100" t="s">
        <v>167</v>
      </c>
      <c r="V20" s="100" t="s">
        <v>168</v>
      </c>
      <c r="W20" s="100" t="s">
        <v>167</v>
      </c>
      <c r="X20" s="100" t="s">
        <v>166</v>
      </c>
      <c r="Y20" s="100" t="s">
        <v>167</v>
      </c>
      <c r="Z20" s="100" t="s">
        <v>168</v>
      </c>
      <c r="AA20" s="100"/>
    </row>
    <row r="21" spans="2:30" ht="14.55" customHeight="1">
      <c r="B21" s="42">
        <v>10</v>
      </c>
      <c r="C21" s="98" t="s">
        <v>739</v>
      </c>
      <c r="D21" s="98" t="s">
        <v>740</v>
      </c>
      <c r="E21" s="98" t="s">
        <v>741</v>
      </c>
      <c r="F21" s="98" t="s">
        <v>404</v>
      </c>
      <c r="G21" s="98" t="s">
        <v>167</v>
      </c>
      <c r="H21" s="100" t="s">
        <v>167</v>
      </c>
      <c r="I21" s="100" t="s">
        <v>167</v>
      </c>
      <c r="J21" s="100" t="s">
        <v>166</v>
      </c>
      <c r="K21" s="100" t="s">
        <v>166</v>
      </c>
      <c r="L21" s="100" t="s">
        <v>167</v>
      </c>
      <c r="M21" s="100" t="s">
        <v>166</v>
      </c>
      <c r="N21" s="100" t="s">
        <v>167</v>
      </c>
      <c r="O21" s="100" t="s">
        <v>168</v>
      </c>
      <c r="P21" s="100" t="s">
        <v>168</v>
      </c>
      <c r="Q21" s="100" t="s">
        <v>168</v>
      </c>
      <c r="R21" s="100" t="s">
        <v>166</v>
      </c>
      <c r="S21" s="100" t="s">
        <v>167</v>
      </c>
      <c r="T21" s="100" t="s">
        <v>167</v>
      </c>
      <c r="U21" s="100" t="s">
        <v>167</v>
      </c>
      <c r="V21" s="100" t="s">
        <v>168</v>
      </c>
      <c r="W21" s="100" t="s">
        <v>168</v>
      </c>
      <c r="X21" s="100" t="s">
        <v>167</v>
      </c>
      <c r="Y21" s="100" t="s">
        <v>167</v>
      </c>
      <c r="Z21" s="100" t="s">
        <v>168</v>
      </c>
      <c r="AA21" s="100"/>
      <c r="AB21" s="148" t="s">
        <v>479</v>
      </c>
      <c r="AC21" s="148"/>
      <c r="AD21" s="148"/>
    </row>
    <row r="22" spans="2:30" ht="14.55" customHeight="1">
      <c r="B22" s="42">
        <v>11</v>
      </c>
      <c r="C22" s="98" t="s">
        <v>739</v>
      </c>
      <c r="D22" s="98" t="s">
        <v>742</v>
      </c>
      <c r="E22" s="98" t="s">
        <v>743</v>
      </c>
      <c r="F22" s="98" t="s">
        <v>404</v>
      </c>
      <c r="G22" s="98" t="s">
        <v>167</v>
      </c>
      <c r="H22" s="100" t="s">
        <v>167</v>
      </c>
      <c r="I22" s="100" t="s">
        <v>167</v>
      </c>
      <c r="J22" s="100" t="s">
        <v>166</v>
      </c>
      <c r="K22" s="100" t="s">
        <v>167</v>
      </c>
      <c r="L22" s="100" t="s">
        <v>167</v>
      </c>
      <c r="M22" s="100" t="s">
        <v>166</v>
      </c>
      <c r="N22" s="100" t="s">
        <v>168</v>
      </c>
      <c r="O22" s="100" t="s">
        <v>168</v>
      </c>
      <c r="P22" s="100" t="s">
        <v>166</v>
      </c>
      <c r="Q22" s="100" t="s">
        <v>168</v>
      </c>
      <c r="R22" s="100" t="s">
        <v>168</v>
      </c>
      <c r="S22" s="100" t="s">
        <v>168</v>
      </c>
      <c r="T22" s="100" t="s">
        <v>168</v>
      </c>
      <c r="U22" s="100" t="s">
        <v>167</v>
      </c>
      <c r="V22" s="100" t="s">
        <v>167</v>
      </c>
      <c r="W22" s="100" t="s">
        <v>168</v>
      </c>
      <c r="X22" s="100" t="s">
        <v>168</v>
      </c>
      <c r="Y22" s="100" t="s">
        <v>167</v>
      </c>
      <c r="Z22" s="100" t="s">
        <v>168</v>
      </c>
      <c r="AA22" s="100"/>
      <c r="AB22" s="149">
        <f>ResumenTotal!N44</f>
        <v>18</v>
      </c>
      <c r="AC22" s="149"/>
      <c r="AD22" s="149"/>
    </row>
    <row r="23" spans="2:30" ht="14.55" customHeight="1">
      <c r="B23" s="42">
        <v>12</v>
      </c>
      <c r="C23" s="98" t="s">
        <v>744</v>
      </c>
      <c r="D23" s="98" t="s">
        <v>745</v>
      </c>
      <c r="E23" s="98" t="s">
        <v>746</v>
      </c>
      <c r="F23" s="98" t="s">
        <v>403</v>
      </c>
      <c r="G23" s="98" t="s">
        <v>167</v>
      </c>
      <c r="H23" s="100" t="s">
        <v>167</v>
      </c>
      <c r="I23" s="100" t="s">
        <v>167</v>
      </c>
      <c r="J23" s="100" t="s">
        <v>166</v>
      </c>
      <c r="K23" s="100" t="s">
        <v>167</v>
      </c>
      <c r="L23" s="100" t="s">
        <v>167</v>
      </c>
      <c r="M23" s="100" t="s">
        <v>166</v>
      </c>
      <c r="N23" s="100" t="s">
        <v>168</v>
      </c>
      <c r="O23" s="100" t="s">
        <v>168</v>
      </c>
      <c r="P23" s="100" t="s">
        <v>168</v>
      </c>
      <c r="Q23" s="100" t="s">
        <v>168</v>
      </c>
      <c r="R23" s="100" t="s">
        <v>167</v>
      </c>
      <c r="S23" s="100" t="s">
        <v>167</v>
      </c>
      <c r="T23" s="100" t="s">
        <v>167</v>
      </c>
      <c r="U23" s="100" t="s">
        <v>167</v>
      </c>
      <c r="V23" s="100" t="s">
        <v>167</v>
      </c>
      <c r="W23" s="100" t="s">
        <v>168</v>
      </c>
      <c r="X23" s="100" t="s">
        <v>166</v>
      </c>
      <c r="Y23" s="100" t="s">
        <v>167</v>
      </c>
      <c r="Z23" s="100" t="s">
        <v>168</v>
      </c>
      <c r="AA23" s="100"/>
      <c r="AB23" s="149"/>
      <c r="AC23" s="149"/>
      <c r="AD23" s="149"/>
    </row>
    <row r="24" spans="2:30" ht="14.55" customHeight="1">
      <c r="B24" s="42">
        <v>13</v>
      </c>
      <c r="C24" s="98" t="s">
        <v>747</v>
      </c>
      <c r="D24" s="98" t="s">
        <v>748</v>
      </c>
      <c r="E24" s="98" t="s">
        <v>749</v>
      </c>
      <c r="F24" s="98" t="s">
        <v>404</v>
      </c>
      <c r="G24" s="98" t="s">
        <v>167</v>
      </c>
      <c r="H24" s="100" t="s">
        <v>167</v>
      </c>
      <c r="I24" s="100" t="s">
        <v>167</v>
      </c>
      <c r="J24" s="100" t="s">
        <v>167</v>
      </c>
      <c r="K24" s="100" t="s">
        <v>166</v>
      </c>
      <c r="L24" s="100" t="s">
        <v>167</v>
      </c>
      <c r="M24" s="100" t="s">
        <v>166</v>
      </c>
      <c r="N24" s="100" t="s">
        <v>168</v>
      </c>
      <c r="O24" s="100" t="s">
        <v>167</v>
      </c>
      <c r="P24" s="100" t="s">
        <v>167</v>
      </c>
      <c r="Q24" s="100" t="s">
        <v>168</v>
      </c>
      <c r="R24" s="100" t="s">
        <v>166</v>
      </c>
      <c r="S24" s="100" t="s">
        <v>167</v>
      </c>
      <c r="T24" s="100" t="s">
        <v>167</v>
      </c>
      <c r="U24" s="100" t="s">
        <v>167</v>
      </c>
      <c r="V24" s="100" t="s">
        <v>167</v>
      </c>
      <c r="W24" s="100" t="s">
        <v>167</v>
      </c>
      <c r="X24" s="100" t="s">
        <v>168</v>
      </c>
      <c r="Y24" s="100" t="s">
        <v>167</v>
      </c>
      <c r="Z24" s="100" t="s">
        <v>168</v>
      </c>
      <c r="AA24" s="100"/>
      <c r="AB24" s="149"/>
      <c r="AC24" s="149"/>
      <c r="AD24" s="149"/>
    </row>
    <row r="25" spans="2:30" ht="14.55" customHeight="1">
      <c r="B25" s="42">
        <v>14</v>
      </c>
      <c r="C25" s="98" t="s">
        <v>750</v>
      </c>
      <c r="D25" s="98" t="s">
        <v>751</v>
      </c>
      <c r="E25" s="98" t="s">
        <v>752</v>
      </c>
      <c r="F25" s="98" t="s">
        <v>403</v>
      </c>
      <c r="G25" s="98" t="s">
        <v>167</v>
      </c>
      <c r="H25" s="100" t="s">
        <v>166</v>
      </c>
      <c r="I25" s="100" t="s">
        <v>167</v>
      </c>
      <c r="J25" s="100" t="s">
        <v>166</v>
      </c>
      <c r="K25" s="100" t="s">
        <v>166</v>
      </c>
      <c r="L25" s="100" t="s">
        <v>167</v>
      </c>
      <c r="M25" s="100" t="s">
        <v>166</v>
      </c>
      <c r="N25" s="100" t="s">
        <v>166</v>
      </c>
      <c r="O25" s="100" t="s">
        <v>167</v>
      </c>
      <c r="P25" s="100" t="s">
        <v>167</v>
      </c>
      <c r="Q25" s="100" t="s">
        <v>166</v>
      </c>
      <c r="R25" s="100" t="s">
        <v>167</v>
      </c>
      <c r="S25" s="100" t="s">
        <v>167</v>
      </c>
      <c r="T25" s="100" t="s">
        <v>167</v>
      </c>
      <c r="U25" s="100" t="s">
        <v>167</v>
      </c>
      <c r="V25" s="100" t="s">
        <v>167</v>
      </c>
      <c r="W25" s="100" t="s">
        <v>168</v>
      </c>
      <c r="X25" s="100" t="s">
        <v>166</v>
      </c>
      <c r="Y25" s="100" t="s">
        <v>167</v>
      </c>
      <c r="Z25" s="100" t="s">
        <v>168</v>
      </c>
      <c r="AA25" s="100"/>
    </row>
    <row r="26" spans="2:30" ht="14.55" customHeight="1">
      <c r="B26" s="42">
        <v>15</v>
      </c>
      <c r="C26" s="98" t="s">
        <v>753</v>
      </c>
      <c r="D26" s="98" t="s">
        <v>754</v>
      </c>
      <c r="E26" s="98" t="s">
        <v>755</v>
      </c>
      <c r="F26" s="98" t="s">
        <v>404</v>
      </c>
      <c r="G26" s="98" t="s">
        <v>166</v>
      </c>
      <c r="H26" s="100" t="s">
        <v>167</v>
      </c>
      <c r="I26" s="100" t="s">
        <v>167</v>
      </c>
      <c r="J26" s="100" t="s">
        <v>168</v>
      </c>
      <c r="K26" s="100" t="s">
        <v>166</v>
      </c>
      <c r="L26" s="100" t="s">
        <v>167</v>
      </c>
      <c r="M26" s="100" t="s">
        <v>166</v>
      </c>
      <c r="N26" s="100" t="s">
        <v>168</v>
      </c>
      <c r="O26" s="100" t="s">
        <v>168</v>
      </c>
      <c r="P26" s="100" t="s">
        <v>168</v>
      </c>
      <c r="Q26" s="100" t="s">
        <v>168</v>
      </c>
      <c r="R26" s="100" t="s">
        <v>167</v>
      </c>
      <c r="S26" s="100" t="s">
        <v>168</v>
      </c>
      <c r="T26" s="100" t="s">
        <v>167</v>
      </c>
      <c r="U26" s="100" t="s">
        <v>167</v>
      </c>
      <c r="V26" s="100" t="s">
        <v>167</v>
      </c>
      <c r="W26" s="100" t="s">
        <v>168</v>
      </c>
      <c r="X26" s="100" t="s">
        <v>166</v>
      </c>
      <c r="Y26" s="100" t="s">
        <v>167</v>
      </c>
      <c r="Z26" s="100" t="s">
        <v>167</v>
      </c>
      <c r="AA26" s="100"/>
    </row>
    <row r="27" spans="2:30" ht="14.55" customHeight="1">
      <c r="B27" s="42">
        <v>16</v>
      </c>
      <c r="C27" s="98" t="s">
        <v>756</v>
      </c>
      <c r="D27" s="98" t="s">
        <v>757</v>
      </c>
      <c r="E27" s="98" t="s">
        <v>758</v>
      </c>
      <c r="F27" s="98" t="s">
        <v>404</v>
      </c>
      <c r="G27" s="98" t="s">
        <v>167</v>
      </c>
      <c r="H27" s="100" t="s">
        <v>167</v>
      </c>
      <c r="I27" s="100" t="s">
        <v>167</v>
      </c>
      <c r="J27" s="100" t="s">
        <v>166</v>
      </c>
      <c r="K27" s="100" t="s">
        <v>166</v>
      </c>
      <c r="L27" s="100" t="s">
        <v>167</v>
      </c>
      <c r="M27" s="100" t="s">
        <v>166</v>
      </c>
      <c r="N27" s="100" t="s">
        <v>168</v>
      </c>
      <c r="O27" s="100" t="s">
        <v>168</v>
      </c>
      <c r="P27" s="100" t="s">
        <v>168</v>
      </c>
      <c r="Q27" s="100" t="s">
        <v>168</v>
      </c>
      <c r="R27" s="100" t="s">
        <v>166</v>
      </c>
      <c r="S27" s="100" t="s">
        <v>168</v>
      </c>
      <c r="T27" s="100" t="s">
        <v>167</v>
      </c>
      <c r="U27" s="100" t="s">
        <v>167</v>
      </c>
      <c r="V27" s="100" t="s">
        <v>167</v>
      </c>
      <c r="W27" s="100" t="s">
        <v>168</v>
      </c>
      <c r="X27" s="100" t="s">
        <v>167</v>
      </c>
      <c r="Y27" s="100" t="s">
        <v>167</v>
      </c>
      <c r="Z27" s="100" t="s">
        <v>168</v>
      </c>
      <c r="AA27" s="100"/>
    </row>
    <row r="28" spans="2:30" ht="14.55" customHeight="1">
      <c r="B28" s="42">
        <v>17</v>
      </c>
      <c r="C28" s="98" t="s">
        <v>759</v>
      </c>
      <c r="D28" s="98" t="s">
        <v>760</v>
      </c>
      <c r="E28" s="98" t="s">
        <v>761</v>
      </c>
      <c r="F28" s="98" t="s">
        <v>404</v>
      </c>
      <c r="G28" s="98" t="s">
        <v>168</v>
      </c>
      <c r="H28" s="100" t="s">
        <v>167</v>
      </c>
      <c r="I28" s="100" t="s">
        <v>168</v>
      </c>
      <c r="J28" s="100" t="s">
        <v>168</v>
      </c>
      <c r="K28" s="100" t="s">
        <v>166</v>
      </c>
      <c r="L28" s="100" t="s">
        <v>166</v>
      </c>
      <c r="M28" s="100" t="s">
        <v>168</v>
      </c>
      <c r="N28" s="100" t="s">
        <v>166</v>
      </c>
      <c r="O28" s="100" t="s">
        <v>168</v>
      </c>
      <c r="P28" s="100" t="s">
        <v>167</v>
      </c>
      <c r="Q28" s="100" t="s">
        <v>168</v>
      </c>
      <c r="R28" s="100" t="s">
        <v>166</v>
      </c>
      <c r="S28" s="100" t="s">
        <v>167</v>
      </c>
      <c r="T28" s="100" t="s">
        <v>167</v>
      </c>
      <c r="U28" s="100" t="s">
        <v>167</v>
      </c>
      <c r="V28" s="100" t="s">
        <v>168</v>
      </c>
      <c r="W28" s="100" t="s">
        <v>168</v>
      </c>
      <c r="X28" s="100" t="s">
        <v>166</v>
      </c>
      <c r="Y28" s="100" t="s">
        <v>167</v>
      </c>
      <c r="Z28" s="100" t="s">
        <v>168</v>
      </c>
      <c r="AA28" s="100"/>
    </row>
    <row r="29" spans="2:30" ht="14.55" customHeight="1">
      <c r="B29" s="42">
        <v>18</v>
      </c>
      <c r="C29" s="98" t="s">
        <v>762</v>
      </c>
      <c r="D29" s="98" t="s">
        <v>763</v>
      </c>
      <c r="E29" s="98" t="s">
        <v>764</v>
      </c>
      <c r="F29" s="98" t="s">
        <v>403</v>
      </c>
      <c r="G29" s="98" t="s">
        <v>167</v>
      </c>
      <c r="H29" s="100" t="s">
        <v>166</v>
      </c>
      <c r="I29" s="100" t="s">
        <v>167</v>
      </c>
      <c r="J29" s="100" t="s">
        <v>166</v>
      </c>
      <c r="K29" s="100" t="s">
        <v>167</v>
      </c>
      <c r="L29" s="100" t="s">
        <v>167</v>
      </c>
      <c r="M29" s="100" t="s">
        <v>166</v>
      </c>
      <c r="N29" s="100" t="s">
        <v>168</v>
      </c>
      <c r="O29" s="100" t="s">
        <v>166</v>
      </c>
      <c r="P29" s="100" t="s">
        <v>168</v>
      </c>
      <c r="Q29" s="100" t="s">
        <v>168</v>
      </c>
      <c r="R29" s="100" t="s">
        <v>167</v>
      </c>
      <c r="S29" s="100" t="s">
        <v>167</v>
      </c>
      <c r="T29" s="100" t="s">
        <v>167</v>
      </c>
      <c r="U29" s="100" t="s">
        <v>167</v>
      </c>
      <c r="V29" s="100" t="s">
        <v>167</v>
      </c>
      <c r="W29" s="100" t="s">
        <v>168</v>
      </c>
      <c r="X29" s="100" t="s">
        <v>167</v>
      </c>
      <c r="Y29" s="100" t="s">
        <v>167</v>
      </c>
      <c r="Z29" s="100" t="s">
        <v>167</v>
      </c>
      <c r="AA29" s="100"/>
    </row>
    <row r="30" spans="2:30" ht="14.55" customHeight="1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/>
    <row r="53" spans="2:27" ht="14.55" customHeight="1">
      <c r="B53" s="150" t="s">
        <v>477</v>
      </c>
      <c r="C53" s="150"/>
      <c r="D53" s="150"/>
      <c r="E53" s="157">
        <v>40769856</v>
      </c>
      <c r="F53" s="151" t="s">
        <v>765</v>
      </c>
      <c r="G53" s="151"/>
      <c r="H53" s="151"/>
      <c r="I53" s="151"/>
      <c r="J53" s="151"/>
      <c r="K53" s="151"/>
      <c r="L53" s="151" t="s">
        <v>766</v>
      </c>
      <c r="M53" s="151"/>
      <c r="N53" s="151"/>
      <c r="O53" s="151"/>
      <c r="P53" s="151"/>
      <c r="Q53" s="151"/>
      <c r="R53" s="151"/>
      <c r="S53" s="151"/>
      <c r="T53" s="157" t="s">
        <v>767</v>
      </c>
      <c r="U53" s="157"/>
      <c r="V53" s="157"/>
      <c r="W53" s="157"/>
      <c r="X53" s="157"/>
      <c r="Y53" s="157"/>
      <c r="Z53" s="157"/>
      <c r="AA53" s="157"/>
    </row>
    <row r="54" spans="2:27" ht="14.55" customHeight="1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ht="14.55" customHeight="1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>
        <v>40769856</v>
      </c>
      <c r="F57" s="151" t="s">
        <v>765</v>
      </c>
      <c r="G57" s="151"/>
      <c r="H57" s="151"/>
      <c r="I57" s="151"/>
      <c r="J57" s="151"/>
      <c r="K57" s="151"/>
      <c r="L57" s="151" t="s">
        <v>766</v>
      </c>
      <c r="M57" s="151"/>
      <c r="N57" s="151"/>
      <c r="O57" s="151"/>
      <c r="P57" s="151"/>
      <c r="Q57" s="151"/>
      <c r="R57" s="151"/>
      <c r="S57" s="151"/>
      <c r="T57" s="151" t="s">
        <v>767</v>
      </c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disabled="1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="70" zoomScaleNormal="70" workbookViewId="0">
      <selection activeCell="F11" sqref="F11:F13"/>
    </sheetView>
  </sheetViews>
  <sheetFormatPr baseColWidth="10" defaultRowHeight="14.4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/>
    <row r="2" spans="2:57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57" ht="14.55" customHeight="1"/>
    <row r="5" spans="2:57" ht="14.55" customHeight="1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 ht="14.5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RespA!G7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RespA!W9</f>
        <v>A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 ht="14.55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ht="14.5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74" t="s">
        <v>157</v>
      </c>
      <c r="C11" s="174" t="s">
        <v>161</v>
      </c>
      <c r="D11" s="174" t="s">
        <v>160</v>
      </c>
      <c r="E11" s="174" t="s">
        <v>159</v>
      </c>
      <c r="F11" s="174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73" t="s">
        <v>169</v>
      </c>
      <c r="AB11" s="173" t="s">
        <v>170</v>
      </c>
      <c r="AC11" s="173" t="s">
        <v>189</v>
      </c>
      <c r="AD11" s="173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16</v>
      </c>
    </row>
    <row r="12" spans="2:57" ht="14.55" hidden="1" customHeight="1">
      <c r="B12" s="174"/>
      <c r="C12" s="174"/>
      <c r="D12" s="174"/>
      <c r="E12" s="174"/>
      <c r="F12" s="17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73"/>
      <c r="AB12" s="173"/>
      <c r="AC12" s="173"/>
      <c r="AD12" s="173"/>
    </row>
    <row r="13" spans="2:57" ht="45" customHeight="1">
      <c r="B13" s="174"/>
      <c r="C13" s="174"/>
      <c r="D13" s="174"/>
      <c r="E13" s="174"/>
      <c r="F13" s="17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3"/>
      <c r="AB13" s="173"/>
      <c r="AC13" s="173"/>
      <c r="AD13" s="17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>
      <c r="B14" s="56">
        <v>1</v>
      </c>
      <c r="C14" s="28" t="str">
        <f>IF(VLOOKUP(B14,RespA!$B$12:$AA$51,2,FALSE)&lt;&gt;0,VLOOKUP(B14,RespA!$B$12:$AA$51,2,FALSE),"")</f>
        <v xml:space="preserve">Alfaro </v>
      </c>
      <c r="D14" s="28" t="str">
        <f>IF(VLOOKUP(B14,RespA!$B$12:$AA$51,3,FALSE)&lt;&gt;0,CONCATENATE(VLOOKUP(B14,RespA!$B$12:$AA$51,3,FALSE)," ",VLOOKUP(B14,RespA!$B$12:$AA$51,4,FALSE)),"")</f>
        <v>Poma  Itzel Maia Leilani</v>
      </c>
      <c r="E14" s="28" t="str">
        <f>IF(VLOOKUP(B14,RespA!$B$12:$AA$51,4,FALSE)&lt;&gt;0,VLOOKUP(B14,RespA!$B$12:$AA$51,5,FALSE),"")</f>
        <v>Femenino</v>
      </c>
      <c r="F14" s="58" t="str">
        <f>IF(VLOOKUP(B14,RespA!$B$12:$AA$51,5,FALSE)&lt;&gt;0,VLOOKUP(B14,RespA!$B$12:$AA$51,6,FALSE),"")</f>
        <v>b</v>
      </c>
      <c r="G14" s="17" t="str">
        <f>IF(AH14="","",IF(AH14=0,"✖","✔"))</f>
        <v>✔</v>
      </c>
      <c r="H14" s="17" t="str">
        <f t="shared" ref="H14:Z14" si="0">IF(AI14="","",IF(AI14=0,"✖","✔"))</f>
        <v>✔</v>
      </c>
      <c r="I14" s="17" t="str">
        <f t="shared" si="0"/>
        <v>✖</v>
      </c>
      <c r="J14" s="17" t="str">
        <f t="shared" si="0"/>
        <v>✔</v>
      </c>
      <c r="K14" s="17" t="str">
        <f t="shared" si="0"/>
        <v>✖</v>
      </c>
      <c r="L14" s="17" t="str">
        <f t="shared" si="0"/>
        <v>✖</v>
      </c>
      <c r="M14" s="17" t="str">
        <f t="shared" si="0"/>
        <v>✔</v>
      </c>
      <c r="N14" s="17" t="str">
        <f t="shared" si="0"/>
        <v>✖</v>
      </c>
      <c r="O14" s="17" t="str">
        <f t="shared" si="0"/>
        <v>✖</v>
      </c>
      <c r="P14" s="17" t="str">
        <f t="shared" si="0"/>
        <v>✔</v>
      </c>
      <c r="Q14" s="17" t="str">
        <f t="shared" si="0"/>
        <v>✖</v>
      </c>
      <c r="R14" s="17" t="str">
        <f t="shared" si="0"/>
        <v>✖</v>
      </c>
      <c r="S14" s="17" t="str">
        <f t="shared" si="0"/>
        <v>✔</v>
      </c>
      <c r="T14" s="17" t="str">
        <f t="shared" si="0"/>
        <v>✔</v>
      </c>
      <c r="U14" s="17" t="str">
        <f t="shared" si="0"/>
        <v>✔</v>
      </c>
      <c r="V14" s="17" t="str">
        <f t="shared" si="0"/>
        <v>✔</v>
      </c>
      <c r="W14" s="17" t="str">
        <f t="shared" si="0"/>
        <v>✖</v>
      </c>
      <c r="X14" s="17" t="str">
        <f t="shared" si="0"/>
        <v>✖</v>
      </c>
      <c r="Y14" s="17" t="str">
        <f t="shared" si="0"/>
        <v>✖</v>
      </c>
      <c r="Z14" s="17" t="str">
        <f t="shared" si="0"/>
        <v/>
      </c>
      <c r="AA14" s="21">
        <f>BB14</f>
        <v>9</v>
      </c>
      <c r="AB14" s="21">
        <f>BC14</f>
        <v>10</v>
      </c>
      <c r="AC14" s="21">
        <f>BD14</f>
        <v>9</v>
      </c>
      <c r="AD14" s="21" t="str">
        <f>BE14</f>
        <v>Inicio</v>
      </c>
      <c r="AH14" s="16">
        <f>IF(RespA!H12=0,"",IF(RespA!H12=ResA!$G$11,ResA!$G$12,0))</f>
        <v>1</v>
      </c>
      <c r="AI14" s="16">
        <f>IF(RespA!I12=0,"",IF(RespA!I12=ResA!$H$11,ResA!$H$12,0))</f>
        <v>1</v>
      </c>
      <c r="AJ14" s="16">
        <f>IF(RespA!J12=0,"",IF(RespA!J12=ResA!$I$11,ResA!$I$12,0))</f>
        <v>0</v>
      </c>
      <c r="AK14" s="16">
        <f>IF(RespA!K12=0,"",IF(RespA!K12=ResA!$J$11,ResA!$J$12,0))</f>
        <v>1</v>
      </c>
      <c r="AL14" s="16">
        <f>IF(RespA!L12=0,"",IF(RespA!L12=ResA!$K$11,ResA!$K$12,0))</f>
        <v>0</v>
      </c>
      <c r="AM14" s="16">
        <f>IF(RespA!M12=0,"",IF(RespA!M12=ResA!$L$11,ResA!$L$12,0))</f>
        <v>0</v>
      </c>
      <c r="AN14" s="16">
        <f>IF(RespA!N12=0,"",IF(RespA!N12=ResA!$M$11,ResA!$M$12,0))</f>
        <v>1</v>
      </c>
      <c r="AO14" s="16">
        <f>IF(RespA!O12=0,"",IF(RespA!O12=ResA!$N$11,ResA!$N$12,0))</f>
        <v>0</v>
      </c>
      <c r="AP14" s="16">
        <f>IF(RespA!P12=0,"",IF(RespA!P12=ResA!$O$11,ResA!$O$12,0))</f>
        <v>0</v>
      </c>
      <c r="AQ14" s="16">
        <f>IF(RespA!Q12=0,"",IF(RespA!Q12=ResA!$P$11,ResA!$P$12,0))</f>
        <v>1</v>
      </c>
      <c r="AR14" s="16">
        <f>IF(RespA!R12=0,"",IF(RespA!R12=ResA!$Q$11,ResA!$Q$12,0))</f>
        <v>0</v>
      </c>
      <c r="AS14" s="16">
        <f>IF(RespA!S12=0,"",IF(RespA!S12=ResA!$R$11,ResA!$R$12,0))</f>
        <v>0</v>
      </c>
      <c r="AT14" s="16">
        <f>IF(RespA!T12=0,"",IF(RespA!T12=ResA!$S$11,ResA!$S$12,0))</f>
        <v>1</v>
      </c>
      <c r="AU14" s="16">
        <f>IF(RespA!U12=0,"",IF(RespA!U12=ResA!$T$11,ResA!$T$12,0))</f>
        <v>1</v>
      </c>
      <c r="AV14" s="16">
        <f>IF(RespA!V12=0,"",IF(RespA!V12=ResA!$U$11,ResA!$U$12,0))</f>
        <v>1</v>
      </c>
      <c r="AW14" s="16">
        <f>IF(RespA!W12=0,"",IF(RespA!W12=ResA!$V$11,ResA!$V$12,0))</f>
        <v>1</v>
      </c>
      <c r="AX14" s="16">
        <f>IF(RespA!X12=0,"",IF(RespA!X12=ResA!$W$11,ResA!$W$12,0))</f>
        <v>0</v>
      </c>
      <c r="AY14" s="16">
        <f>IF(RespA!Y12=0,"",IF(RespA!Y12=ResA!$X$11,ResA!$X$12,0))</f>
        <v>0</v>
      </c>
      <c r="AZ14" s="16">
        <f>IF(RespA!Z12=0,"",IF(RespA!Z12=ResA!$Y$11,ResA!$Y$12,0))</f>
        <v>0</v>
      </c>
      <c r="BA14" s="16" t="str">
        <f>IF(RespA!AA12=0,"",IF(RespA!AA12=ResA!$Z$11,ResA!$Z$12,0))</f>
        <v/>
      </c>
      <c r="BB14" s="17">
        <f>IF(COUNTBLANK(AH14:BA14)=20,"",COUNTIF(AH14:BA14,"&gt; 0"))</f>
        <v>9</v>
      </c>
      <c r="BC14" s="17">
        <f>IF(BB14="","",COUNTIF(AH14:BA14,"= 0"))</f>
        <v>10</v>
      </c>
      <c r="BD14" s="17">
        <f>IF(BB14="","",SUM(AH14:BA14))</f>
        <v>9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Inicio</v>
      </c>
    </row>
    <row r="15" spans="2:57" ht="14.55" customHeight="1">
      <c r="B15" s="56">
        <v>2</v>
      </c>
      <c r="C15" s="28" t="str">
        <f>IF(VLOOKUP(B15,RespA!$B$12:$AA$51,2,FALSE)&lt;&gt;0,VLOOKUP(B15,RespA!$B$12:$AA$51,2,FALSE),"")</f>
        <v>Amesquita</v>
      </c>
      <c r="D15" s="28" t="str">
        <f>IF(VLOOKUP(B15,RespA!$B$12:$AA$51,3,FALSE)&lt;&gt;0,CONCATENATE(VLOOKUP(B15,RespA!$B$12:$AA$51,3,FALSE)," ",VLOOKUP(B15,RespA!$B$12:$AA$51,4,FALSE)),"")</f>
        <v xml:space="preserve"> Manrique  Adele Alessi</v>
      </c>
      <c r="E15" s="28" t="str">
        <f>IF(VLOOKUP(B15,RespA!$B$12:$AA$51,4,FALSE)&lt;&gt;0,VLOOKUP(B15,RespA!$B$12:$AA$51,5,FALSE),"")</f>
        <v>Femenino</v>
      </c>
      <c r="F15" s="58" t="str">
        <f>IF(VLOOKUP(B15,RespA!$B$12:$AA$51,5,FALSE)&lt;&gt;0,VLOOKUP(B15,RespA!$B$12:$AA$51,6,FALSE),"")</f>
        <v>b</v>
      </c>
      <c r="G15" s="17" t="str">
        <f t="shared" ref="G15:G53" si="1">IF(AH15="","",IF(AH15=0,"✖","✔"))</f>
        <v>✖</v>
      </c>
      <c r="H15" s="17" t="str">
        <f t="shared" ref="H15:H53" si="2">IF(AI15="","",IF(AI15=0,"✖","✔"))</f>
        <v>✔</v>
      </c>
      <c r="I15" s="17" t="str">
        <f t="shared" ref="I15:I53" si="3">IF(AJ15="","",IF(AJ15=0,"✖","✔"))</f>
        <v>✖</v>
      </c>
      <c r="J15" s="17" t="str">
        <f t="shared" ref="J15:J53" si="4">IF(AK15="","",IF(AK15=0,"✖","✔"))</f>
        <v>✔</v>
      </c>
      <c r="K15" s="17" t="str">
        <f t="shared" ref="K15:K53" si="5">IF(AL15="","",IF(AL15=0,"✖","✔"))</f>
        <v>✖</v>
      </c>
      <c r="L15" s="17" t="str">
        <f t="shared" ref="L15:L53" si="6">IF(AM15="","",IF(AM15=0,"✖","✔"))</f>
        <v>✖</v>
      </c>
      <c r="M15" s="17" t="str">
        <f t="shared" ref="M15:M53" si="7">IF(AN15="","",IF(AN15=0,"✖","✔"))</f>
        <v>✖</v>
      </c>
      <c r="N15" s="17" t="str">
        <f t="shared" ref="N15:N53" si="8">IF(AO15="","",IF(AO15=0,"✖","✔"))</f>
        <v>✖</v>
      </c>
      <c r="O15" s="17" t="str">
        <f t="shared" ref="O15:O53" si="9">IF(AP15="","",IF(AP15=0,"✖","✔"))</f>
        <v>✔</v>
      </c>
      <c r="P15" s="17" t="str">
        <f t="shared" ref="P15:P53" si="10">IF(AQ15="","",IF(AQ15=0,"✖","✔"))</f>
        <v>✖</v>
      </c>
      <c r="Q15" s="17" t="str">
        <f t="shared" ref="Q15:Q53" si="11">IF(AR15="","",IF(AR15=0,"✖","✔"))</f>
        <v>✔</v>
      </c>
      <c r="R15" s="17" t="str">
        <f t="shared" ref="R15:R53" si="12">IF(AS15="","",IF(AS15=0,"✖","✔"))</f>
        <v>✖</v>
      </c>
      <c r="S15" s="17" t="str">
        <f t="shared" ref="S15:S53" si="13">IF(AT15="","",IF(AT15=0,"✖","✔"))</f>
        <v>✖</v>
      </c>
      <c r="T15" s="17" t="str">
        <f t="shared" ref="T15:T53" si="14">IF(AU15="","",IF(AU15=0,"✖","✔"))</f>
        <v>✖</v>
      </c>
      <c r="U15" s="17" t="str">
        <f t="shared" ref="U15:U53" si="15">IF(AV15="","",IF(AV15=0,"✖","✔"))</f>
        <v>✔</v>
      </c>
      <c r="V15" s="17" t="str">
        <f t="shared" ref="V15:V53" si="16">IF(AW15="","",IF(AW15=0,"✖","✔"))</f>
        <v>✖</v>
      </c>
      <c r="W15" s="17" t="str">
        <f t="shared" ref="W15:W53" si="17">IF(AX15="","",IF(AX15=0,"✖","✔"))</f>
        <v>✖</v>
      </c>
      <c r="X15" s="17" t="str">
        <f t="shared" ref="X15:X53" si="18">IF(AY15="","",IF(AY15=0,"✖","✔"))</f>
        <v>✖</v>
      </c>
      <c r="Y15" s="17" t="str">
        <f t="shared" ref="Y15:Y53" si="19">IF(AZ15="","",IF(AZ15=0,"✖","✔"))</f>
        <v>✖</v>
      </c>
      <c r="Z15" s="17" t="str">
        <f t="shared" ref="Z15:Z53" si="20">IF(BA15="","",IF(BA15=0,"✖","✔"))</f>
        <v/>
      </c>
      <c r="AA15" s="21">
        <f t="shared" ref="AA15:AA53" si="21">BB15</f>
        <v>5</v>
      </c>
      <c r="AB15" s="21">
        <f t="shared" ref="AB15:AB53" si="22">BC15</f>
        <v>14</v>
      </c>
      <c r="AC15" s="21">
        <f t="shared" ref="AC15:AC53" si="23">BD15</f>
        <v>5</v>
      </c>
      <c r="AD15" s="21" t="str">
        <f t="shared" ref="AD15:AD53" si="24">BE15</f>
        <v>Inicio</v>
      </c>
      <c r="AH15" s="16">
        <f>IF(RespA!H13=0,"",IF(RespA!H13=ResA!$G$11,ResA!$G$12,0))</f>
        <v>0</v>
      </c>
      <c r="AI15" s="16">
        <f>IF(RespA!I13=0,"",IF(RespA!I13=ResA!$H$11,ResA!$H$12,0))</f>
        <v>1</v>
      </c>
      <c r="AJ15" s="16">
        <f>IF(RespA!J13=0,"",IF(RespA!J13=ResA!$I$11,ResA!$I$12,0))</f>
        <v>0</v>
      </c>
      <c r="AK15" s="16">
        <f>IF(RespA!K13=0,"",IF(RespA!K13=ResA!$J$11,ResA!$J$12,0))</f>
        <v>1</v>
      </c>
      <c r="AL15" s="16">
        <f>IF(RespA!L13=0,"",IF(RespA!L13=ResA!$K$11,ResA!$K$12,0))</f>
        <v>0</v>
      </c>
      <c r="AM15" s="16">
        <f>IF(RespA!M13=0,"",IF(RespA!M13=ResA!$L$11,ResA!$L$12,0))</f>
        <v>0</v>
      </c>
      <c r="AN15" s="16">
        <f>IF(RespA!N13=0,"",IF(RespA!N13=ResA!$M$11,ResA!$M$12,0))</f>
        <v>0</v>
      </c>
      <c r="AO15" s="16">
        <f>IF(RespA!O13=0,"",IF(RespA!O13=ResA!$N$11,ResA!$N$12,0))</f>
        <v>0</v>
      </c>
      <c r="AP15" s="16">
        <f>IF(RespA!P13=0,"",IF(RespA!P13=ResA!$O$11,ResA!$O$12,0))</f>
        <v>1</v>
      </c>
      <c r="AQ15" s="16">
        <f>IF(RespA!Q13=0,"",IF(RespA!Q13=ResA!$P$11,ResA!$P$12,0))</f>
        <v>0</v>
      </c>
      <c r="AR15" s="16">
        <f>IF(RespA!R13=0,"",IF(RespA!R13=ResA!$Q$11,ResA!$Q$12,0))</f>
        <v>1</v>
      </c>
      <c r="AS15" s="16">
        <f>IF(RespA!S13=0,"",IF(RespA!S13=ResA!$R$11,ResA!$R$12,0))</f>
        <v>0</v>
      </c>
      <c r="AT15" s="16">
        <f>IF(RespA!T13=0,"",IF(RespA!T13=ResA!$S$11,ResA!$S$12,0))</f>
        <v>0</v>
      </c>
      <c r="AU15" s="16">
        <f>IF(RespA!U13=0,"",IF(RespA!U13=ResA!$T$11,ResA!$T$12,0))</f>
        <v>0</v>
      </c>
      <c r="AV15" s="16">
        <f>IF(RespA!V13=0,"",IF(RespA!V13=ResA!$U$11,ResA!$U$12,0))</f>
        <v>1</v>
      </c>
      <c r="AW15" s="16">
        <f>IF(RespA!W13=0,"",IF(RespA!W13=ResA!$V$11,ResA!$V$12,0))</f>
        <v>0</v>
      </c>
      <c r="AX15" s="16">
        <f>IF(RespA!X13=0,"",IF(RespA!X13=ResA!$W$11,ResA!$W$12,0))</f>
        <v>0</v>
      </c>
      <c r="AY15" s="16">
        <f>IF(RespA!Y13=0,"",IF(RespA!Y13=ResA!$X$11,ResA!$X$12,0))</f>
        <v>0</v>
      </c>
      <c r="AZ15" s="16">
        <f>IF(RespA!Z13=0,"",IF(RespA!Z13=ResA!$Y$11,ResA!$Y$12,0))</f>
        <v>0</v>
      </c>
      <c r="BA15" s="16" t="str">
        <f>IF(RespA!AA13=0,"",IF(RespA!AA13=ResA!$Z$11,ResA!$Z$12,0))</f>
        <v/>
      </c>
      <c r="BB15" s="17">
        <f t="shared" ref="BB15:BB53" si="25">IF(COUNTBLANK(AH15:BA15)=20,"",COUNTIF(AH15:BA15,"&gt; 0"))</f>
        <v>5</v>
      </c>
      <c r="BC15" s="17">
        <f t="shared" ref="BC15:BC53" si="26">IF(BB15="","",COUNTIF(AH15:BA15,"= 0"))</f>
        <v>14</v>
      </c>
      <c r="BD15" s="17">
        <f t="shared" ref="BD15:BD53" si="27">IF(BB15="","",SUM(AH15:BA15))</f>
        <v>5</v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>Inicio</v>
      </c>
    </row>
    <row r="16" spans="2:57" ht="14.55" customHeight="1">
      <c r="B16" s="56">
        <v>3</v>
      </c>
      <c r="C16" s="28" t="str">
        <f>IF(VLOOKUP(B16,RespA!$B$12:$AA$51,2,FALSE)&lt;&gt;0,VLOOKUP(B16,RespA!$B$12:$AA$51,2,FALSE),"")</f>
        <v>Carrillo</v>
      </c>
      <c r="D16" s="28" t="str">
        <f>IF(VLOOKUP(B16,RespA!$B$12:$AA$51,3,FALSE)&lt;&gt;0,CONCATENATE(VLOOKUP(B16,RespA!$B$12:$AA$51,3,FALSE)," ",VLOOKUP(B16,RespA!$B$12:$AA$51,4,FALSE)),"")</f>
        <v xml:space="preserve"> Rodriguez  Lucas Francisco</v>
      </c>
      <c r="E16" s="28" t="str">
        <f>IF(VLOOKUP(B16,RespA!$B$12:$AA$51,4,FALSE)&lt;&gt;0,VLOOKUP(B16,RespA!$B$12:$AA$51,5,FALSE),"")</f>
        <v>Masculino</v>
      </c>
      <c r="F16" s="58">
        <f>IF(VLOOKUP(B16,RespA!$B$12:$AA$51,5,FALSE)&lt;&gt;0,VLOOKUP(B16,RespA!$B$12:$AA$51,6,FALSE),"")</f>
        <v>0</v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>
      <c r="B17" s="56">
        <v>4</v>
      </c>
      <c r="C17" s="28" t="str">
        <f>IF(VLOOKUP(B17,RespA!$B$12:$AA$51,2,FALSE)&lt;&gt;0,VLOOKUP(B17,RespA!$B$12:$AA$51,2,FALSE),"")</f>
        <v>Ccana</v>
      </c>
      <c r="D17" s="28" t="str">
        <f>IF(VLOOKUP(B17,RespA!$B$12:$AA$51,3,FALSE)&lt;&gt;0,CONCATENATE(VLOOKUP(B17,RespA!$B$12:$AA$51,3,FALSE)," ",VLOOKUP(B17,RespA!$B$12:$AA$51,4,FALSE)),"")</f>
        <v>Diaz Yaiza Thais</v>
      </c>
      <c r="E17" s="28" t="str">
        <f>IF(VLOOKUP(B17,RespA!$B$12:$AA$51,4,FALSE)&lt;&gt;0,VLOOKUP(B17,RespA!$B$12:$AA$51,5,FALSE),"")</f>
        <v>Femenino</v>
      </c>
      <c r="F17" s="58" t="str">
        <f>IF(VLOOKUP(B17,RespA!$B$12:$AA$51,5,FALSE)&lt;&gt;0,VLOOKUP(B17,RespA!$B$12:$AA$51,6,FALSE),"")</f>
        <v>b</v>
      </c>
      <c r="G17" s="17" t="str">
        <f t="shared" si="1"/>
        <v>✔</v>
      </c>
      <c r="H17" s="17" t="str">
        <f t="shared" si="2"/>
        <v>✔</v>
      </c>
      <c r="I17" s="17" t="str">
        <f t="shared" si="3"/>
        <v>✔</v>
      </c>
      <c r="J17" s="17" t="str">
        <f t="shared" si="4"/>
        <v>✔</v>
      </c>
      <c r="K17" s="17" t="str">
        <f t="shared" si="5"/>
        <v>✖</v>
      </c>
      <c r="L17" s="17" t="str">
        <f t="shared" si="6"/>
        <v>✖</v>
      </c>
      <c r="M17" s="17" t="str">
        <f t="shared" si="7"/>
        <v>✔</v>
      </c>
      <c r="N17" s="17" t="str">
        <f t="shared" si="8"/>
        <v>✔</v>
      </c>
      <c r="O17" s="17" t="str">
        <f t="shared" si="9"/>
        <v>✔</v>
      </c>
      <c r="P17" s="17" t="str">
        <f t="shared" si="10"/>
        <v>✔</v>
      </c>
      <c r="Q17" s="17" t="str">
        <f t="shared" si="11"/>
        <v>✔</v>
      </c>
      <c r="R17" s="17" t="str">
        <f t="shared" si="12"/>
        <v>✔</v>
      </c>
      <c r="S17" s="17" t="str">
        <f t="shared" si="13"/>
        <v>✖</v>
      </c>
      <c r="T17" s="17" t="str">
        <f t="shared" si="14"/>
        <v>✔</v>
      </c>
      <c r="U17" s="17" t="str">
        <f t="shared" si="15"/>
        <v>✖</v>
      </c>
      <c r="V17" s="17" t="str">
        <f t="shared" si="16"/>
        <v>✔</v>
      </c>
      <c r="W17" s="17" t="str">
        <f t="shared" si="17"/>
        <v>✖</v>
      </c>
      <c r="X17" s="17" t="str">
        <f t="shared" si="18"/>
        <v>✖</v>
      </c>
      <c r="Y17" s="17" t="str">
        <f t="shared" si="19"/>
        <v>✖</v>
      </c>
      <c r="Z17" s="17" t="str">
        <f t="shared" si="20"/>
        <v/>
      </c>
      <c r="AA17" s="21">
        <f t="shared" si="21"/>
        <v>12</v>
      </c>
      <c r="AB17" s="21">
        <f t="shared" si="22"/>
        <v>7</v>
      </c>
      <c r="AC17" s="21">
        <f t="shared" si="23"/>
        <v>12</v>
      </c>
      <c r="AD17" s="21" t="str">
        <f t="shared" si="24"/>
        <v>Proceso</v>
      </c>
      <c r="AH17" s="16">
        <f>IF(RespA!H15=0,"",IF(RespA!H15=ResA!$G$11,ResA!$G$12,0))</f>
        <v>1</v>
      </c>
      <c r="AI17" s="16">
        <f>IF(RespA!I15=0,"",IF(RespA!I15=ResA!$H$11,ResA!$H$12,0))</f>
        <v>1</v>
      </c>
      <c r="AJ17" s="16">
        <f>IF(RespA!J15=0,"",IF(RespA!J15=ResA!$I$11,ResA!$I$12,0))</f>
        <v>1</v>
      </c>
      <c r="AK17" s="16">
        <f>IF(RespA!K15=0,"",IF(RespA!K15=ResA!$J$11,ResA!$J$12,0))</f>
        <v>1</v>
      </c>
      <c r="AL17" s="16">
        <f>IF(RespA!L15=0,"",IF(RespA!L15=ResA!$K$11,ResA!$K$12,0))</f>
        <v>0</v>
      </c>
      <c r="AM17" s="16">
        <f>IF(RespA!M15=0,"",IF(RespA!M15=ResA!$L$11,ResA!$L$12,0))</f>
        <v>0</v>
      </c>
      <c r="AN17" s="16">
        <f>IF(RespA!N15=0,"",IF(RespA!N15=ResA!$M$11,ResA!$M$12,0))</f>
        <v>1</v>
      </c>
      <c r="AO17" s="16">
        <f>IF(RespA!O15=0,"",IF(RespA!O15=ResA!$N$11,ResA!$N$12,0))</f>
        <v>1</v>
      </c>
      <c r="AP17" s="16">
        <f>IF(RespA!P15=0,"",IF(RespA!P15=ResA!$O$11,ResA!$O$12,0))</f>
        <v>1</v>
      </c>
      <c r="AQ17" s="16">
        <f>IF(RespA!Q15=0,"",IF(RespA!Q15=ResA!$P$11,ResA!$P$12,0))</f>
        <v>1</v>
      </c>
      <c r="AR17" s="16">
        <f>IF(RespA!R15=0,"",IF(RespA!R15=ResA!$Q$11,ResA!$Q$12,0))</f>
        <v>1</v>
      </c>
      <c r="AS17" s="16">
        <f>IF(RespA!S15=0,"",IF(RespA!S15=ResA!$R$11,ResA!$R$12,0))</f>
        <v>1</v>
      </c>
      <c r="AT17" s="16">
        <f>IF(RespA!T15=0,"",IF(RespA!T15=ResA!$S$11,ResA!$S$12,0))</f>
        <v>0</v>
      </c>
      <c r="AU17" s="16">
        <f>IF(RespA!U15=0,"",IF(RespA!U15=ResA!$T$11,ResA!$T$12,0))</f>
        <v>1</v>
      </c>
      <c r="AV17" s="16">
        <f>IF(RespA!V15=0,"",IF(RespA!V15=ResA!$U$11,ResA!$U$12,0))</f>
        <v>0</v>
      </c>
      <c r="AW17" s="16">
        <f>IF(RespA!W15=0,"",IF(RespA!W15=ResA!$V$11,ResA!$V$12,0))</f>
        <v>1</v>
      </c>
      <c r="AX17" s="16">
        <f>IF(RespA!X15=0,"",IF(RespA!X15=ResA!$W$11,ResA!$W$12,0))</f>
        <v>0</v>
      </c>
      <c r="AY17" s="16">
        <f>IF(RespA!Y15=0,"",IF(RespA!Y15=ResA!$X$11,ResA!$X$12,0))</f>
        <v>0</v>
      </c>
      <c r="AZ17" s="16">
        <f>IF(RespA!Z15=0,"",IF(RespA!Z15=ResA!$Y$11,ResA!$Y$12,0))</f>
        <v>0</v>
      </c>
      <c r="BA17" s="16" t="str">
        <f>IF(RespA!AA15=0,"",IF(RespA!AA15=ResA!$Z$11,ResA!$Z$12,0))</f>
        <v/>
      </c>
      <c r="BB17" s="17">
        <f t="shared" si="25"/>
        <v>12</v>
      </c>
      <c r="BC17" s="17">
        <f t="shared" si="26"/>
        <v>7</v>
      </c>
      <c r="BD17" s="17">
        <f t="shared" si="27"/>
        <v>12</v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>Proceso</v>
      </c>
    </row>
    <row r="18" spans="2:57" ht="14.55" customHeight="1">
      <c r="B18" s="56">
        <v>5</v>
      </c>
      <c r="C18" s="28" t="str">
        <f>IF(VLOOKUP(B18,RespA!$B$12:$AA$51,2,FALSE)&lt;&gt;0,VLOOKUP(B18,RespA!$B$12:$AA$51,2,FALSE),"")</f>
        <v xml:space="preserve">Condori </v>
      </c>
      <c r="D18" s="28" t="str">
        <f>IF(VLOOKUP(B18,RespA!$B$12:$AA$51,3,FALSE)&lt;&gt;0,CONCATENATE(VLOOKUP(B18,RespA!$B$12:$AA$51,3,FALSE)," ",VLOOKUP(B18,RespA!$B$12:$AA$51,4,FALSE)),"")</f>
        <v>Arias Alexia Maria Jose</v>
      </c>
      <c r="E18" s="28" t="str">
        <f>IF(VLOOKUP(B18,RespA!$B$12:$AA$51,4,FALSE)&lt;&gt;0,VLOOKUP(B18,RespA!$B$12:$AA$51,5,FALSE),"")</f>
        <v>Femenino</v>
      </c>
      <c r="F18" s="58" t="str">
        <f>IF(VLOOKUP(B18,RespA!$B$12:$AA$51,5,FALSE)&lt;&gt;0,VLOOKUP(B18,RespA!$B$12:$AA$51,6,FALSE),"")</f>
        <v>c</v>
      </c>
      <c r="G18" s="17" t="str">
        <f t="shared" si="1"/>
        <v>✔</v>
      </c>
      <c r="H18" s="17" t="str">
        <f t="shared" si="2"/>
        <v>✖</v>
      </c>
      <c r="I18" s="17" t="str">
        <f t="shared" si="3"/>
        <v>✖</v>
      </c>
      <c r="J18" s="17" t="str">
        <f t="shared" si="4"/>
        <v>✔</v>
      </c>
      <c r="K18" s="17" t="str">
        <f t="shared" si="5"/>
        <v>✖</v>
      </c>
      <c r="L18" s="17" t="str">
        <f t="shared" si="6"/>
        <v>✖</v>
      </c>
      <c r="M18" s="17" t="str">
        <f t="shared" si="7"/>
        <v>✔</v>
      </c>
      <c r="N18" s="17" t="str">
        <f t="shared" si="8"/>
        <v>✖</v>
      </c>
      <c r="O18" s="17" t="str">
        <f t="shared" si="9"/>
        <v>✖</v>
      </c>
      <c r="P18" s="17" t="str">
        <f t="shared" si="10"/>
        <v>✔</v>
      </c>
      <c r="Q18" s="17" t="str">
        <f t="shared" si="11"/>
        <v>✖</v>
      </c>
      <c r="R18" s="17" t="str">
        <f t="shared" si="12"/>
        <v>✖</v>
      </c>
      <c r="S18" s="17" t="str">
        <f t="shared" si="13"/>
        <v>✔</v>
      </c>
      <c r="T18" s="17" t="str">
        <f t="shared" si="14"/>
        <v>✔</v>
      </c>
      <c r="U18" s="17" t="str">
        <f t="shared" si="15"/>
        <v>✔</v>
      </c>
      <c r="V18" s="17" t="str">
        <f t="shared" si="16"/>
        <v>✖</v>
      </c>
      <c r="W18" s="17" t="str">
        <f t="shared" si="17"/>
        <v>✔</v>
      </c>
      <c r="X18" s="17" t="str">
        <f t="shared" si="18"/>
        <v>✖</v>
      </c>
      <c r="Y18" s="17" t="str">
        <f t="shared" si="19"/>
        <v>✖</v>
      </c>
      <c r="Z18" s="17" t="str">
        <f t="shared" si="20"/>
        <v/>
      </c>
      <c r="AA18" s="21">
        <f t="shared" si="21"/>
        <v>8</v>
      </c>
      <c r="AB18" s="21">
        <f t="shared" si="22"/>
        <v>11</v>
      </c>
      <c r="AC18" s="21">
        <f t="shared" si="23"/>
        <v>8</v>
      </c>
      <c r="AD18" s="21" t="str">
        <f t="shared" si="24"/>
        <v>Inicio</v>
      </c>
      <c r="AH18" s="16">
        <f>IF(RespA!H16=0,"",IF(RespA!H16=ResA!$G$11,ResA!$G$12,0))</f>
        <v>1</v>
      </c>
      <c r="AI18" s="16">
        <f>IF(RespA!I16=0,"",IF(RespA!I16=ResA!$H$11,ResA!$H$12,0))</f>
        <v>0</v>
      </c>
      <c r="AJ18" s="16">
        <f>IF(RespA!J16=0,"",IF(RespA!J16=ResA!$I$11,ResA!$I$12,0))</f>
        <v>0</v>
      </c>
      <c r="AK18" s="16">
        <f>IF(RespA!K16=0,"",IF(RespA!K16=ResA!$J$11,ResA!$J$12,0))</f>
        <v>1</v>
      </c>
      <c r="AL18" s="16">
        <f>IF(RespA!L16=0,"",IF(RespA!L16=ResA!$K$11,ResA!$K$12,0))</f>
        <v>0</v>
      </c>
      <c r="AM18" s="16">
        <f>IF(RespA!M16=0,"",IF(RespA!M16=ResA!$L$11,ResA!$L$12,0))</f>
        <v>0</v>
      </c>
      <c r="AN18" s="16">
        <f>IF(RespA!N16=0,"",IF(RespA!N16=ResA!$M$11,ResA!$M$12,0))</f>
        <v>1</v>
      </c>
      <c r="AO18" s="16">
        <f>IF(RespA!O16=0,"",IF(RespA!O16=ResA!$N$11,ResA!$N$12,0))</f>
        <v>0</v>
      </c>
      <c r="AP18" s="16">
        <f>IF(RespA!P16=0,"",IF(RespA!P16=ResA!$O$11,ResA!$O$12,0))</f>
        <v>0</v>
      </c>
      <c r="AQ18" s="16">
        <f>IF(RespA!Q16=0,"",IF(RespA!Q16=ResA!$P$11,ResA!$P$12,0))</f>
        <v>1</v>
      </c>
      <c r="AR18" s="16">
        <f>IF(RespA!R16=0,"",IF(RespA!R16=ResA!$Q$11,ResA!$Q$12,0))</f>
        <v>0</v>
      </c>
      <c r="AS18" s="16">
        <f>IF(RespA!S16=0,"",IF(RespA!S16=ResA!$R$11,ResA!$R$12,0))</f>
        <v>0</v>
      </c>
      <c r="AT18" s="16">
        <f>IF(RespA!T16=0,"",IF(RespA!T16=ResA!$S$11,ResA!$S$12,0))</f>
        <v>1</v>
      </c>
      <c r="AU18" s="16">
        <f>IF(RespA!U16=0,"",IF(RespA!U16=ResA!$T$11,ResA!$T$12,0))</f>
        <v>1</v>
      </c>
      <c r="AV18" s="16">
        <f>IF(RespA!V16=0,"",IF(RespA!V16=ResA!$U$11,ResA!$U$12,0))</f>
        <v>1</v>
      </c>
      <c r="AW18" s="16">
        <f>IF(RespA!W16=0,"",IF(RespA!W16=ResA!$V$11,ResA!$V$12,0))</f>
        <v>0</v>
      </c>
      <c r="AX18" s="16">
        <f>IF(RespA!X16=0,"",IF(RespA!X16=ResA!$W$11,ResA!$W$12,0))</f>
        <v>1</v>
      </c>
      <c r="AY18" s="16">
        <f>IF(RespA!Y16=0,"",IF(RespA!Y16=ResA!$X$11,ResA!$X$12,0))</f>
        <v>0</v>
      </c>
      <c r="AZ18" s="16">
        <f>IF(RespA!Z16=0,"",IF(RespA!Z16=ResA!$Y$11,ResA!$Y$12,0))</f>
        <v>0</v>
      </c>
      <c r="BA18" s="16" t="str">
        <f>IF(RespA!AA16=0,"",IF(RespA!AA16=ResA!$Z$11,ResA!$Z$12,0))</f>
        <v/>
      </c>
      <c r="BB18" s="17">
        <f t="shared" si="25"/>
        <v>8</v>
      </c>
      <c r="BC18" s="17">
        <f t="shared" si="26"/>
        <v>11</v>
      </c>
      <c r="BD18" s="17">
        <f t="shared" si="27"/>
        <v>8</v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>Inicio</v>
      </c>
    </row>
    <row r="19" spans="2:57" ht="14.55" customHeight="1">
      <c r="B19" s="56">
        <v>6</v>
      </c>
      <c r="C19" s="28" t="str">
        <f>IF(VLOOKUP(B19,RespA!$B$12:$AA$51,2,FALSE)&lt;&gt;0,VLOOKUP(B19,RespA!$B$12:$AA$51,2,FALSE),"")</f>
        <v>Calderon</v>
      </c>
      <c r="D19" s="28" t="str">
        <f>IF(VLOOKUP(B19,RespA!$B$12:$AA$51,3,FALSE)&lt;&gt;0,CONCATENATE(VLOOKUP(B19,RespA!$B$12:$AA$51,3,FALSE)," ",VLOOKUP(B19,RespA!$B$12:$AA$51,4,FALSE)),"")</f>
        <v>Mamani Gabriel Benjamin</v>
      </c>
      <c r="E19" s="28" t="str">
        <f>IF(VLOOKUP(B19,RespA!$B$12:$AA$51,4,FALSE)&lt;&gt;0,VLOOKUP(B19,RespA!$B$12:$AA$51,5,FALSE),"")</f>
        <v>Masculino</v>
      </c>
      <c r="F19" s="58" t="str">
        <f>IF(VLOOKUP(B19,RespA!$B$12:$AA$51,5,FALSE)&lt;&gt;0,VLOOKUP(B19,RespA!$B$12:$AA$51,6,FALSE),"")</f>
        <v>b</v>
      </c>
      <c r="G19" s="17" t="str">
        <f t="shared" si="1"/>
        <v>✖</v>
      </c>
      <c r="H19" s="17" t="str">
        <f t="shared" si="2"/>
        <v>✖</v>
      </c>
      <c r="I19" s="17" t="str">
        <f t="shared" si="3"/>
        <v>✖</v>
      </c>
      <c r="J19" s="17" t="str">
        <f t="shared" si="4"/>
        <v>✔</v>
      </c>
      <c r="K19" s="17" t="str">
        <f t="shared" si="5"/>
        <v>✖</v>
      </c>
      <c r="L19" s="17" t="str">
        <f t="shared" si="6"/>
        <v>✖</v>
      </c>
      <c r="M19" s="17" t="str">
        <f t="shared" si="7"/>
        <v>✖</v>
      </c>
      <c r="N19" s="17" t="str">
        <f t="shared" si="8"/>
        <v>✖</v>
      </c>
      <c r="O19" s="17" t="str">
        <f t="shared" si="9"/>
        <v>✔</v>
      </c>
      <c r="P19" s="17" t="str">
        <f t="shared" si="10"/>
        <v>✖</v>
      </c>
      <c r="Q19" s="17" t="str">
        <f t="shared" si="11"/>
        <v>✖</v>
      </c>
      <c r="R19" s="17" t="str">
        <f t="shared" si="12"/>
        <v>✖</v>
      </c>
      <c r="S19" s="17" t="str">
        <f t="shared" si="13"/>
        <v>✔</v>
      </c>
      <c r="T19" s="17" t="str">
        <f t="shared" si="14"/>
        <v>✔</v>
      </c>
      <c r="U19" s="17" t="str">
        <f t="shared" si="15"/>
        <v>✖</v>
      </c>
      <c r="V19" s="17" t="str">
        <f t="shared" si="16"/>
        <v>✔</v>
      </c>
      <c r="W19" s="17" t="str">
        <f t="shared" si="17"/>
        <v>✖</v>
      </c>
      <c r="X19" s="17" t="str">
        <f t="shared" si="18"/>
        <v>✔</v>
      </c>
      <c r="Y19" s="17" t="str">
        <f t="shared" si="19"/>
        <v>✖</v>
      </c>
      <c r="Z19" s="17" t="str">
        <f t="shared" si="20"/>
        <v/>
      </c>
      <c r="AA19" s="21">
        <f t="shared" si="21"/>
        <v>6</v>
      </c>
      <c r="AB19" s="21">
        <f t="shared" si="22"/>
        <v>13</v>
      </c>
      <c r="AC19" s="21">
        <f t="shared" si="23"/>
        <v>6</v>
      </c>
      <c r="AD19" s="21" t="str">
        <f t="shared" si="24"/>
        <v>Inicio</v>
      </c>
      <c r="AH19" s="16">
        <f>IF(RespA!H17=0,"",IF(RespA!H17=ResA!$G$11,ResA!$G$12,0))</f>
        <v>0</v>
      </c>
      <c r="AI19" s="16">
        <f>IF(RespA!I17=0,"",IF(RespA!I17=ResA!$H$11,ResA!$H$12,0))</f>
        <v>0</v>
      </c>
      <c r="AJ19" s="16">
        <f>IF(RespA!J17=0,"",IF(RespA!J17=ResA!$I$11,ResA!$I$12,0))</f>
        <v>0</v>
      </c>
      <c r="AK19" s="16">
        <f>IF(RespA!K17=0,"",IF(RespA!K17=ResA!$J$11,ResA!$J$12,0))</f>
        <v>1</v>
      </c>
      <c r="AL19" s="16">
        <f>IF(RespA!L17=0,"",IF(RespA!L17=ResA!$K$11,ResA!$K$12,0))</f>
        <v>0</v>
      </c>
      <c r="AM19" s="16">
        <f>IF(RespA!M17=0,"",IF(RespA!M17=ResA!$L$11,ResA!$L$12,0))</f>
        <v>0</v>
      </c>
      <c r="AN19" s="16">
        <f>IF(RespA!N17=0,"",IF(RespA!N17=ResA!$M$11,ResA!$M$12,0))</f>
        <v>0</v>
      </c>
      <c r="AO19" s="16">
        <f>IF(RespA!O17=0,"",IF(RespA!O17=ResA!$N$11,ResA!$N$12,0))</f>
        <v>0</v>
      </c>
      <c r="AP19" s="16">
        <f>IF(RespA!P17=0,"",IF(RespA!P17=ResA!$O$11,ResA!$O$12,0))</f>
        <v>1</v>
      </c>
      <c r="AQ19" s="16">
        <f>IF(RespA!Q17=0,"",IF(RespA!Q17=ResA!$P$11,ResA!$P$12,0))</f>
        <v>0</v>
      </c>
      <c r="AR19" s="16">
        <f>IF(RespA!R17=0,"",IF(RespA!R17=ResA!$Q$11,ResA!$Q$12,0))</f>
        <v>0</v>
      </c>
      <c r="AS19" s="16">
        <f>IF(RespA!S17=0,"",IF(RespA!S17=ResA!$R$11,ResA!$R$12,0))</f>
        <v>0</v>
      </c>
      <c r="AT19" s="16">
        <f>IF(RespA!T17=0,"",IF(RespA!T17=ResA!$S$11,ResA!$S$12,0))</f>
        <v>1</v>
      </c>
      <c r="AU19" s="16">
        <f>IF(RespA!U17=0,"",IF(RespA!U17=ResA!$T$11,ResA!$T$12,0))</f>
        <v>1</v>
      </c>
      <c r="AV19" s="16">
        <f>IF(RespA!V17=0,"",IF(RespA!V17=ResA!$U$11,ResA!$U$12,0))</f>
        <v>0</v>
      </c>
      <c r="AW19" s="16">
        <f>IF(RespA!W17=0,"",IF(RespA!W17=ResA!$V$11,ResA!$V$12,0))</f>
        <v>1</v>
      </c>
      <c r="AX19" s="16">
        <f>IF(RespA!X17=0,"",IF(RespA!X17=ResA!$W$11,ResA!$W$12,0))</f>
        <v>0</v>
      </c>
      <c r="AY19" s="16">
        <f>IF(RespA!Y17=0,"",IF(RespA!Y17=ResA!$X$11,ResA!$X$12,0))</f>
        <v>1</v>
      </c>
      <c r="AZ19" s="16">
        <f>IF(RespA!Z17=0,"",IF(RespA!Z17=ResA!$Y$11,ResA!$Y$12,0))</f>
        <v>0</v>
      </c>
      <c r="BA19" s="16" t="str">
        <f>IF(RespA!AA17=0,"",IF(RespA!AA17=ResA!$Z$11,ResA!$Z$12,0))</f>
        <v/>
      </c>
      <c r="BB19" s="17">
        <f t="shared" si="25"/>
        <v>6</v>
      </c>
      <c r="BC19" s="17">
        <f t="shared" si="26"/>
        <v>13</v>
      </c>
      <c r="BD19" s="17">
        <f t="shared" si="27"/>
        <v>6</v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>Inicio</v>
      </c>
    </row>
    <row r="20" spans="2:57" ht="14.55" customHeight="1">
      <c r="B20" s="56">
        <v>7</v>
      </c>
      <c r="C20" s="28" t="str">
        <f>IF(VLOOKUP(B20,RespA!$B$12:$AA$51,2,FALSE)&lt;&gt;0,VLOOKUP(B20,RespA!$B$12:$AA$51,2,FALSE),"")</f>
        <v>Fernandez Davila</v>
      </c>
      <c r="D20" s="28" t="str">
        <f>IF(VLOOKUP(B20,RespA!$B$12:$AA$51,3,FALSE)&lt;&gt;0,CONCATENATE(VLOOKUP(B20,RespA!$B$12:$AA$51,3,FALSE)," ",VLOOKUP(B20,RespA!$B$12:$AA$51,4,FALSE)),"")</f>
        <v>Cepeda  Arturo André</v>
      </c>
      <c r="E20" s="28" t="str">
        <f>IF(VLOOKUP(B20,RespA!$B$12:$AA$51,4,FALSE)&lt;&gt;0,VLOOKUP(B20,RespA!$B$12:$AA$51,5,FALSE),"")</f>
        <v>Masculino</v>
      </c>
      <c r="F20" s="58">
        <f>IF(VLOOKUP(B20,RespA!$B$12:$AA$51,5,FALSE)&lt;&gt;0,VLOOKUP(B20,RespA!$B$12:$AA$51,6,FALSE),"")</f>
        <v>0</v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>
      <c r="B21" s="56">
        <v>8</v>
      </c>
      <c r="C21" s="28" t="str">
        <f>IF(VLOOKUP(B21,RespA!$B$12:$AA$51,2,FALSE)&lt;&gt;0,VLOOKUP(B21,RespA!$B$12:$AA$51,2,FALSE),"")</f>
        <v>Fernandez</v>
      </c>
      <c r="D21" s="28" t="str">
        <f>IF(VLOOKUP(B21,RespA!$B$12:$AA$51,3,FALSE)&lt;&gt;0,CONCATENATE(VLOOKUP(B21,RespA!$B$12:$AA$51,3,FALSE)," ",VLOOKUP(B21,RespA!$B$12:$AA$51,4,FALSE)),"")</f>
        <v>Gutierrez Fernando Inazio</v>
      </c>
      <c r="E21" s="28" t="str">
        <f>IF(VLOOKUP(B21,RespA!$B$12:$AA$51,4,FALSE)&lt;&gt;0,VLOOKUP(B21,RespA!$B$12:$AA$51,5,FALSE),"")</f>
        <v>Masculino</v>
      </c>
      <c r="F21" s="58" t="str">
        <f>IF(VLOOKUP(B21,RespA!$B$12:$AA$51,5,FALSE)&lt;&gt;0,VLOOKUP(B21,RespA!$B$12:$AA$51,6,FALSE),"")</f>
        <v>b</v>
      </c>
      <c r="G21" s="17" t="str">
        <f t="shared" si="1"/>
        <v>✖</v>
      </c>
      <c r="H21" s="17" t="str">
        <f t="shared" si="2"/>
        <v>✔</v>
      </c>
      <c r="I21" s="17" t="str">
        <f t="shared" si="3"/>
        <v>✖</v>
      </c>
      <c r="J21" s="17" t="str">
        <f t="shared" si="4"/>
        <v>✖</v>
      </c>
      <c r="K21" s="17" t="str">
        <f t="shared" si="5"/>
        <v>✖</v>
      </c>
      <c r="L21" s="17" t="str">
        <f t="shared" si="6"/>
        <v>✔</v>
      </c>
      <c r="M21" s="17" t="str">
        <f t="shared" si="7"/>
        <v>✖</v>
      </c>
      <c r="N21" s="17" t="str">
        <f t="shared" si="8"/>
        <v>✔</v>
      </c>
      <c r="O21" s="17" t="str">
        <f t="shared" si="9"/>
        <v>✖</v>
      </c>
      <c r="P21" s="17" t="str">
        <f t="shared" si="10"/>
        <v>✔</v>
      </c>
      <c r="Q21" s="17" t="str">
        <f t="shared" si="11"/>
        <v>✔</v>
      </c>
      <c r="R21" s="17" t="str">
        <f t="shared" si="12"/>
        <v>✖</v>
      </c>
      <c r="S21" s="17" t="str">
        <f t="shared" si="13"/>
        <v>✔</v>
      </c>
      <c r="T21" s="17" t="str">
        <f t="shared" si="14"/>
        <v>✖</v>
      </c>
      <c r="U21" s="17" t="str">
        <f t="shared" si="15"/>
        <v>✖</v>
      </c>
      <c r="V21" s="17" t="str">
        <f t="shared" si="16"/>
        <v>✔</v>
      </c>
      <c r="W21" s="17" t="str">
        <f t="shared" si="17"/>
        <v>✖</v>
      </c>
      <c r="X21" s="17" t="str">
        <f t="shared" si="18"/>
        <v>✖</v>
      </c>
      <c r="Y21" s="17" t="str">
        <f t="shared" si="19"/>
        <v>✖</v>
      </c>
      <c r="Z21" s="17" t="str">
        <f t="shared" si="20"/>
        <v/>
      </c>
      <c r="AA21" s="21">
        <f t="shared" si="21"/>
        <v>7</v>
      </c>
      <c r="AB21" s="21">
        <f t="shared" si="22"/>
        <v>12</v>
      </c>
      <c r="AC21" s="21">
        <f t="shared" si="23"/>
        <v>7</v>
      </c>
      <c r="AD21" s="21" t="str">
        <f t="shared" si="24"/>
        <v>Inicio</v>
      </c>
      <c r="AH21" s="16">
        <f>IF(RespA!H19=0,"",IF(RespA!H19=ResA!$G$11,ResA!$G$12,0))</f>
        <v>0</v>
      </c>
      <c r="AI21" s="16">
        <f>IF(RespA!I19=0,"",IF(RespA!I19=ResA!$H$11,ResA!$H$12,0))</f>
        <v>1</v>
      </c>
      <c r="AJ21" s="16">
        <f>IF(RespA!J19=0,"",IF(RespA!J19=ResA!$I$11,ResA!$I$12,0))</f>
        <v>0</v>
      </c>
      <c r="AK21" s="16">
        <f>IF(RespA!K19=0,"",IF(RespA!K19=ResA!$J$11,ResA!$J$12,0))</f>
        <v>0</v>
      </c>
      <c r="AL21" s="16">
        <f>IF(RespA!L19=0,"",IF(RespA!L19=ResA!$K$11,ResA!$K$12,0))</f>
        <v>0</v>
      </c>
      <c r="AM21" s="16">
        <f>IF(RespA!M19=0,"",IF(RespA!M19=ResA!$L$11,ResA!$L$12,0))</f>
        <v>1</v>
      </c>
      <c r="AN21" s="16">
        <f>IF(RespA!N19=0,"",IF(RespA!N19=ResA!$M$11,ResA!$M$12,0))</f>
        <v>0</v>
      </c>
      <c r="AO21" s="16">
        <f>IF(RespA!O19=0,"",IF(RespA!O19=ResA!$N$11,ResA!$N$12,0))</f>
        <v>1</v>
      </c>
      <c r="AP21" s="16">
        <f>IF(RespA!P19=0,"",IF(RespA!P19=ResA!$O$11,ResA!$O$12,0))</f>
        <v>0</v>
      </c>
      <c r="AQ21" s="16">
        <f>IF(RespA!Q19=0,"",IF(RespA!Q19=ResA!$P$11,ResA!$P$12,0))</f>
        <v>1</v>
      </c>
      <c r="AR21" s="16">
        <f>IF(RespA!R19=0,"",IF(RespA!R19=ResA!$Q$11,ResA!$Q$12,0))</f>
        <v>1</v>
      </c>
      <c r="AS21" s="16">
        <f>IF(RespA!S19=0,"",IF(RespA!S19=ResA!$R$11,ResA!$R$12,0))</f>
        <v>0</v>
      </c>
      <c r="AT21" s="16">
        <f>IF(RespA!T19=0,"",IF(RespA!T19=ResA!$S$11,ResA!$S$12,0))</f>
        <v>1</v>
      </c>
      <c r="AU21" s="16">
        <f>IF(RespA!U19=0,"",IF(RespA!U19=ResA!$T$11,ResA!$T$12,0))</f>
        <v>0</v>
      </c>
      <c r="AV21" s="16">
        <f>IF(RespA!V19=0,"",IF(RespA!V19=ResA!$U$11,ResA!$U$12,0))</f>
        <v>0</v>
      </c>
      <c r="AW21" s="16">
        <f>IF(RespA!W19=0,"",IF(RespA!W19=ResA!$V$11,ResA!$V$12,0))</f>
        <v>1</v>
      </c>
      <c r="AX21" s="16">
        <f>IF(RespA!X19=0,"",IF(RespA!X19=ResA!$W$11,ResA!$W$12,0))</f>
        <v>0</v>
      </c>
      <c r="AY21" s="16">
        <f>IF(RespA!Y19=0,"",IF(RespA!Y19=ResA!$X$11,ResA!$X$12,0))</f>
        <v>0</v>
      </c>
      <c r="AZ21" s="16">
        <f>IF(RespA!Z19=0,"",IF(RespA!Z19=ResA!$Y$11,ResA!$Y$12,0))</f>
        <v>0</v>
      </c>
      <c r="BA21" s="16" t="str">
        <f>IF(RespA!AA19=0,"",IF(RespA!AA19=ResA!$Z$11,ResA!$Z$12,0))</f>
        <v/>
      </c>
      <c r="BB21" s="17">
        <f t="shared" si="25"/>
        <v>7</v>
      </c>
      <c r="BC21" s="17">
        <f t="shared" si="26"/>
        <v>12</v>
      </c>
      <c r="BD21" s="17">
        <f t="shared" si="27"/>
        <v>7</v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>Inicio</v>
      </c>
    </row>
    <row r="22" spans="2:57" ht="14.55" customHeight="1">
      <c r="B22" s="56">
        <v>9</v>
      </c>
      <c r="C22" s="28" t="str">
        <f>IF(VLOOKUP(B22,RespA!$B$12:$AA$51,2,FALSE)&lt;&gt;0,VLOOKUP(B22,RespA!$B$12:$AA$51,2,FALSE),"")</f>
        <v>Mamani</v>
      </c>
      <c r="D22" s="28" t="str">
        <f>IF(VLOOKUP(B22,RespA!$B$12:$AA$51,3,FALSE)&lt;&gt;0,CONCATENATE(VLOOKUP(B22,RespA!$B$12:$AA$51,3,FALSE)," ",VLOOKUP(B22,RespA!$B$12:$AA$51,4,FALSE)),"")</f>
        <v>Neira Benjamin Jesus</v>
      </c>
      <c r="E22" s="28" t="str">
        <f>IF(VLOOKUP(B22,RespA!$B$12:$AA$51,4,FALSE)&lt;&gt;0,VLOOKUP(B22,RespA!$B$12:$AA$51,5,FALSE),"")</f>
        <v>Masculino</v>
      </c>
      <c r="F22" s="58" t="str">
        <f>IF(VLOOKUP(B22,RespA!$B$12:$AA$51,5,FALSE)&lt;&gt;0,VLOOKUP(B22,RespA!$B$12:$AA$51,6,FALSE),"")</f>
        <v>b</v>
      </c>
      <c r="G22" s="17" t="str">
        <f t="shared" si="1"/>
        <v>✖</v>
      </c>
      <c r="H22" s="17" t="str">
        <f t="shared" si="2"/>
        <v>✔</v>
      </c>
      <c r="I22" s="17" t="str">
        <f t="shared" si="3"/>
        <v>✖</v>
      </c>
      <c r="J22" s="17" t="str">
        <f t="shared" si="4"/>
        <v>✔</v>
      </c>
      <c r="K22" s="17" t="str">
        <f t="shared" si="5"/>
        <v>✖</v>
      </c>
      <c r="L22" s="17" t="str">
        <f t="shared" si="6"/>
        <v>✖</v>
      </c>
      <c r="M22" s="17" t="str">
        <f t="shared" si="7"/>
        <v>✖</v>
      </c>
      <c r="N22" s="17" t="str">
        <f t="shared" si="8"/>
        <v>✔</v>
      </c>
      <c r="O22" s="17" t="str">
        <f t="shared" si="9"/>
        <v>✖</v>
      </c>
      <c r="P22" s="17" t="str">
        <f t="shared" si="10"/>
        <v>✔</v>
      </c>
      <c r="Q22" s="17" t="str">
        <f t="shared" si="11"/>
        <v>✔</v>
      </c>
      <c r="R22" s="17" t="str">
        <f t="shared" si="12"/>
        <v>✖</v>
      </c>
      <c r="S22" s="17" t="str">
        <f t="shared" si="13"/>
        <v>✔</v>
      </c>
      <c r="T22" s="17" t="str">
        <f t="shared" si="14"/>
        <v>✔</v>
      </c>
      <c r="U22" s="17" t="str">
        <f t="shared" si="15"/>
        <v>✖</v>
      </c>
      <c r="V22" s="17" t="str">
        <f t="shared" si="16"/>
        <v>✖</v>
      </c>
      <c r="W22" s="17" t="str">
        <f t="shared" si="17"/>
        <v>✖</v>
      </c>
      <c r="X22" s="17" t="str">
        <f t="shared" si="18"/>
        <v>✖</v>
      </c>
      <c r="Y22" s="17" t="str">
        <f t="shared" si="19"/>
        <v>✖</v>
      </c>
      <c r="Z22" s="17" t="str">
        <f t="shared" si="20"/>
        <v/>
      </c>
      <c r="AA22" s="21">
        <f t="shared" si="21"/>
        <v>7</v>
      </c>
      <c r="AB22" s="21">
        <f t="shared" si="22"/>
        <v>12</v>
      </c>
      <c r="AC22" s="21">
        <f t="shared" si="23"/>
        <v>7</v>
      </c>
      <c r="AD22" s="21" t="str">
        <f t="shared" si="24"/>
        <v>Inicio</v>
      </c>
      <c r="AH22" s="16">
        <f>IF(RespA!H20=0,"",IF(RespA!H20=ResA!$G$11,ResA!$G$12,0))</f>
        <v>0</v>
      </c>
      <c r="AI22" s="16">
        <f>IF(RespA!I20=0,"",IF(RespA!I20=ResA!$H$11,ResA!$H$12,0))</f>
        <v>1</v>
      </c>
      <c r="AJ22" s="16">
        <f>IF(RespA!J20=0,"",IF(RespA!J20=ResA!$I$11,ResA!$I$12,0))</f>
        <v>0</v>
      </c>
      <c r="AK22" s="16">
        <f>IF(RespA!K20=0,"",IF(RespA!K20=ResA!$J$11,ResA!$J$12,0))</f>
        <v>1</v>
      </c>
      <c r="AL22" s="16">
        <f>IF(RespA!L20=0,"",IF(RespA!L20=ResA!$K$11,ResA!$K$12,0))</f>
        <v>0</v>
      </c>
      <c r="AM22" s="16">
        <f>IF(RespA!M20=0,"",IF(RespA!M20=ResA!$L$11,ResA!$L$12,0))</f>
        <v>0</v>
      </c>
      <c r="AN22" s="16">
        <f>IF(RespA!N20=0,"",IF(RespA!N20=ResA!$M$11,ResA!$M$12,0))</f>
        <v>0</v>
      </c>
      <c r="AO22" s="16">
        <f>IF(RespA!O20=0,"",IF(RespA!O20=ResA!$N$11,ResA!$N$12,0))</f>
        <v>1</v>
      </c>
      <c r="AP22" s="16">
        <f>IF(RespA!P20=0,"",IF(RespA!P20=ResA!$O$11,ResA!$O$12,0))</f>
        <v>0</v>
      </c>
      <c r="AQ22" s="16">
        <f>IF(RespA!Q20=0,"",IF(RespA!Q20=ResA!$P$11,ResA!$P$12,0))</f>
        <v>1</v>
      </c>
      <c r="AR22" s="16">
        <f>IF(RespA!R20=0,"",IF(RespA!R20=ResA!$Q$11,ResA!$Q$12,0))</f>
        <v>1</v>
      </c>
      <c r="AS22" s="16">
        <f>IF(RespA!S20=0,"",IF(RespA!S20=ResA!$R$11,ResA!$R$12,0))</f>
        <v>0</v>
      </c>
      <c r="AT22" s="16">
        <f>IF(RespA!T20=0,"",IF(RespA!T20=ResA!$S$11,ResA!$S$12,0))</f>
        <v>1</v>
      </c>
      <c r="AU22" s="16">
        <f>IF(RespA!U20=0,"",IF(RespA!U20=ResA!$T$11,ResA!$T$12,0))</f>
        <v>1</v>
      </c>
      <c r="AV22" s="16">
        <f>IF(RespA!V20=0,"",IF(RespA!V20=ResA!$U$11,ResA!$U$12,0))</f>
        <v>0</v>
      </c>
      <c r="AW22" s="16">
        <f>IF(RespA!W20=0,"",IF(RespA!W20=ResA!$V$11,ResA!$V$12,0))</f>
        <v>0</v>
      </c>
      <c r="AX22" s="16">
        <f>IF(RespA!X20=0,"",IF(RespA!X20=ResA!$W$11,ResA!$W$12,0))</f>
        <v>0</v>
      </c>
      <c r="AY22" s="16">
        <f>IF(RespA!Y20=0,"",IF(RespA!Y20=ResA!$X$11,ResA!$X$12,0))</f>
        <v>0</v>
      </c>
      <c r="AZ22" s="16">
        <f>IF(RespA!Z20=0,"",IF(RespA!Z20=ResA!$Y$11,ResA!$Y$12,0))</f>
        <v>0</v>
      </c>
      <c r="BA22" s="16" t="str">
        <f>IF(RespA!AA20=0,"",IF(RespA!AA20=ResA!$Z$11,ResA!$Z$12,0))</f>
        <v/>
      </c>
      <c r="BB22" s="17">
        <f t="shared" si="25"/>
        <v>7</v>
      </c>
      <c r="BC22" s="17">
        <f t="shared" si="26"/>
        <v>12</v>
      </c>
      <c r="BD22" s="17">
        <f t="shared" si="27"/>
        <v>7</v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>Inicio</v>
      </c>
    </row>
    <row r="23" spans="2:57" ht="14.55" customHeight="1">
      <c r="B23" s="56">
        <v>10</v>
      </c>
      <c r="C23" s="28" t="str">
        <f>IF(VLOOKUP(B23,RespA!$B$12:$AA$51,2,FALSE)&lt;&gt;0,VLOOKUP(B23,RespA!$B$12:$AA$51,2,FALSE),"")</f>
        <v>Morales</v>
      </c>
      <c r="D23" s="28" t="str">
        <f>IF(VLOOKUP(B23,RespA!$B$12:$AA$51,3,FALSE)&lt;&gt;0,CONCATENATE(VLOOKUP(B23,RespA!$B$12:$AA$51,3,FALSE)," ",VLOOKUP(B23,RespA!$B$12:$AA$51,4,FALSE)),"")</f>
        <v>Zegarra Andy Fabrizio</v>
      </c>
      <c r="E23" s="28" t="str">
        <f>IF(VLOOKUP(B23,RespA!$B$12:$AA$51,4,FALSE)&lt;&gt;0,VLOOKUP(B23,RespA!$B$12:$AA$51,5,FALSE),"")</f>
        <v>Masculino</v>
      </c>
      <c r="F23" s="58" t="str">
        <f>IF(VLOOKUP(B23,RespA!$B$12:$AA$51,5,FALSE)&lt;&gt;0,VLOOKUP(B23,RespA!$B$12:$AA$51,6,FALSE),"")</f>
        <v>b</v>
      </c>
      <c r="G23" s="17" t="str">
        <f t="shared" si="1"/>
        <v>✔</v>
      </c>
      <c r="H23" s="17" t="str">
        <f t="shared" si="2"/>
        <v>✔</v>
      </c>
      <c r="I23" s="17" t="str">
        <f t="shared" si="3"/>
        <v>✖</v>
      </c>
      <c r="J23" s="17" t="str">
        <f t="shared" si="4"/>
        <v>✔</v>
      </c>
      <c r="K23" s="17" t="str">
        <f t="shared" si="5"/>
        <v>✖</v>
      </c>
      <c r="L23" s="17" t="str">
        <f t="shared" si="6"/>
        <v>✖</v>
      </c>
      <c r="M23" s="17" t="str">
        <f t="shared" si="7"/>
        <v>✖</v>
      </c>
      <c r="N23" s="17" t="str">
        <f t="shared" si="8"/>
        <v>✔</v>
      </c>
      <c r="O23" s="17" t="str">
        <f t="shared" si="9"/>
        <v>✖</v>
      </c>
      <c r="P23" s="17" t="str">
        <f t="shared" si="10"/>
        <v>✔</v>
      </c>
      <c r="Q23" s="17" t="str">
        <f t="shared" si="11"/>
        <v>✖</v>
      </c>
      <c r="R23" s="17" t="str">
        <f t="shared" si="12"/>
        <v>✖</v>
      </c>
      <c r="S23" s="17" t="str">
        <f t="shared" si="13"/>
        <v>✔</v>
      </c>
      <c r="T23" s="17" t="str">
        <f t="shared" si="14"/>
        <v>✔</v>
      </c>
      <c r="U23" s="17" t="str">
        <f t="shared" si="15"/>
        <v>✖</v>
      </c>
      <c r="V23" s="17" t="str">
        <f t="shared" si="16"/>
        <v>✔</v>
      </c>
      <c r="W23" s="17" t="str">
        <f t="shared" si="17"/>
        <v>✔</v>
      </c>
      <c r="X23" s="17" t="str">
        <f t="shared" si="18"/>
        <v>✖</v>
      </c>
      <c r="Y23" s="17" t="str">
        <f t="shared" si="19"/>
        <v>✖</v>
      </c>
      <c r="Z23" s="17" t="str">
        <f t="shared" si="20"/>
        <v/>
      </c>
      <c r="AA23" s="21">
        <f t="shared" si="21"/>
        <v>9</v>
      </c>
      <c r="AB23" s="21">
        <f t="shared" si="22"/>
        <v>10</v>
      </c>
      <c r="AC23" s="21">
        <f t="shared" si="23"/>
        <v>9</v>
      </c>
      <c r="AD23" s="21" t="str">
        <f t="shared" si="24"/>
        <v>Inicio</v>
      </c>
      <c r="AH23" s="16">
        <f>IF(RespA!H21=0,"",IF(RespA!H21=ResA!$G$11,ResA!$G$12,0))</f>
        <v>1</v>
      </c>
      <c r="AI23" s="16">
        <f>IF(RespA!I21=0,"",IF(RespA!I21=ResA!$H$11,ResA!$H$12,0))</f>
        <v>1</v>
      </c>
      <c r="AJ23" s="16">
        <f>IF(RespA!J21=0,"",IF(RespA!J21=ResA!$I$11,ResA!$I$12,0))</f>
        <v>0</v>
      </c>
      <c r="AK23" s="16">
        <f>IF(RespA!K21=0,"",IF(RespA!K21=ResA!$J$11,ResA!$J$12,0))</f>
        <v>1</v>
      </c>
      <c r="AL23" s="16">
        <f>IF(RespA!L21=0,"",IF(RespA!L21=ResA!$K$11,ResA!$K$12,0))</f>
        <v>0</v>
      </c>
      <c r="AM23" s="16">
        <f>IF(RespA!M21=0,"",IF(RespA!M21=ResA!$L$11,ResA!$L$12,0))</f>
        <v>0</v>
      </c>
      <c r="AN23" s="16">
        <f>IF(RespA!N21=0,"",IF(RespA!N21=ResA!$M$11,ResA!$M$12,0))</f>
        <v>0</v>
      </c>
      <c r="AO23" s="16">
        <f>IF(RespA!O21=0,"",IF(RespA!O21=ResA!$N$11,ResA!$N$12,0))</f>
        <v>1</v>
      </c>
      <c r="AP23" s="16">
        <f>IF(RespA!P21=0,"",IF(RespA!P21=ResA!$O$11,ResA!$O$12,0))</f>
        <v>0</v>
      </c>
      <c r="AQ23" s="16">
        <f>IF(RespA!Q21=0,"",IF(RespA!Q21=ResA!$P$11,ResA!$P$12,0))</f>
        <v>1</v>
      </c>
      <c r="AR23" s="16">
        <f>IF(RespA!R21=0,"",IF(RespA!R21=ResA!$Q$11,ResA!$Q$12,0))</f>
        <v>0</v>
      </c>
      <c r="AS23" s="16">
        <f>IF(RespA!S21=0,"",IF(RespA!S21=ResA!$R$11,ResA!$R$12,0))</f>
        <v>0</v>
      </c>
      <c r="AT23" s="16">
        <f>IF(RespA!T21=0,"",IF(RespA!T21=ResA!$S$11,ResA!$S$12,0))</f>
        <v>1</v>
      </c>
      <c r="AU23" s="16">
        <f>IF(RespA!U21=0,"",IF(RespA!U21=ResA!$T$11,ResA!$T$12,0))</f>
        <v>1</v>
      </c>
      <c r="AV23" s="16">
        <f>IF(RespA!V21=0,"",IF(RespA!V21=ResA!$U$11,ResA!$U$12,0))</f>
        <v>0</v>
      </c>
      <c r="AW23" s="16">
        <f>IF(RespA!W21=0,"",IF(RespA!W21=ResA!$V$11,ResA!$V$12,0))</f>
        <v>1</v>
      </c>
      <c r="AX23" s="16">
        <f>IF(RespA!X21=0,"",IF(RespA!X21=ResA!$W$11,ResA!$W$12,0))</f>
        <v>1</v>
      </c>
      <c r="AY23" s="16">
        <f>IF(RespA!Y21=0,"",IF(RespA!Y21=ResA!$X$11,ResA!$X$12,0))</f>
        <v>0</v>
      </c>
      <c r="AZ23" s="16">
        <f>IF(RespA!Z21=0,"",IF(RespA!Z21=ResA!$Y$11,ResA!$Y$12,0))</f>
        <v>0</v>
      </c>
      <c r="BA23" s="16" t="str">
        <f>IF(RespA!AA21=0,"",IF(RespA!AA21=ResA!$Z$11,ResA!$Z$12,0))</f>
        <v/>
      </c>
      <c r="BB23" s="17">
        <f t="shared" si="25"/>
        <v>9</v>
      </c>
      <c r="BC23" s="17">
        <f t="shared" si="26"/>
        <v>10</v>
      </c>
      <c r="BD23" s="17">
        <f t="shared" si="27"/>
        <v>9</v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>Inicio</v>
      </c>
    </row>
    <row r="24" spans="2:57" ht="14.55" customHeight="1">
      <c r="B24" s="56">
        <v>11</v>
      </c>
      <c r="C24" s="28" t="str">
        <f>IF(VLOOKUP(B24,RespA!$B$12:$AA$51,2,FALSE)&lt;&gt;0,VLOOKUP(B24,RespA!$B$12:$AA$51,2,FALSE),"")</f>
        <v>Morales</v>
      </c>
      <c r="D24" s="28" t="str">
        <f>IF(VLOOKUP(B24,RespA!$B$12:$AA$51,3,FALSE)&lt;&gt;0,CONCATENATE(VLOOKUP(B24,RespA!$B$12:$AA$51,3,FALSE)," ",VLOOKUP(B24,RespA!$B$12:$AA$51,4,FALSE)),"")</f>
        <v>Cafari Liam Duval</v>
      </c>
      <c r="E24" s="28" t="str">
        <f>IF(VLOOKUP(B24,RespA!$B$12:$AA$51,4,FALSE)&lt;&gt;0,VLOOKUP(B24,RespA!$B$12:$AA$51,5,FALSE),"")</f>
        <v>Masculino</v>
      </c>
      <c r="F24" s="58" t="str">
        <f>IF(VLOOKUP(B24,RespA!$B$12:$AA$51,5,FALSE)&lt;&gt;0,VLOOKUP(B24,RespA!$B$12:$AA$51,6,FALSE),"")</f>
        <v>b</v>
      </c>
      <c r="G24" s="17" t="str">
        <f t="shared" si="1"/>
        <v>✔</v>
      </c>
      <c r="H24" s="17" t="str">
        <f t="shared" si="2"/>
        <v>✔</v>
      </c>
      <c r="I24" s="17" t="str">
        <f t="shared" si="3"/>
        <v>✖</v>
      </c>
      <c r="J24" s="17" t="str">
        <f t="shared" si="4"/>
        <v>✖</v>
      </c>
      <c r="K24" s="17" t="str">
        <f t="shared" si="5"/>
        <v>✖</v>
      </c>
      <c r="L24" s="17" t="str">
        <f t="shared" si="6"/>
        <v>✖</v>
      </c>
      <c r="M24" s="17" t="str">
        <f t="shared" si="7"/>
        <v>✖</v>
      </c>
      <c r="N24" s="17" t="str">
        <f t="shared" si="8"/>
        <v>✔</v>
      </c>
      <c r="O24" s="17" t="str">
        <f t="shared" si="9"/>
        <v>✔</v>
      </c>
      <c r="P24" s="17" t="str">
        <f t="shared" si="10"/>
        <v>✔</v>
      </c>
      <c r="Q24" s="17" t="str">
        <f t="shared" si="11"/>
        <v>✔</v>
      </c>
      <c r="R24" s="17" t="str">
        <f t="shared" si="12"/>
        <v>✖</v>
      </c>
      <c r="S24" s="17" t="str">
        <f t="shared" si="13"/>
        <v>✖</v>
      </c>
      <c r="T24" s="17" t="str">
        <f t="shared" si="14"/>
        <v>✔</v>
      </c>
      <c r="U24" s="17" t="str">
        <f t="shared" si="15"/>
        <v>✔</v>
      </c>
      <c r="V24" s="17" t="str">
        <f t="shared" si="16"/>
        <v>✔</v>
      </c>
      <c r="W24" s="17" t="str">
        <f t="shared" si="17"/>
        <v>✖</v>
      </c>
      <c r="X24" s="17" t="str">
        <f t="shared" si="18"/>
        <v>✖</v>
      </c>
      <c r="Y24" s="17" t="str">
        <f t="shared" si="19"/>
        <v>✖</v>
      </c>
      <c r="Z24" s="17" t="str">
        <f t="shared" si="20"/>
        <v/>
      </c>
      <c r="AA24" s="21">
        <f t="shared" si="21"/>
        <v>9</v>
      </c>
      <c r="AB24" s="21">
        <f t="shared" si="22"/>
        <v>10</v>
      </c>
      <c r="AC24" s="21">
        <f t="shared" si="23"/>
        <v>9</v>
      </c>
      <c r="AD24" s="21" t="str">
        <f t="shared" si="24"/>
        <v>Inicio</v>
      </c>
      <c r="AH24" s="16">
        <f>IF(RespA!H22=0,"",IF(RespA!H22=ResA!$G$11,ResA!$G$12,0))</f>
        <v>1</v>
      </c>
      <c r="AI24" s="16">
        <f>IF(RespA!I22=0,"",IF(RespA!I22=ResA!$H$11,ResA!$H$12,0))</f>
        <v>1</v>
      </c>
      <c r="AJ24" s="16">
        <f>IF(RespA!J22=0,"",IF(RespA!J22=ResA!$I$11,ResA!$I$12,0))</f>
        <v>0</v>
      </c>
      <c r="AK24" s="16">
        <f>IF(RespA!K22=0,"",IF(RespA!K22=ResA!$J$11,ResA!$J$12,0))</f>
        <v>0</v>
      </c>
      <c r="AL24" s="16">
        <f>IF(RespA!L22=0,"",IF(RespA!L22=ResA!$K$11,ResA!$K$12,0))</f>
        <v>0</v>
      </c>
      <c r="AM24" s="16">
        <f>IF(RespA!M22=0,"",IF(RespA!M22=ResA!$L$11,ResA!$L$12,0))</f>
        <v>0</v>
      </c>
      <c r="AN24" s="16">
        <f>IF(RespA!N22=0,"",IF(RespA!N22=ResA!$M$11,ResA!$M$12,0))</f>
        <v>0</v>
      </c>
      <c r="AO24" s="16">
        <f>IF(RespA!O22=0,"",IF(RespA!O22=ResA!$N$11,ResA!$N$12,0))</f>
        <v>1</v>
      </c>
      <c r="AP24" s="16">
        <f>IF(RespA!P22=0,"",IF(RespA!P22=ResA!$O$11,ResA!$O$12,0))</f>
        <v>1</v>
      </c>
      <c r="AQ24" s="16">
        <f>IF(RespA!Q22=0,"",IF(RespA!Q22=ResA!$P$11,ResA!$P$12,0))</f>
        <v>1</v>
      </c>
      <c r="AR24" s="16">
        <f>IF(RespA!R22=0,"",IF(RespA!R22=ResA!$Q$11,ResA!$Q$12,0))</f>
        <v>1</v>
      </c>
      <c r="AS24" s="16">
        <f>IF(RespA!S22=0,"",IF(RespA!S22=ResA!$R$11,ResA!$R$12,0))</f>
        <v>0</v>
      </c>
      <c r="AT24" s="16">
        <f>IF(RespA!T22=0,"",IF(RespA!T22=ResA!$S$11,ResA!$S$12,0))</f>
        <v>0</v>
      </c>
      <c r="AU24" s="16">
        <f>IF(RespA!U22=0,"",IF(RespA!U22=ResA!$T$11,ResA!$T$12,0))</f>
        <v>1</v>
      </c>
      <c r="AV24" s="16">
        <f>IF(RespA!V22=0,"",IF(RespA!V22=ResA!$U$11,ResA!$U$12,0))</f>
        <v>1</v>
      </c>
      <c r="AW24" s="16">
        <f>IF(RespA!W22=0,"",IF(RespA!W22=ResA!$V$11,ResA!$V$12,0))</f>
        <v>1</v>
      </c>
      <c r="AX24" s="16">
        <f>IF(RespA!X22=0,"",IF(RespA!X22=ResA!$W$11,ResA!$W$12,0))</f>
        <v>0</v>
      </c>
      <c r="AY24" s="16">
        <f>IF(RespA!Y22=0,"",IF(RespA!Y22=ResA!$X$11,ResA!$X$12,0))</f>
        <v>0</v>
      </c>
      <c r="AZ24" s="16">
        <f>IF(RespA!Z22=0,"",IF(RespA!Z22=ResA!$Y$11,ResA!$Y$12,0))</f>
        <v>0</v>
      </c>
      <c r="BA24" s="16" t="str">
        <f>IF(RespA!AA22=0,"",IF(RespA!AA22=ResA!$Z$11,ResA!$Z$12,0))</f>
        <v/>
      </c>
      <c r="BB24" s="17">
        <f t="shared" si="25"/>
        <v>9</v>
      </c>
      <c r="BC24" s="17">
        <f t="shared" si="26"/>
        <v>10</v>
      </c>
      <c r="BD24" s="17">
        <f t="shared" si="27"/>
        <v>9</v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>Inicio</v>
      </c>
    </row>
    <row r="25" spans="2:57" ht="14.55" customHeight="1">
      <c r="B25" s="56">
        <v>12</v>
      </c>
      <c r="C25" s="28" t="str">
        <f>IF(VLOOKUP(B25,RespA!$B$12:$AA$51,2,FALSE)&lt;&gt;0,VLOOKUP(B25,RespA!$B$12:$AA$51,2,FALSE),"")</f>
        <v>Paco</v>
      </c>
      <c r="D25" s="28" t="str">
        <f>IF(VLOOKUP(B25,RespA!$B$12:$AA$51,3,FALSE)&lt;&gt;0,CONCATENATE(VLOOKUP(B25,RespA!$B$12:$AA$51,3,FALSE)," ",VLOOKUP(B25,RespA!$B$12:$AA$51,4,FALSE)),"")</f>
        <v>Paricoto Ariana Valentina</v>
      </c>
      <c r="E25" s="28" t="str">
        <f>IF(VLOOKUP(B25,RespA!$B$12:$AA$51,4,FALSE)&lt;&gt;0,VLOOKUP(B25,RespA!$B$12:$AA$51,5,FALSE),"")</f>
        <v>Femenino</v>
      </c>
      <c r="F25" s="58" t="str">
        <f>IF(VLOOKUP(B25,RespA!$B$12:$AA$51,5,FALSE)&lt;&gt;0,VLOOKUP(B25,RespA!$B$12:$AA$51,6,FALSE),"")</f>
        <v>b</v>
      </c>
      <c r="G25" s="17" t="str">
        <f t="shared" si="1"/>
        <v>✔</v>
      </c>
      <c r="H25" s="17" t="str">
        <f t="shared" si="2"/>
        <v>✔</v>
      </c>
      <c r="I25" s="17" t="str">
        <f t="shared" si="3"/>
        <v>✖</v>
      </c>
      <c r="J25" s="17" t="str">
        <f t="shared" si="4"/>
        <v>✖</v>
      </c>
      <c r="K25" s="17" t="str">
        <f t="shared" si="5"/>
        <v>✖</v>
      </c>
      <c r="L25" s="17" t="str">
        <f t="shared" si="6"/>
        <v>✖</v>
      </c>
      <c r="M25" s="17" t="str">
        <f t="shared" si="7"/>
        <v>✖</v>
      </c>
      <c r="N25" s="17" t="str">
        <f t="shared" si="8"/>
        <v>✔</v>
      </c>
      <c r="O25" s="17" t="str">
        <f t="shared" si="9"/>
        <v>✖</v>
      </c>
      <c r="P25" s="17" t="str">
        <f t="shared" si="10"/>
        <v>✔</v>
      </c>
      <c r="Q25" s="17" t="str">
        <f t="shared" si="11"/>
        <v>✖</v>
      </c>
      <c r="R25" s="17" t="str">
        <f t="shared" si="12"/>
        <v>✖</v>
      </c>
      <c r="S25" s="17" t="str">
        <f t="shared" si="13"/>
        <v>✔</v>
      </c>
      <c r="T25" s="17" t="str">
        <f t="shared" si="14"/>
        <v>✔</v>
      </c>
      <c r="U25" s="17" t="str">
        <f t="shared" si="15"/>
        <v>✔</v>
      </c>
      <c r="V25" s="17" t="str">
        <f t="shared" si="16"/>
        <v>✔</v>
      </c>
      <c r="W25" s="17" t="str">
        <f t="shared" si="17"/>
        <v>✖</v>
      </c>
      <c r="X25" s="17" t="str">
        <f t="shared" si="18"/>
        <v>✖</v>
      </c>
      <c r="Y25" s="17" t="str">
        <f t="shared" si="19"/>
        <v>✖</v>
      </c>
      <c r="Z25" s="17" t="str">
        <f t="shared" si="20"/>
        <v/>
      </c>
      <c r="AA25" s="21">
        <f t="shared" si="21"/>
        <v>8</v>
      </c>
      <c r="AB25" s="21">
        <f t="shared" si="22"/>
        <v>11</v>
      </c>
      <c r="AC25" s="21">
        <f t="shared" si="23"/>
        <v>8</v>
      </c>
      <c r="AD25" s="21" t="str">
        <f t="shared" si="24"/>
        <v>Inicio</v>
      </c>
      <c r="AH25" s="16">
        <f>IF(RespA!H23=0,"",IF(RespA!H23=ResA!$G$11,ResA!$G$12,0))</f>
        <v>1</v>
      </c>
      <c r="AI25" s="16">
        <f>IF(RespA!I23=0,"",IF(RespA!I23=ResA!$H$11,ResA!$H$12,0))</f>
        <v>1</v>
      </c>
      <c r="AJ25" s="16">
        <f>IF(RespA!J23=0,"",IF(RespA!J23=ResA!$I$11,ResA!$I$12,0))</f>
        <v>0</v>
      </c>
      <c r="AK25" s="16">
        <f>IF(RespA!K23=0,"",IF(RespA!K23=ResA!$J$11,ResA!$J$12,0))</f>
        <v>0</v>
      </c>
      <c r="AL25" s="16">
        <f>IF(RespA!L23=0,"",IF(RespA!L23=ResA!$K$11,ResA!$K$12,0))</f>
        <v>0</v>
      </c>
      <c r="AM25" s="16">
        <f>IF(RespA!M23=0,"",IF(RespA!M23=ResA!$L$11,ResA!$L$12,0))</f>
        <v>0</v>
      </c>
      <c r="AN25" s="16">
        <f>IF(RespA!N23=0,"",IF(RespA!N23=ResA!$M$11,ResA!$M$12,0))</f>
        <v>0</v>
      </c>
      <c r="AO25" s="16">
        <f>IF(RespA!O23=0,"",IF(RespA!O23=ResA!$N$11,ResA!$N$12,0))</f>
        <v>1</v>
      </c>
      <c r="AP25" s="16">
        <f>IF(RespA!P23=0,"",IF(RespA!P23=ResA!$O$11,ResA!$O$12,0))</f>
        <v>0</v>
      </c>
      <c r="AQ25" s="16">
        <f>IF(RespA!Q23=0,"",IF(RespA!Q23=ResA!$P$11,ResA!$P$12,0))</f>
        <v>1</v>
      </c>
      <c r="AR25" s="16">
        <f>IF(RespA!R23=0,"",IF(RespA!R23=ResA!$Q$11,ResA!$Q$12,0))</f>
        <v>0</v>
      </c>
      <c r="AS25" s="16">
        <f>IF(RespA!S23=0,"",IF(RespA!S23=ResA!$R$11,ResA!$R$12,0))</f>
        <v>0</v>
      </c>
      <c r="AT25" s="16">
        <f>IF(RespA!T23=0,"",IF(RespA!T23=ResA!$S$11,ResA!$S$12,0))</f>
        <v>1</v>
      </c>
      <c r="AU25" s="16">
        <f>IF(RespA!U23=0,"",IF(RespA!U23=ResA!$T$11,ResA!$T$12,0))</f>
        <v>1</v>
      </c>
      <c r="AV25" s="16">
        <f>IF(RespA!V23=0,"",IF(RespA!V23=ResA!$U$11,ResA!$U$12,0))</f>
        <v>1</v>
      </c>
      <c r="AW25" s="16">
        <f>IF(RespA!W23=0,"",IF(RespA!W23=ResA!$V$11,ResA!$V$12,0))</f>
        <v>1</v>
      </c>
      <c r="AX25" s="16">
        <f>IF(RespA!X23=0,"",IF(RespA!X23=ResA!$W$11,ResA!$W$12,0))</f>
        <v>0</v>
      </c>
      <c r="AY25" s="16">
        <f>IF(RespA!Y23=0,"",IF(RespA!Y23=ResA!$X$11,ResA!$X$12,0))</f>
        <v>0</v>
      </c>
      <c r="AZ25" s="16">
        <f>IF(RespA!Z23=0,"",IF(RespA!Z23=ResA!$Y$11,ResA!$Y$12,0))</f>
        <v>0</v>
      </c>
      <c r="BA25" s="16" t="str">
        <f>IF(RespA!AA23=0,"",IF(RespA!AA23=ResA!$Z$11,ResA!$Z$12,0))</f>
        <v/>
      </c>
      <c r="BB25" s="17">
        <f t="shared" si="25"/>
        <v>8</v>
      </c>
      <c r="BC25" s="17">
        <f t="shared" si="26"/>
        <v>11</v>
      </c>
      <c r="BD25" s="17">
        <f t="shared" si="27"/>
        <v>8</v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>Inicio</v>
      </c>
    </row>
    <row r="26" spans="2:57" ht="14.55" customHeight="1">
      <c r="B26" s="56">
        <v>13</v>
      </c>
      <c r="C26" s="28" t="str">
        <f>IF(VLOOKUP(B26,RespA!$B$12:$AA$51,2,FALSE)&lt;&gt;0,VLOOKUP(B26,RespA!$B$12:$AA$51,2,FALSE),"")</f>
        <v>Rafael</v>
      </c>
      <c r="D26" s="28" t="str">
        <f>IF(VLOOKUP(B26,RespA!$B$12:$AA$51,3,FALSE)&lt;&gt;0,CONCATENATE(VLOOKUP(B26,RespA!$B$12:$AA$51,3,FALSE)," ",VLOOKUP(B26,RespA!$B$12:$AA$51,4,FALSE)),"")</f>
        <v>Orozco Juan Pablo</v>
      </c>
      <c r="E26" s="28" t="str">
        <f>IF(VLOOKUP(B26,RespA!$B$12:$AA$51,4,FALSE)&lt;&gt;0,VLOOKUP(B26,RespA!$B$12:$AA$51,5,FALSE),"")</f>
        <v>Masculino</v>
      </c>
      <c r="F26" s="58" t="str">
        <f>IF(VLOOKUP(B26,RespA!$B$12:$AA$51,5,FALSE)&lt;&gt;0,VLOOKUP(B26,RespA!$B$12:$AA$51,6,FALSE),"")</f>
        <v>b</v>
      </c>
      <c r="G26" s="17" t="str">
        <f t="shared" si="1"/>
        <v>✔</v>
      </c>
      <c r="H26" s="17" t="str">
        <f t="shared" si="2"/>
        <v>✔</v>
      </c>
      <c r="I26" s="17" t="str">
        <f t="shared" si="3"/>
        <v>✔</v>
      </c>
      <c r="J26" s="17" t="str">
        <f t="shared" si="4"/>
        <v>✔</v>
      </c>
      <c r="K26" s="17" t="str">
        <f t="shared" si="5"/>
        <v>✖</v>
      </c>
      <c r="L26" s="17" t="str">
        <f t="shared" si="6"/>
        <v>✖</v>
      </c>
      <c r="M26" s="17" t="str">
        <f t="shared" si="7"/>
        <v>✖</v>
      </c>
      <c r="N26" s="17" t="str">
        <f t="shared" si="8"/>
        <v>✖</v>
      </c>
      <c r="O26" s="17" t="str">
        <f t="shared" si="9"/>
        <v>✖</v>
      </c>
      <c r="P26" s="17" t="str">
        <f t="shared" si="10"/>
        <v>✔</v>
      </c>
      <c r="Q26" s="17" t="str">
        <f t="shared" si="11"/>
        <v>✖</v>
      </c>
      <c r="R26" s="17" t="str">
        <f t="shared" si="12"/>
        <v>✖</v>
      </c>
      <c r="S26" s="17" t="str">
        <f t="shared" si="13"/>
        <v>✔</v>
      </c>
      <c r="T26" s="17" t="str">
        <f t="shared" si="14"/>
        <v>✔</v>
      </c>
      <c r="U26" s="17" t="str">
        <f t="shared" si="15"/>
        <v>✔</v>
      </c>
      <c r="V26" s="17" t="str">
        <f t="shared" si="16"/>
        <v>✖</v>
      </c>
      <c r="W26" s="17" t="str">
        <f t="shared" si="17"/>
        <v>✖</v>
      </c>
      <c r="X26" s="17" t="str">
        <f t="shared" si="18"/>
        <v>✖</v>
      </c>
      <c r="Y26" s="17" t="str">
        <f t="shared" si="19"/>
        <v>✖</v>
      </c>
      <c r="Z26" s="17" t="str">
        <f t="shared" si="20"/>
        <v/>
      </c>
      <c r="AA26" s="21">
        <f t="shared" si="21"/>
        <v>8</v>
      </c>
      <c r="AB26" s="21">
        <f t="shared" si="22"/>
        <v>11</v>
      </c>
      <c r="AC26" s="21">
        <f t="shared" si="23"/>
        <v>8</v>
      </c>
      <c r="AD26" s="21" t="str">
        <f t="shared" si="24"/>
        <v>Inicio</v>
      </c>
      <c r="AH26" s="16">
        <f>IF(RespA!H24=0,"",IF(RespA!H24=ResA!$G$11,ResA!$G$12,0))</f>
        <v>1</v>
      </c>
      <c r="AI26" s="16">
        <f>IF(RespA!I24=0,"",IF(RespA!I24=ResA!$H$11,ResA!$H$12,0))</f>
        <v>1</v>
      </c>
      <c r="AJ26" s="16">
        <f>IF(RespA!J24=0,"",IF(RespA!J24=ResA!$I$11,ResA!$I$12,0))</f>
        <v>1</v>
      </c>
      <c r="AK26" s="16">
        <f>IF(RespA!K24=0,"",IF(RespA!K24=ResA!$J$11,ResA!$J$12,0))</f>
        <v>1</v>
      </c>
      <c r="AL26" s="16">
        <f>IF(RespA!L24=0,"",IF(RespA!L24=ResA!$K$11,ResA!$K$12,0))</f>
        <v>0</v>
      </c>
      <c r="AM26" s="16">
        <f>IF(RespA!M24=0,"",IF(RespA!M24=ResA!$L$11,ResA!$L$12,0))</f>
        <v>0</v>
      </c>
      <c r="AN26" s="16">
        <f>IF(RespA!N24=0,"",IF(RespA!N24=ResA!$M$11,ResA!$M$12,0))</f>
        <v>0</v>
      </c>
      <c r="AO26" s="16">
        <f>IF(RespA!O24=0,"",IF(RespA!O24=ResA!$N$11,ResA!$N$12,0))</f>
        <v>0</v>
      </c>
      <c r="AP26" s="16">
        <f>IF(RespA!P24=0,"",IF(RespA!P24=ResA!$O$11,ResA!$O$12,0))</f>
        <v>0</v>
      </c>
      <c r="AQ26" s="16">
        <f>IF(RespA!Q24=0,"",IF(RespA!Q24=ResA!$P$11,ResA!$P$12,0))</f>
        <v>1</v>
      </c>
      <c r="AR26" s="16">
        <f>IF(RespA!R24=0,"",IF(RespA!R24=ResA!$Q$11,ResA!$Q$12,0))</f>
        <v>0</v>
      </c>
      <c r="AS26" s="16">
        <f>IF(RespA!S24=0,"",IF(RespA!S24=ResA!$R$11,ResA!$R$12,0))</f>
        <v>0</v>
      </c>
      <c r="AT26" s="16">
        <f>IF(RespA!T24=0,"",IF(RespA!T24=ResA!$S$11,ResA!$S$12,0))</f>
        <v>1</v>
      </c>
      <c r="AU26" s="16">
        <f>IF(RespA!U24=0,"",IF(RespA!U24=ResA!$T$11,ResA!$T$12,0))</f>
        <v>1</v>
      </c>
      <c r="AV26" s="16">
        <f>IF(RespA!V24=0,"",IF(RespA!V24=ResA!$U$11,ResA!$U$12,0))</f>
        <v>1</v>
      </c>
      <c r="AW26" s="16">
        <f>IF(RespA!W24=0,"",IF(RespA!W24=ResA!$V$11,ResA!$V$12,0))</f>
        <v>0</v>
      </c>
      <c r="AX26" s="16">
        <f>IF(RespA!X24=0,"",IF(RespA!X24=ResA!$W$11,ResA!$W$12,0))</f>
        <v>0</v>
      </c>
      <c r="AY26" s="16">
        <f>IF(RespA!Y24=0,"",IF(RespA!Y24=ResA!$X$11,ResA!$X$12,0))</f>
        <v>0</v>
      </c>
      <c r="AZ26" s="16">
        <f>IF(RespA!Z24=0,"",IF(RespA!Z24=ResA!$Y$11,ResA!$Y$12,0))</f>
        <v>0</v>
      </c>
      <c r="BA26" s="16" t="str">
        <f>IF(RespA!AA24=0,"",IF(RespA!AA24=ResA!$Z$11,ResA!$Z$12,0))</f>
        <v/>
      </c>
      <c r="BB26" s="17">
        <f t="shared" si="25"/>
        <v>8</v>
      </c>
      <c r="BC26" s="17">
        <f t="shared" si="26"/>
        <v>11</v>
      </c>
      <c r="BD26" s="17">
        <f t="shared" si="27"/>
        <v>8</v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>Inicio</v>
      </c>
    </row>
    <row r="27" spans="2:57" ht="14.55" customHeight="1">
      <c r="B27" s="56">
        <v>14</v>
      </c>
      <c r="C27" s="28" t="str">
        <f>IF(VLOOKUP(B27,RespA!$B$12:$AA$51,2,FALSE)&lt;&gt;0,VLOOKUP(B27,RespA!$B$12:$AA$51,2,FALSE),"")</f>
        <v>Sanchez</v>
      </c>
      <c r="D27" s="28" t="str">
        <f>IF(VLOOKUP(B27,RespA!$B$12:$AA$51,3,FALSE)&lt;&gt;0,CONCATENATE(VLOOKUP(B27,RespA!$B$12:$AA$51,3,FALSE)," ",VLOOKUP(B27,RespA!$B$12:$AA$51,4,FALSE)),"")</f>
        <v>Garcia Johana Alexandra</v>
      </c>
      <c r="E27" s="28" t="str">
        <f>IF(VLOOKUP(B27,RespA!$B$12:$AA$51,4,FALSE)&lt;&gt;0,VLOOKUP(B27,RespA!$B$12:$AA$51,5,FALSE),"")</f>
        <v>Femenino</v>
      </c>
      <c r="F27" s="58" t="str">
        <f>IF(VLOOKUP(B27,RespA!$B$12:$AA$51,5,FALSE)&lt;&gt;0,VLOOKUP(B27,RespA!$B$12:$AA$51,6,FALSE),"")</f>
        <v>b</v>
      </c>
      <c r="G27" s="17" t="str">
        <f t="shared" si="1"/>
        <v>✖</v>
      </c>
      <c r="H27" s="17" t="str">
        <f t="shared" si="2"/>
        <v>✔</v>
      </c>
      <c r="I27" s="17" t="str">
        <f t="shared" si="3"/>
        <v>✖</v>
      </c>
      <c r="J27" s="17" t="str">
        <f t="shared" si="4"/>
        <v>✔</v>
      </c>
      <c r="K27" s="17" t="str">
        <f t="shared" si="5"/>
        <v>✖</v>
      </c>
      <c r="L27" s="17" t="str">
        <f t="shared" si="6"/>
        <v>✖</v>
      </c>
      <c r="M27" s="17" t="str">
        <f t="shared" si="7"/>
        <v>✔</v>
      </c>
      <c r="N27" s="17" t="str">
        <f t="shared" si="8"/>
        <v>✖</v>
      </c>
      <c r="O27" s="17" t="str">
        <f t="shared" si="9"/>
        <v>✖</v>
      </c>
      <c r="P27" s="17" t="str">
        <f t="shared" si="10"/>
        <v>✖</v>
      </c>
      <c r="Q27" s="17" t="str">
        <f t="shared" si="11"/>
        <v>✖</v>
      </c>
      <c r="R27" s="17" t="str">
        <f t="shared" si="12"/>
        <v>✖</v>
      </c>
      <c r="S27" s="17" t="str">
        <f t="shared" si="13"/>
        <v>✔</v>
      </c>
      <c r="T27" s="17" t="str">
        <f t="shared" si="14"/>
        <v>✔</v>
      </c>
      <c r="U27" s="17" t="str">
        <f t="shared" si="15"/>
        <v>✔</v>
      </c>
      <c r="V27" s="17" t="str">
        <f t="shared" si="16"/>
        <v>✔</v>
      </c>
      <c r="W27" s="17" t="str">
        <f t="shared" si="17"/>
        <v>✖</v>
      </c>
      <c r="X27" s="17" t="str">
        <f t="shared" si="18"/>
        <v>✖</v>
      </c>
      <c r="Y27" s="17" t="str">
        <f t="shared" si="19"/>
        <v>✖</v>
      </c>
      <c r="Z27" s="17" t="str">
        <f t="shared" si="20"/>
        <v/>
      </c>
      <c r="AA27" s="21">
        <f t="shared" si="21"/>
        <v>7</v>
      </c>
      <c r="AB27" s="21">
        <f t="shared" si="22"/>
        <v>12</v>
      </c>
      <c r="AC27" s="21">
        <f t="shared" si="23"/>
        <v>7</v>
      </c>
      <c r="AD27" s="21" t="str">
        <f t="shared" si="24"/>
        <v>Inicio</v>
      </c>
      <c r="AH27" s="16">
        <f>IF(RespA!H25=0,"",IF(RespA!H25=ResA!$G$11,ResA!$G$12,0))</f>
        <v>0</v>
      </c>
      <c r="AI27" s="16">
        <f>IF(RespA!I25=0,"",IF(RespA!I25=ResA!$H$11,ResA!$H$12,0))</f>
        <v>1</v>
      </c>
      <c r="AJ27" s="16">
        <f>IF(RespA!J25=0,"",IF(RespA!J25=ResA!$I$11,ResA!$I$12,0))</f>
        <v>0</v>
      </c>
      <c r="AK27" s="16">
        <f>IF(RespA!K25=0,"",IF(RespA!K25=ResA!$J$11,ResA!$J$12,0))</f>
        <v>1</v>
      </c>
      <c r="AL27" s="16">
        <f>IF(RespA!L25=0,"",IF(RespA!L25=ResA!$K$11,ResA!$K$12,0))</f>
        <v>0</v>
      </c>
      <c r="AM27" s="16">
        <f>IF(RespA!M25=0,"",IF(RespA!M25=ResA!$L$11,ResA!$L$12,0))</f>
        <v>0</v>
      </c>
      <c r="AN27" s="16">
        <f>IF(RespA!N25=0,"",IF(RespA!N25=ResA!$M$11,ResA!$M$12,0))</f>
        <v>1</v>
      </c>
      <c r="AO27" s="16">
        <f>IF(RespA!O25=0,"",IF(RespA!O25=ResA!$N$11,ResA!$N$12,0))</f>
        <v>0</v>
      </c>
      <c r="AP27" s="16">
        <f>IF(RespA!P25=0,"",IF(RespA!P25=ResA!$O$11,ResA!$O$12,0))</f>
        <v>0</v>
      </c>
      <c r="AQ27" s="16">
        <f>IF(RespA!Q25=0,"",IF(RespA!Q25=ResA!$P$11,ResA!$P$12,0))</f>
        <v>0</v>
      </c>
      <c r="AR27" s="16">
        <f>IF(RespA!R25=0,"",IF(RespA!R25=ResA!$Q$11,ResA!$Q$12,0))</f>
        <v>0</v>
      </c>
      <c r="AS27" s="16">
        <f>IF(RespA!S25=0,"",IF(RespA!S25=ResA!$R$11,ResA!$R$12,0))</f>
        <v>0</v>
      </c>
      <c r="AT27" s="16">
        <f>IF(RespA!T25=0,"",IF(RespA!T25=ResA!$S$11,ResA!$S$12,0))</f>
        <v>1</v>
      </c>
      <c r="AU27" s="16">
        <f>IF(RespA!U25=0,"",IF(RespA!U25=ResA!$T$11,ResA!$T$12,0))</f>
        <v>1</v>
      </c>
      <c r="AV27" s="16">
        <f>IF(RespA!V25=0,"",IF(RespA!V25=ResA!$U$11,ResA!$U$12,0))</f>
        <v>1</v>
      </c>
      <c r="AW27" s="16">
        <f>IF(RespA!W25=0,"",IF(RespA!W25=ResA!$V$11,ResA!$V$12,0))</f>
        <v>1</v>
      </c>
      <c r="AX27" s="16">
        <f>IF(RespA!X25=0,"",IF(RespA!X25=ResA!$W$11,ResA!$W$12,0))</f>
        <v>0</v>
      </c>
      <c r="AY27" s="16">
        <f>IF(RespA!Y25=0,"",IF(RespA!Y25=ResA!$X$11,ResA!$X$12,0))</f>
        <v>0</v>
      </c>
      <c r="AZ27" s="16">
        <f>IF(RespA!Z25=0,"",IF(RespA!Z25=ResA!$Y$11,ResA!$Y$12,0))</f>
        <v>0</v>
      </c>
      <c r="BA27" s="16" t="str">
        <f>IF(RespA!AA25=0,"",IF(RespA!AA25=ResA!$Z$11,ResA!$Z$12,0))</f>
        <v/>
      </c>
      <c r="BB27" s="17">
        <f t="shared" si="25"/>
        <v>7</v>
      </c>
      <c r="BC27" s="17">
        <f t="shared" si="26"/>
        <v>12</v>
      </c>
      <c r="BD27" s="17">
        <f t="shared" si="27"/>
        <v>7</v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>Inicio</v>
      </c>
    </row>
    <row r="28" spans="2:57" ht="14.55" customHeight="1">
      <c r="B28" s="56">
        <v>15</v>
      </c>
      <c r="C28" s="28" t="str">
        <f>IF(VLOOKUP(B28,RespA!$B$12:$AA$51,2,FALSE)&lt;&gt;0,VLOOKUP(B28,RespA!$B$12:$AA$51,2,FALSE),"")</f>
        <v>Santana</v>
      </c>
      <c r="D28" s="28" t="str">
        <f>IF(VLOOKUP(B28,RespA!$B$12:$AA$51,3,FALSE)&lt;&gt;0,CONCATENATE(VLOOKUP(B28,RespA!$B$12:$AA$51,3,FALSE)," ",VLOOKUP(B28,RespA!$B$12:$AA$51,4,FALSE)),"")</f>
        <v>Tobala Yomar Thiago</v>
      </c>
      <c r="E28" s="28" t="str">
        <f>IF(VLOOKUP(B28,RespA!$B$12:$AA$51,4,FALSE)&lt;&gt;0,VLOOKUP(B28,RespA!$B$12:$AA$51,5,FALSE),"")</f>
        <v>Masculino</v>
      </c>
      <c r="F28" s="58" t="str">
        <f>IF(VLOOKUP(B28,RespA!$B$12:$AA$51,5,FALSE)&lt;&gt;0,VLOOKUP(B28,RespA!$B$12:$AA$51,6,FALSE),"")</f>
        <v>c</v>
      </c>
      <c r="G28" s="17" t="str">
        <f t="shared" si="1"/>
        <v>✔</v>
      </c>
      <c r="H28" s="17" t="str">
        <f t="shared" si="2"/>
        <v>✔</v>
      </c>
      <c r="I28" s="17" t="str">
        <f t="shared" si="3"/>
        <v>✖</v>
      </c>
      <c r="J28" s="17" t="str">
        <f t="shared" si="4"/>
        <v>✔</v>
      </c>
      <c r="K28" s="17" t="str">
        <f t="shared" si="5"/>
        <v>✖</v>
      </c>
      <c r="L28" s="17" t="str">
        <f t="shared" si="6"/>
        <v>✖</v>
      </c>
      <c r="M28" s="17" t="str">
        <f t="shared" si="7"/>
        <v>✖</v>
      </c>
      <c r="N28" s="17" t="str">
        <f t="shared" si="8"/>
        <v>✔</v>
      </c>
      <c r="O28" s="17" t="str">
        <f t="shared" si="9"/>
        <v>✖</v>
      </c>
      <c r="P28" s="17" t="str">
        <f t="shared" si="10"/>
        <v>✔</v>
      </c>
      <c r="Q28" s="17" t="str">
        <f t="shared" si="11"/>
        <v>✖</v>
      </c>
      <c r="R28" s="17" t="str">
        <f t="shared" si="12"/>
        <v>✖</v>
      </c>
      <c r="S28" s="17" t="str">
        <f t="shared" si="13"/>
        <v>✔</v>
      </c>
      <c r="T28" s="17" t="str">
        <f t="shared" si="14"/>
        <v>✔</v>
      </c>
      <c r="U28" s="17" t="str">
        <f t="shared" si="15"/>
        <v>✔</v>
      </c>
      <c r="V28" s="17" t="str">
        <f t="shared" si="16"/>
        <v>✔</v>
      </c>
      <c r="W28" s="17" t="str">
        <f t="shared" si="17"/>
        <v>✖</v>
      </c>
      <c r="X28" s="17" t="str">
        <f t="shared" si="18"/>
        <v>✖</v>
      </c>
      <c r="Y28" s="17" t="str">
        <f t="shared" si="19"/>
        <v>✖</v>
      </c>
      <c r="Z28" s="17" t="str">
        <f t="shared" si="20"/>
        <v/>
      </c>
      <c r="AA28" s="21">
        <f t="shared" si="21"/>
        <v>9</v>
      </c>
      <c r="AB28" s="21">
        <f t="shared" si="22"/>
        <v>10</v>
      </c>
      <c r="AC28" s="21">
        <f t="shared" si="23"/>
        <v>9</v>
      </c>
      <c r="AD28" s="21" t="str">
        <f t="shared" si="24"/>
        <v>Inicio</v>
      </c>
      <c r="AH28" s="16">
        <f>IF(RespA!H26=0,"",IF(RespA!H26=ResA!$G$11,ResA!$G$12,0))</f>
        <v>1</v>
      </c>
      <c r="AI28" s="16">
        <f>IF(RespA!I26=0,"",IF(RespA!I26=ResA!$H$11,ResA!$H$12,0))</f>
        <v>1</v>
      </c>
      <c r="AJ28" s="16">
        <f>IF(RespA!J26=0,"",IF(RespA!J26=ResA!$I$11,ResA!$I$12,0))</f>
        <v>0</v>
      </c>
      <c r="AK28" s="16">
        <f>IF(RespA!K26=0,"",IF(RespA!K26=ResA!$J$11,ResA!$J$12,0))</f>
        <v>1</v>
      </c>
      <c r="AL28" s="16">
        <f>IF(RespA!L26=0,"",IF(RespA!L26=ResA!$K$11,ResA!$K$12,0))</f>
        <v>0</v>
      </c>
      <c r="AM28" s="16">
        <f>IF(RespA!M26=0,"",IF(RespA!M26=ResA!$L$11,ResA!$L$12,0))</f>
        <v>0</v>
      </c>
      <c r="AN28" s="16">
        <f>IF(RespA!N26=0,"",IF(RespA!N26=ResA!$M$11,ResA!$M$12,0))</f>
        <v>0</v>
      </c>
      <c r="AO28" s="16">
        <f>IF(RespA!O26=0,"",IF(RespA!O26=ResA!$N$11,ResA!$N$12,0))</f>
        <v>1</v>
      </c>
      <c r="AP28" s="16">
        <f>IF(RespA!P26=0,"",IF(RespA!P26=ResA!$O$11,ResA!$O$12,0))</f>
        <v>0</v>
      </c>
      <c r="AQ28" s="16">
        <f>IF(RespA!Q26=0,"",IF(RespA!Q26=ResA!$P$11,ResA!$P$12,0))</f>
        <v>1</v>
      </c>
      <c r="AR28" s="16">
        <f>IF(RespA!R26=0,"",IF(RespA!R26=ResA!$Q$11,ResA!$Q$12,0))</f>
        <v>0</v>
      </c>
      <c r="AS28" s="16">
        <f>IF(RespA!S26=0,"",IF(RespA!S26=ResA!$R$11,ResA!$R$12,0))</f>
        <v>0</v>
      </c>
      <c r="AT28" s="16">
        <f>IF(RespA!T26=0,"",IF(RespA!T26=ResA!$S$11,ResA!$S$12,0))</f>
        <v>1</v>
      </c>
      <c r="AU28" s="16">
        <f>IF(RespA!U26=0,"",IF(RespA!U26=ResA!$T$11,ResA!$T$12,0))</f>
        <v>1</v>
      </c>
      <c r="AV28" s="16">
        <f>IF(RespA!V26=0,"",IF(RespA!V26=ResA!$U$11,ResA!$U$12,0))</f>
        <v>1</v>
      </c>
      <c r="AW28" s="16">
        <f>IF(RespA!W26=0,"",IF(RespA!W26=ResA!$V$11,ResA!$V$12,0))</f>
        <v>1</v>
      </c>
      <c r="AX28" s="16">
        <f>IF(RespA!X26=0,"",IF(RespA!X26=ResA!$W$11,ResA!$W$12,0))</f>
        <v>0</v>
      </c>
      <c r="AY28" s="16">
        <f>IF(RespA!Y26=0,"",IF(RespA!Y26=ResA!$X$11,ResA!$X$12,0))</f>
        <v>0</v>
      </c>
      <c r="AZ28" s="16">
        <f>IF(RespA!Z26=0,"",IF(RespA!Z26=ResA!$Y$11,ResA!$Y$12,0))</f>
        <v>0</v>
      </c>
      <c r="BA28" s="16" t="str">
        <f>IF(RespA!AA26=0,"",IF(RespA!AA26=ResA!$Z$11,ResA!$Z$12,0))</f>
        <v/>
      </c>
      <c r="BB28" s="17">
        <f t="shared" si="25"/>
        <v>9</v>
      </c>
      <c r="BC28" s="17">
        <f t="shared" si="26"/>
        <v>10</v>
      </c>
      <c r="BD28" s="17">
        <f t="shared" si="27"/>
        <v>9</v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>Inicio</v>
      </c>
    </row>
    <row r="29" spans="2:57" ht="14.55" customHeight="1">
      <c r="B29" s="56">
        <v>16</v>
      </c>
      <c r="C29" s="28" t="str">
        <f>IF(VLOOKUP(B29,RespA!$B$12:$AA$51,2,FALSE)&lt;&gt;0,VLOOKUP(B29,RespA!$B$12:$AA$51,2,FALSE),"")</f>
        <v>Ticona</v>
      </c>
      <c r="D29" s="28" t="str">
        <f>IF(VLOOKUP(B29,RespA!$B$12:$AA$51,3,FALSE)&lt;&gt;0,CONCATENATE(VLOOKUP(B29,RespA!$B$12:$AA$51,3,FALSE)," ",VLOOKUP(B29,RespA!$B$12:$AA$51,4,FALSE)),"")</f>
        <v>Mejia Fausto Luis Mariano</v>
      </c>
      <c r="E29" s="28" t="str">
        <f>IF(VLOOKUP(B29,RespA!$B$12:$AA$51,4,FALSE)&lt;&gt;0,VLOOKUP(B29,RespA!$B$12:$AA$51,5,FALSE),"")</f>
        <v>Masculino</v>
      </c>
      <c r="F29" s="58" t="str">
        <f>IF(VLOOKUP(B29,RespA!$B$12:$AA$51,5,FALSE)&lt;&gt;0,VLOOKUP(B29,RespA!$B$12:$AA$51,6,FALSE),"")</f>
        <v>b</v>
      </c>
      <c r="G29" s="17" t="str">
        <f t="shared" si="1"/>
        <v>✔</v>
      </c>
      <c r="H29" s="17" t="str">
        <f t="shared" si="2"/>
        <v>✔</v>
      </c>
      <c r="I29" s="17" t="str">
        <f t="shared" si="3"/>
        <v>✖</v>
      </c>
      <c r="J29" s="17" t="str">
        <f t="shared" si="4"/>
        <v>✔</v>
      </c>
      <c r="K29" s="17" t="str">
        <f t="shared" si="5"/>
        <v>✖</v>
      </c>
      <c r="L29" s="17" t="str">
        <f t="shared" si="6"/>
        <v>✖</v>
      </c>
      <c r="M29" s="17" t="str">
        <f t="shared" si="7"/>
        <v>✖</v>
      </c>
      <c r="N29" s="17" t="str">
        <f t="shared" si="8"/>
        <v>✔</v>
      </c>
      <c r="O29" s="17" t="str">
        <f t="shared" si="9"/>
        <v>✖</v>
      </c>
      <c r="P29" s="17" t="str">
        <f t="shared" si="10"/>
        <v>✔</v>
      </c>
      <c r="Q29" s="17" t="str">
        <f t="shared" si="11"/>
        <v>✖</v>
      </c>
      <c r="R29" s="17" t="str">
        <f t="shared" si="12"/>
        <v>✖</v>
      </c>
      <c r="S29" s="17" t="str">
        <f t="shared" si="13"/>
        <v>✔</v>
      </c>
      <c r="T29" s="17" t="str">
        <f t="shared" si="14"/>
        <v>✔</v>
      </c>
      <c r="U29" s="17" t="str">
        <f t="shared" si="15"/>
        <v>✔</v>
      </c>
      <c r="V29" s="17" t="str">
        <f t="shared" si="16"/>
        <v>✔</v>
      </c>
      <c r="W29" s="17" t="str">
        <f t="shared" si="17"/>
        <v>✔</v>
      </c>
      <c r="X29" s="17" t="str">
        <f t="shared" si="18"/>
        <v>✖</v>
      </c>
      <c r="Y29" s="17" t="str">
        <f t="shared" si="19"/>
        <v>✖</v>
      </c>
      <c r="Z29" s="17" t="str">
        <f t="shared" si="20"/>
        <v/>
      </c>
      <c r="AA29" s="21">
        <f t="shared" si="21"/>
        <v>10</v>
      </c>
      <c r="AB29" s="21">
        <f t="shared" si="22"/>
        <v>9</v>
      </c>
      <c r="AC29" s="21">
        <f t="shared" si="23"/>
        <v>10</v>
      </c>
      <c r="AD29" s="21" t="str">
        <f t="shared" si="24"/>
        <v>Inicio</v>
      </c>
      <c r="AH29" s="16">
        <f>IF(RespA!H27=0,"",IF(RespA!H27=ResA!$G$11,ResA!$G$12,0))</f>
        <v>1</v>
      </c>
      <c r="AI29" s="16">
        <f>IF(RespA!I27=0,"",IF(RespA!I27=ResA!$H$11,ResA!$H$12,0))</f>
        <v>1</v>
      </c>
      <c r="AJ29" s="16">
        <f>IF(RespA!J27=0,"",IF(RespA!J27=ResA!$I$11,ResA!$I$12,0))</f>
        <v>0</v>
      </c>
      <c r="AK29" s="16">
        <f>IF(RespA!K27=0,"",IF(RespA!K27=ResA!$J$11,ResA!$J$12,0))</f>
        <v>1</v>
      </c>
      <c r="AL29" s="16">
        <f>IF(RespA!L27=0,"",IF(RespA!L27=ResA!$K$11,ResA!$K$12,0))</f>
        <v>0</v>
      </c>
      <c r="AM29" s="16">
        <f>IF(RespA!M27=0,"",IF(RespA!M27=ResA!$L$11,ResA!$L$12,0))</f>
        <v>0</v>
      </c>
      <c r="AN29" s="16">
        <f>IF(RespA!N27=0,"",IF(RespA!N27=ResA!$M$11,ResA!$M$12,0))</f>
        <v>0</v>
      </c>
      <c r="AO29" s="16">
        <f>IF(RespA!O27=0,"",IF(RespA!O27=ResA!$N$11,ResA!$N$12,0))</f>
        <v>1</v>
      </c>
      <c r="AP29" s="16">
        <f>IF(RespA!P27=0,"",IF(RespA!P27=ResA!$O$11,ResA!$O$12,0))</f>
        <v>0</v>
      </c>
      <c r="AQ29" s="16">
        <f>IF(RespA!Q27=0,"",IF(RespA!Q27=ResA!$P$11,ResA!$P$12,0))</f>
        <v>1</v>
      </c>
      <c r="AR29" s="16">
        <f>IF(RespA!R27=0,"",IF(RespA!R27=ResA!$Q$11,ResA!$Q$12,0))</f>
        <v>0</v>
      </c>
      <c r="AS29" s="16">
        <f>IF(RespA!S27=0,"",IF(RespA!S27=ResA!$R$11,ResA!$R$12,0))</f>
        <v>0</v>
      </c>
      <c r="AT29" s="16">
        <f>IF(RespA!T27=0,"",IF(RespA!T27=ResA!$S$11,ResA!$S$12,0))</f>
        <v>1</v>
      </c>
      <c r="AU29" s="16">
        <f>IF(RespA!U27=0,"",IF(RespA!U27=ResA!$T$11,ResA!$T$12,0))</f>
        <v>1</v>
      </c>
      <c r="AV29" s="16">
        <f>IF(RespA!V27=0,"",IF(RespA!V27=ResA!$U$11,ResA!$U$12,0))</f>
        <v>1</v>
      </c>
      <c r="AW29" s="16">
        <f>IF(RespA!W27=0,"",IF(RespA!W27=ResA!$V$11,ResA!$V$12,0))</f>
        <v>1</v>
      </c>
      <c r="AX29" s="16">
        <f>IF(RespA!X27=0,"",IF(RespA!X27=ResA!$W$11,ResA!$W$12,0))</f>
        <v>1</v>
      </c>
      <c r="AY29" s="16">
        <f>IF(RespA!Y27=0,"",IF(RespA!Y27=ResA!$X$11,ResA!$X$12,0))</f>
        <v>0</v>
      </c>
      <c r="AZ29" s="16">
        <f>IF(RespA!Z27=0,"",IF(RespA!Z27=ResA!$Y$11,ResA!$Y$12,0))</f>
        <v>0</v>
      </c>
      <c r="BA29" s="16" t="str">
        <f>IF(RespA!AA27=0,"",IF(RespA!AA27=ResA!$Z$11,ResA!$Z$12,0))</f>
        <v/>
      </c>
      <c r="BB29" s="17">
        <f t="shared" si="25"/>
        <v>10</v>
      </c>
      <c r="BC29" s="17">
        <f t="shared" si="26"/>
        <v>9</v>
      </c>
      <c r="BD29" s="17">
        <f t="shared" si="27"/>
        <v>10</v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>Inicio</v>
      </c>
    </row>
    <row r="30" spans="2:57" ht="14.55" customHeight="1">
      <c r="B30" s="56">
        <v>17</v>
      </c>
      <c r="C30" s="28" t="str">
        <f>IF(VLOOKUP(B30,RespA!$B$12:$AA$51,2,FALSE)&lt;&gt;0,VLOOKUP(B30,RespA!$B$12:$AA$51,2,FALSE),"")</f>
        <v>Vasquez</v>
      </c>
      <c r="D30" s="28" t="str">
        <f>IF(VLOOKUP(B30,RespA!$B$12:$AA$51,3,FALSE)&lt;&gt;0,CONCATENATE(VLOOKUP(B30,RespA!$B$12:$AA$51,3,FALSE)," ",VLOOKUP(B30,RespA!$B$12:$AA$51,4,FALSE)),"")</f>
        <v>Viglanzoni  Facundo Leonardo</v>
      </c>
      <c r="E30" s="28" t="str">
        <f>IF(VLOOKUP(B30,RespA!$B$12:$AA$51,4,FALSE)&lt;&gt;0,VLOOKUP(B30,RespA!$B$12:$AA$51,5,FALSE),"")</f>
        <v>Masculino</v>
      </c>
      <c r="F30" s="58" t="str">
        <f>IF(VLOOKUP(B30,RespA!$B$12:$AA$51,5,FALSE)&lt;&gt;0,VLOOKUP(B30,RespA!$B$12:$AA$51,6,FALSE),"")</f>
        <v>a</v>
      </c>
      <c r="G30" s="17" t="str">
        <f t="shared" si="1"/>
        <v>✔</v>
      </c>
      <c r="H30" s="17" t="str">
        <f t="shared" si="2"/>
        <v>✖</v>
      </c>
      <c r="I30" s="17" t="str">
        <f t="shared" si="3"/>
        <v>✖</v>
      </c>
      <c r="J30" s="17" t="str">
        <f t="shared" si="4"/>
        <v>✔</v>
      </c>
      <c r="K30" s="17" t="str">
        <f t="shared" si="5"/>
        <v>✔</v>
      </c>
      <c r="L30" s="17" t="str">
        <f t="shared" si="6"/>
        <v>✖</v>
      </c>
      <c r="M30" s="17" t="str">
        <f t="shared" si="7"/>
        <v>✔</v>
      </c>
      <c r="N30" s="17" t="str">
        <f t="shared" si="8"/>
        <v>✔</v>
      </c>
      <c r="O30" s="17" t="str">
        <f t="shared" si="9"/>
        <v>✖</v>
      </c>
      <c r="P30" s="17" t="str">
        <f t="shared" si="10"/>
        <v>✔</v>
      </c>
      <c r="Q30" s="17" t="str">
        <f t="shared" si="11"/>
        <v>✖</v>
      </c>
      <c r="R30" s="17" t="str">
        <f t="shared" si="12"/>
        <v>✖</v>
      </c>
      <c r="S30" s="17" t="str">
        <f t="shared" si="13"/>
        <v>✔</v>
      </c>
      <c r="T30" s="17" t="str">
        <f t="shared" si="14"/>
        <v>✔</v>
      </c>
      <c r="U30" s="17" t="str">
        <f t="shared" si="15"/>
        <v>✖</v>
      </c>
      <c r="V30" s="17" t="str">
        <f t="shared" si="16"/>
        <v>✔</v>
      </c>
      <c r="W30" s="17" t="str">
        <f t="shared" si="17"/>
        <v>✖</v>
      </c>
      <c r="X30" s="17" t="str">
        <f t="shared" si="18"/>
        <v>✖</v>
      </c>
      <c r="Y30" s="17" t="str">
        <f t="shared" si="19"/>
        <v>✖</v>
      </c>
      <c r="Z30" s="17" t="str">
        <f t="shared" si="20"/>
        <v/>
      </c>
      <c r="AA30" s="21">
        <f t="shared" si="21"/>
        <v>9</v>
      </c>
      <c r="AB30" s="21">
        <f t="shared" si="22"/>
        <v>10</v>
      </c>
      <c r="AC30" s="21">
        <f t="shared" si="23"/>
        <v>9</v>
      </c>
      <c r="AD30" s="21" t="str">
        <f t="shared" si="24"/>
        <v>Inicio</v>
      </c>
      <c r="AH30" s="16">
        <f>IF(RespA!H28=0,"",IF(RespA!H28=ResA!$G$11,ResA!$G$12,0))</f>
        <v>1</v>
      </c>
      <c r="AI30" s="16">
        <f>IF(RespA!I28=0,"",IF(RespA!I28=ResA!$H$11,ResA!$H$12,0))</f>
        <v>0</v>
      </c>
      <c r="AJ30" s="16">
        <f>IF(RespA!J28=0,"",IF(RespA!J28=ResA!$I$11,ResA!$I$12,0))</f>
        <v>0</v>
      </c>
      <c r="AK30" s="16">
        <f>IF(RespA!K28=0,"",IF(RespA!K28=ResA!$J$11,ResA!$J$12,0))</f>
        <v>1</v>
      </c>
      <c r="AL30" s="16">
        <f>IF(RespA!L28=0,"",IF(RespA!L28=ResA!$K$11,ResA!$K$12,0))</f>
        <v>1</v>
      </c>
      <c r="AM30" s="16">
        <f>IF(RespA!M28=0,"",IF(RespA!M28=ResA!$L$11,ResA!$L$12,0))</f>
        <v>0</v>
      </c>
      <c r="AN30" s="16">
        <f>IF(RespA!N28=0,"",IF(RespA!N28=ResA!$M$11,ResA!$M$12,0))</f>
        <v>1</v>
      </c>
      <c r="AO30" s="16">
        <f>IF(RespA!O28=0,"",IF(RespA!O28=ResA!$N$11,ResA!$N$12,0))</f>
        <v>1</v>
      </c>
      <c r="AP30" s="16">
        <f>IF(RespA!P28=0,"",IF(RespA!P28=ResA!$O$11,ResA!$O$12,0))</f>
        <v>0</v>
      </c>
      <c r="AQ30" s="16">
        <f>IF(RespA!Q28=0,"",IF(RespA!Q28=ResA!$P$11,ResA!$P$12,0))</f>
        <v>1</v>
      </c>
      <c r="AR30" s="16">
        <f>IF(RespA!R28=0,"",IF(RespA!R28=ResA!$Q$11,ResA!$Q$12,0))</f>
        <v>0</v>
      </c>
      <c r="AS30" s="16">
        <f>IF(RespA!S28=0,"",IF(RespA!S28=ResA!$R$11,ResA!$R$12,0))</f>
        <v>0</v>
      </c>
      <c r="AT30" s="16">
        <f>IF(RespA!T28=0,"",IF(RespA!T28=ResA!$S$11,ResA!$S$12,0))</f>
        <v>1</v>
      </c>
      <c r="AU30" s="16">
        <f>IF(RespA!U28=0,"",IF(RespA!U28=ResA!$T$11,ResA!$T$12,0))</f>
        <v>1</v>
      </c>
      <c r="AV30" s="16">
        <f>IF(RespA!V28=0,"",IF(RespA!V28=ResA!$U$11,ResA!$U$12,0))</f>
        <v>0</v>
      </c>
      <c r="AW30" s="16">
        <f>IF(RespA!W28=0,"",IF(RespA!W28=ResA!$V$11,ResA!$V$12,0))</f>
        <v>1</v>
      </c>
      <c r="AX30" s="16">
        <f>IF(RespA!X28=0,"",IF(RespA!X28=ResA!$W$11,ResA!$W$12,0))</f>
        <v>0</v>
      </c>
      <c r="AY30" s="16">
        <f>IF(RespA!Y28=0,"",IF(RespA!Y28=ResA!$X$11,ResA!$X$12,0))</f>
        <v>0</v>
      </c>
      <c r="AZ30" s="16">
        <f>IF(RespA!Z28=0,"",IF(RespA!Z28=ResA!$Y$11,ResA!$Y$12,0))</f>
        <v>0</v>
      </c>
      <c r="BA30" s="16" t="str">
        <f>IF(RespA!AA28=0,"",IF(RespA!AA28=ResA!$Z$11,ResA!$Z$12,0))</f>
        <v/>
      </c>
      <c r="BB30" s="17">
        <f t="shared" si="25"/>
        <v>9</v>
      </c>
      <c r="BC30" s="17">
        <f t="shared" si="26"/>
        <v>10</v>
      </c>
      <c r="BD30" s="17">
        <f t="shared" si="27"/>
        <v>9</v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>Inicio</v>
      </c>
    </row>
    <row r="31" spans="2:57" ht="14.55" customHeight="1">
      <c r="B31" s="56">
        <v>18</v>
      </c>
      <c r="C31" s="28" t="str">
        <f>IF(VLOOKUP(B31,RespA!$B$12:$AA$51,2,FALSE)&lt;&gt;0,VLOOKUP(B31,RespA!$B$12:$AA$51,2,FALSE),"")</f>
        <v xml:space="preserve">Zuñiga </v>
      </c>
      <c r="D31" s="28" t="str">
        <f>IF(VLOOKUP(B31,RespA!$B$12:$AA$51,3,FALSE)&lt;&gt;0,CONCATENATE(VLOOKUP(B31,RespA!$B$12:$AA$51,3,FALSE)," ",VLOOKUP(B31,RespA!$B$12:$AA$51,4,FALSE)),"")</f>
        <v>Zuñiga Julieth Margaret</v>
      </c>
      <c r="E31" s="28" t="str">
        <f>IF(VLOOKUP(B31,RespA!$B$12:$AA$51,4,FALSE)&lt;&gt;0,VLOOKUP(B31,RespA!$B$12:$AA$51,5,FALSE),"")</f>
        <v>Femenino</v>
      </c>
      <c r="F31" s="58" t="str">
        <f>IF(VLOOKUP(B31,RespA!$B$12:$AA$51,5,FALSE)&lt;&gt;0,VLOOKUP(B31,RespA!$B$12:$AA$51,6,FALSE),"")</f>
        <v>b</v>
      </c>
      <c r="G31" s="17" t="str">
        <f t="shared" si="1"/>
        <v>✖</v>
      </c>
      <c r="H31" s="17" t="str">
        <f t="shared" si="2"/>
        <v>✔</v>
      </c>
      <c r="I31" s="17" t="str">
        <f t="shared" si="3"/>
        <v>✖</v>
      </c>
      <c r="J31" s="17" t="str">
        <f t="shared" si="4"/>
        <v>✖</v>
      </c>
      <c r="K31" s="17" t="str">
        <f t="shared" si="5"/>
        <v>✖</v>
      </c>
      <c r="L31" s="17" t="str">
        <f t="shared" si="6"/>
        <v>✖</v>
      </c>
      <c r="M31" s="17" t="str">
        <f t="shared" si="7"/>
        <v>✖</v>
      </c>
      <c r="N31" s="17" t="str">
        <f t="shared" si="8"/>
        <v>✖</v>
      </c>
      <c r="O31" s="17" t="str">
        <f t="shared" si="9"/>
        <v>✖</v>
      </c>
      <c r="P31" s="17" t="str">
        <f t="shared" si="10"/>
        <v>✔</v>
      </c>
      <c r="Q31" s="17" t="str">
        <f t="shared" si="11"/>
        <v>✖</v>
      </c>
      <c r="R31" s="17" t="str">
        <f t="shared" si="12"/>
        <v>✖</v>
      </c>
      <c r="S31" s="17" t="str">
        <f t="shared" si="13"/>
        <v>✔</v>
      </c>
      <c r="T31" s="17" t="str">
        <f t="shared" si="14"/>
        <v>✔</v>
      </c>
      <c r="U31" s="17" t="str">
        <f t="shared" si="15"/>
        <v>✔</v>
      </c>
      <c r="V31" s="17" t="str">
        <f t="shared" si="16"/>
        <v>✔</v>
      </c>
      <c r="W31" s="17" t="str">
        <f t="shared" si="17"/>
        <v>✔</v>
      </c>
      <c r="X31" s="17" t="str">
        <f t="shared" si="18"/>
        <v>✖</v>
      </c>
      <c r="Y31" s="17" t="str">
        <f t="shared" si="19"/>
        <v>✖</v>
      </c>
      <c r="Z31" s="17" t="str">
        <f t="shared" si="20"/>
        <v/>
      </c>
      <c r="AA31" s="21">
        <f t="shared" si="21"/>
        <v>7</v>
      </c>
      <c r="AB31" s="21">
        <f t="shared" si="22"/>
        <v>12</v>
      </c>
      <c r="AC31" s="21">
        <f t="shared" si="23"/>
        <v>7</v>
      </c>
      <c r="AD31" s="21" t="str">
        <f t="shared" si="24"/>
        <v>Inicio</v>
      </c>
      <c r="AH31" s="16">
        <f>IF(RespA!H29=0,"",IF(RespA!H29=ResA!$G$11,ResA!$G$12,0))</f>
        <v>0</v>
      </c>
      <c r="AI31" s="16">
        <f>IF(RespA!I29=0,"",IF(RespA!I29=ResA!$H$11,ResA!$H$12,0))</f>
        <v>1</v>
      </c>
      <c r="AJ31" s="16">
        <f>IF(RespA!J29=0,"",IF(RespA!J29=ResA!$I$11,ResA!$I$12,0))</f>
        <v>0</v>
      </c>
      <c r="AK31" s="16">
        <f>IF(RespA!K29=0,"",IF(RespA!K29=ResA!$J$11,ResA!$J$12,0))</f>
        <v>0</v>
      </c>
      <c r="AL31" s="16">
        <f>IF(RespA!L29=0,"",IF(RespA!L29=ResA!$K$11,ResA!$K$12,0))</f>
        <v>0</v>
      </c>
      <c r="AM31" s="16">
        <f>IF(RespA!M29=0,"",IF(RespA!M29=ResA!$L$11,ResA!$L$12,0))</f>
        <v>0</v>
      </c>
      <c r="AN31" s="16">
        <f>IF(RespA!N29=0,"",IF(RespA!N29=ResA!$M$11,ResA!$M$12,0))</f>
        <v>0</v>
      </c>
      <c r="AO31" s="16">
        <f>IF(RespA!O29=0,"",IF(RespA!O29=ResA!$N$11,ResA!$N$12,0))</f>
        <v>0</v>
      </c>
      <c r="AP31" s="16">
        <f>IF(RespA!P29=0,"",IF(RespA!P29=ResA!$O$11,ResA!$O$12,0))</f>
        <v>0</v>
      </c>
      <c r="AQ31" s="16">
        <f>IF(RespA!Q29=0,"",IF(RespA!Q29=ResA!$P$11,ResA!$P$12,0))</f>
        <v>1</v>
      </c>
      <c r="AR31" s="16">
        <f>IF(RespA!R29=0,"",IF(RespA!R29=ResA!$Q$11,ResA!$Q$12,0))</f>
        <v>0</v>
      </c>
      <c r="AS31" s="16">
        <f>IF(RespA!S29=0,"",IF(RespA!S29=ResA!$R$11,ResA!$R$12,0))</f>
        <v>0</v>
      </c>
      <c r="AT31" s="16">
        <f>IF(RespA!T29=0,"",IF(RespA!T29=ResA!$S$11,ResA!$S$12,0))</f>
        <v>1</v>
      </c>
      <c r="AU31" s="16">
        <f>IF(RespA!U29=0,"",IF(RespA!U29=ResA!$T$11,ResA!$T$12,0))</f>
        <v>1</v>
      </c>
      <c r="AV31" s="16">
        <f>IF(RespA!V29=0,"",IF(RespA!V29=ResA!$U$11,ResA!$U$12,0))</f>
        <v>1</v>
      </c>
      <c r="AW31" s="16">
        <f>IF(RespA!W29=0,"",IF(RespA!W29=ResA!$V$11,ResA!$V$12,0))</f>
        <v>1</v>
      </c>
      <c r="AX31" s="16">
        <f>IF(RespA!X29=0,"",IF(RespA!X29=ResA!$W$11,ResA!$W$12,0))</f>
        <v>1</v>
      </c>
      <c r="AY31" s="16">
        <f>IF(RespA!Y29=0,"",IF(RespA!Y29=ResA!$X$11,ResA!$X$12,0))</f>
        <v>0</v>
      </c>
      <c r="AZ31" s="16">
        <f>IF(RespA!Z29=0,"",IF(RespA!Z29=ResA!$Y$11,ResA!$Y$12,0))</f>
        <v>0</v>
      </c>
      <c r="BA31" s="16" t="str">
        <f>IF(RespA!AA29=0,"",IF(RespA!AA29=ResA!$Z$11,ResA!$Z$12,0))</f>
        <v/>
      </c>
      <c r="BB31" s="17">
        <f t="shared" si="25"/>
        <v>7</v>
      </c>
      <c r="BC31" s="17">
        <f t="shared" si="26"/>
        <v>12</v>
      </c>
      <c r="BD31" s="17">
        <f t="shared" si="27"/>
        <v>7</v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>Inicio</v>
      </c>
    </row>
    <row r="32" spans="2:57" ht="14.55" customHeight="1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>
      <c r="AD54" s="38"/>
      <c r="BC54" s="36"/>
      <c r="BD54" s="36"/>
    </row>
    <row r="55" spans="2:57" ht="14.55" customHeight="1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ht="14.55" customHeight="1">
      <c r="B56" s="167" t="s">
        <v>169</v>
      </c>
      <c r="C56" s="167"/>
      <c r="D56" s="167"/>
      <c r="E56" s="167"/>
      <c r="F56" s="167"/>
      <c r="G56" s="37">
        <f>AH56</f>
        <v>10</v>
      </c>
      <c r="H56" s="37">
        <f t="shared" ref="H56:Z57" si="28">AI56</f>
        <v>13</v>
      </c>
      <c r="I56" s="37">
        <f t="shared" si="28"/>
        <v>2</v>
      </c>
      <c r="J56" s="37">
        <f t="shared" si="28"/>
        <v>12</v>
      </c>
      <c r="K56" s="37">
        <f t="shared" si="28"/>
        <v>1</v>
      </c>
      <c r="L56" s="37">
        <f t="shared" si="28"/>
        <v>1</v>
      </c>
      <c r="M56" s="37">
        <f t="shared" si="28"/>
        <v>5</v>
      </c>
      <c r="N56" s="37">
        <f t="shared" si="28"/>
        <v>9</v>
      </c>
      <c r="O56" s="37">
        <f t="shared" si="28"/>
        <v>4</v>
      </c>
      <c r="P56" s="37">
        <f t="shared" si="28"/>
        <v>13</v>
      </c>
      <c r="Q56" s="37">
        <f t="shared" si="28"/>
        <v>5</v>
      </c>
      <c r="R56" s="37">
        <f t="shared" si="28"/>
        <v>1</v>
      </c>
      <c r="S56" s="37">
        <f t="shared" si="28"/>
        <v>13</v>
      </c>
      <c r="T56" s="37">
        <f t="shared" si="28"/>
        <v>14</v>
      </c>
      <c r="U56" s="37">
        <f t="shared" si="28"/>
        <v>10</v>
      </c>
      <c r="V56" s="37">
        <f t="shared" si="28"/>
        <v>12</v>
      </c>
      <c r="W56" s="37">
        <f t="shared" si="28"/>
        <v>4</v>
      </c>
      <c r="X56" s="37">
        <f t="shared" si="28"/>
        <v>1</v>
      </c>
      <c r="Y56" s="37">
        <f t="shared" si="28"/>
        <v>0</v>
      </c>
      <c r="Z56" s="37">
        <f t="shared" si="28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10</v>
      </c>
      <c r="AI56" s="35">
        <f t="shared" ref="AI56:BA56" si="29">COUNTIF(AI14:AI53,"&gt;0")</f>
        <v>13</v>
      </c>
      <c r="AJ56" s="35">
        <f t="shared" si="29"/>
        <v>2</v>
      </c>
      <c r="AK56" s="35">
        <f t="shared" si="29"/>
        <v>12</v>
      </c>
      <c r="AL56" s="35">
        <f t="shared" si="29"/>
        <v>1</v>
      </c>
      <c r="AM56" s="35">
        <f t="shared" si="29"/>
        <v>1</v>
      </c>
      <c r="AN56" s="35">
        <f t="shared" si="29"/>
        <v>5</v>
      </c>
      <c r="AO56" s="35">
        <f t="shared" si="29"/>
        <v>9</v>
      </c>
      <c r="AP56" s="35">
        <f t="shared" si="29"/>
        <v>4</v>
      </c>
      <c r="AQ56" s="35">
        <f t="shared" si="29"/>
        <v>13</v>
      </c>
      <c r="AR56" s="35">
        <f t="shared" si="29"/>
        <v>5</v>
      </c>
      <c r="AS56" s="35">
        <f t="shared" si="29"/>
        <v>1</v>
      </c>
      <c r="AT56" s="35">
        <f t="shared" si="29"/>
        <v>13</v>
      </c>
      <c r="AU56" s="35">
        <f t="shared" si="29"/>
        <v>14</v>
      </c>
      <c r="AV56" s="35">
        <f t="shared" si="29"/>
        <v>10</v>
      </c>
      <c r="AW56" s="35">
        <f t="shared" si="29"/>
        <v>12</v>
      </c>
      <c r="AX56" s="35">
        <f t="shared" si="29"/>
        <v>4</v>
      </c>
      <c r="AY56" s="35">
        <f t="shared" si="29"/>
        <v>1</v>
      </c>
      <c r="AZ56" s="35">
        <f t="shared" si="29"/>
        <v>0</v>
      </c>
      <c r="BA56" s="35">
        <f t="shared" si="29"/>
        <v>0</v>
      </c>
    </row>
    <row r="57" spans="2:57" ht="14.55" customHeight="1">
      <c r="B57" s="167" t="s">
        <v>170</v>
      </c>
      <c r="C57" s="167"/>
      <c r="D57" s="167"/>
      <c r="E57" s="167"/>
      <c r="F57" s="167"/>
      <c r="G57" s="37">
        <f>AH57</f>
        <v>6</v>
      </c>
      <c r="H57" s="37">
        <f t="shared" si="28"/>
        <v>3</v>
      </c>
      <c r="I57" s="37">
        <f t="shared" si="28"/>
        <v>14</v>
      </c>
      <c r="J57" s="37">
        <f t="shared" si="28"/>
        <v>4</v>
      </c>
      <c r="K57" s="37">
        <f t="shared" si="28"/>
        <v>15</v>
      </c>
      <c r="L57" s="37">
        <f t="shared" si="28"/>
        <v>15</v>
      </c>
      <c r="M57" s="37">
        <f t="shared" si="28"/>
        <v>11</v>
      </c>
      <c r="N57" s="37">
        <f t="shared" si="28"/>
        <v>7</v>
      </c>
      <c r="O57" s="37">
        <f t="shared" si="28"/>
        <v>12</v>
      </c>
      <c r="P57" s="37">
        <f t="shared" si="28"/>
        <v>3</v>
      </c>
      <c r="Q57" s="37">
        <f t="shared" si="28"/>
        <v>11</v>
      </c>
      <c r="R57" s="37">
        <f t="shared" si="28"/>
        <v>15</v>
      </c>
      <c r="S57" s="37">
        <f t="shared" si="28"/>
        <v>3</v>
      </c>
      <c r="T57" s="37">
        <f t="shared" si="28"/>
        <v>2</v>
      </c>
      <c r="U57" s="37">
        <f t="shared" si="28"/>
        <v>6</v>
      </c>
      <c r="V57" s="37">
        <f t="shared" si="28"/>
        <v>4</v>
      </c>
      <c r="W57" s="37">
        <f t="shared" si="28"/>
        <v>12</v>
      </c>
      <c r="X57" s="37">
        <f t="shared" si="28"/>
        <v>15</v>
      </c>
      <c r="Y57" s="37">
        <f t="shared" si="28"/>
        <v>16</v>
      </c>
      <c r="Z57" s="37">
        <f t="shared" si="28"/>
        <v>0</v>
      </c>
      <c r="AA57" s="166"/>
      <c r="AB57" s="166"/>
      <c r="AC57" s="166"/>
      <c r="AD57" s="166"/>
      <c r="AH57" s="35">
        <f>COUNTIF(AH14:AH53,"0")</f>
        <v>6</v>
      </c>
      <c r="AI57" s="35">
        <f t="shared" ref="AI57:BA57" si="30">COUNTIF(AI14:AI53,"0")</f>
        <v>3</v>
      </c>
      <c r="AJ57" s="35">
        <f t="shared" si="30"/>
        <v>14</v>
      </c>
      <c r="AK57" s="35">
        <f t="shared" si="30"/>
        <v>4</v>
      </c>
      <c r="AL57" s="35">
        <f t="shared" si="30"/>
        <v>15</v>
      </c>
      <c r="AM57" s="35">
        <f t="shared" si="30"/>
        <v>15</v>
      </c>
      <c r="AN57" s="35">
        <f t="shared" si="30"/>
        <v>11</v>
      </c>
      <c r="AO57" s="35">
        <f t="shared" si="30"/>
        <v>7</v>
      </c>
      <c r="AP57" s="35">
        <f t="shared" si="30"/>
        <v>12</v>
      </c>
      <c r="AQ57" s="35">
        <f t="shared" si="30"/>
        <v>3</v>
      </c>
      <c r="AR57" s="35">
        <f t="shared" si="30"/>
        <v>11</v>
      </c>
      <c r="AS57" s="35">
        <f t="shared" si="30"/>
        <v>15</v>
      </c>
      <c r="AT57" s="35">
        <f t="shared" si="30"/>
        <v>3</v>
      </c>
      <c r="AU57" s="35">
        <f t="shared" si="30"/>
        <v>2</v>
      </c>
      <c r="AV57" s="35">
        <f t="shared" si="30"/>
        <v>6</v>
      </c>
      <c r="AW57" s="35">
        <f t="shared" si="30"/>
        <v>4</v>
      </c>
      <c r="AX57" s="35">
        <f t="shared" si="30"/>
        <v>12</v>
      </c>
      <c r="AY57" s="35">
        <f t="shared" si="30"/>
        <v>15</v>
      </c>
      <c r="AZ57" s="35">
        <f t="shared" si="30"/>
        <v>16</v>
      </c>
      <c r="BA57" s="35">
        <f t="shared" si="30"/>
        <v>0</v>
      </c>
      <c r="BB57" s="36"/>
    </row>
    <row r="58" spans="2:57" ht="14.55" customHeight="1">
      <c r="B58" s="167" t="s">
        <v>190</v>
      </c>
      <c r="C58" s="167"/>
      <c r="D58" s="167"/>
      <c r="E58" s="167"/>
      <c r="F58" s="167"/>
      <c r="G58" s="101">
        <f>(G56*100%)/$BB$11</f>
        <v>0.625</v>
      </c>
      <c r="H58" s="101">
        <f t="shared" ref="H58:Z58" si="31">(H56*100%)/$BB$11</f>
        <v>0.8125</v>
      </c>
      <c r="I58" s="101">
        <f t="shared" si="31"/>
        <v>0.125</v>
      </c>
      <c r="J58" s="101">
        <f t="shared" si="31"/>
        <v>0.75</v>
      </c>
      <c r="K58" s="101">
        <f t="shared" si="31"/>
        <v>6.25E-2</v>
      </c>
      <c r="L58" s="101">
        <f t="shared" si="31"/>
        <v>6.25E-2</v>
      </c>
      <c r="M58" s="101">
        <f t="shared" si="31"/>
        <v>0.3125</v>
      </c>
      <c r="N58" s="101">
        <f t="shared" si="31"/>
        <v>0.5625</v>
      </c>
      <c r="O58" s="101">
        <f t="shared" si="31"/>
        <v>0.25</v>
      </c>
      <c r="P58" s="101">
        <f t="shared" si="31"/>
        <v>0.8125</v>
      </c>
      <c r="Q58" s="101">
        <f t="shared" si="31"/>
        <v>0.3125</v>
      </c>
      <c r="R58" s="101">
        <f t="shared" si="31"/>
        <v>6.25E-2</v>
      </c>
      <c r="S58" s="101">
        <f t="shared" si="31"/>
        <v>0.8125</v>
      </c>
      <c r="T58" s="101">
        <f t="shared" si="31"/>
        <v>0.875</v>
      </c>
      <c r="U58" s="101">
        <f t="shared" si="31"/>
        <v>0.625</v>
      </c>
      <c r="V58" s="101">
        <f t="shared" si="31"/>
        <v>0.75</v>
      </c>
      <c r="W58" s="101">
        <f>(W56*100%)/$BB$11</f>
        <v>0.25</v>
      </c>
      <c r="X58" s="101">
        <f t="shared" si="31"/>
        <v>6.25E-2</v>
      </c>
      <c r="Y58" s="101">
        <f t="shared" si="31"/>
        <v>0</v>
      </c>
      <c r="Z58" s="101">
        <f t="shared" si="31"/>
        <v>0</v>
      </c>
      <c r="AA58" s="39">
        <f>COUNTIF($AD$14:$AD$53,AA56)</f>
        <v>15</v>
      </c>
      <c r="AB58" s="39">
        <f>COUNTIF($AD$14:$AD$53,AB56)</f>
        <v>1</v>
      </c>
      <c r="AC58" s="39">
        <f>COUNTIF($AD$14:$AD$53,AC56)</f>
        <v>0</v>
      </c>
      <c r="AD58" s="39">
        <f>COUNTIF($AD$14:$AD$53,AD56)</f>
        <v>0</v>
      </c>
    </row>
    <row r="59" spans="2:57" ht="14.55" customHeight="1"/>
    <row r="60" spans="2:57" ht="14.55" customHeight="1"/>
    <row r="61" spans="2:57" ht="14.55" customHeight="1"/>
    <row r="62" spans="2:57" ht="14.55" customHeight="1"/>
    <row r="63" spans="2:57" ht="14.55" customHeight="1"/>
    <row r="64" spans="2:57" ht="14.55" customHeight="1"/>
    <row r="65" ht="14.55" customHeight="1"/>
    <row r="66" ht="14.55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1786714</v>
      </c>
      <c r="E5" s="180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ResA!H7</f>
        <v>Matematica</v>
      </c>
      <c r="H7" s="133"/>
      <c r="I7" s="133"/>
      <c r="J7" s="133"/>
      <c r="K7" s="185" t="s">
        <v>183</v>
      </c>
      <c r="L7" s="185"/>
      <c r="M7" s="186">
        <f>ResA!Q7</f>
        <v>2</v>
      </c>
      <c r="N7" s="186"/>
      <c r="O7" s="187" t="s">
        <v>5</v>
      </c>
      <c r="P7" s="187"/>
      <c r="Q7" s="186" t="str">
        <f>ResA!W7</f>
        <v>A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 ht="14.55" customHeight="1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ht="14.55" customHeight="1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COUNTIF(ResA!$AD$14:$AD$53,GrafA!B14)</f>
        <v>15</v>
      </c>
      <c r="E14" s="103">
        <f>(D14*100%)/$D$18</f>
        <v>0.9375</v>
      </c>
    </row>
    <row r="15" spans="2:23" ht="21">
      <c r="B15" s="176" t="str">
        <f>Matriz!$I$4</f>
        <v>Proceso</v>
      </c>
      <c r="C15" s="176"/>
      <c r="D15" s="59">
        <f>COUNTIF(ResA!$AD$14:$AD$53,GrafA!B15)</f>
        <v>1</v>
      </c>
      <c r="E15" s="103">
        <f>(D15*100%)/$D$18</f>
        <v>6.25E-2</v>
      </c>
    </row>
    <row r="16" spans="2:23" ht="21">
      <c r="B16" s="176" t="str">
        <f>Matriz!$I$5</f>
        <v>Satisfactorio</v>
      </c>
      <c r="C16" s="176"/>
      <c r="D16" s="59">
        <f>COUNTIF(ResA!$AD$14:$AD$53,GrafA!B16)</f>
        <v>0</v>
      </c>
      <c r="E16" s="103">
        <f>(D16*100%)/$D$18</f>
        <v>0</v>
      </c>
    </row>
    <row r="17" spans="2:5" ht="21">
      <c r="B17" s="176" t="str">
        <f>IF(Matriz!$I$6=0,"",Matriz!$I$6)</f>
        <v/>
      </c>
      <c r="C17" s="176"/>
      <c r="D17" s="59" t="str">
        <f>IF($B$17="","",COUNTIF(ResA!$AD$14:$AD$53,GrafA!B17))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16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topLeftCell="A3" workbookViewId="0">
      <selection activeCell="AC45" sqref="AC45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1786714</v>
      </c>
      <c r="E5" s="190"/>
      <c r="F5" s="44" t="s">
        <v>37</v>
      </c>
      <c r="G5" s="188" t="str">
        <f>VLOOKUP(D5,Data!$A$2:$F$201,6,FALSE)</f>
        <v>ILO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ILO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PRIVADA</v>
      </c>
      <c r="P9" s="188"/>
      <c r="Q9" s="188"/>
      <c r="R9" s="188"/>
      <c r="S9" s="188"/>
      <c r="T9" s="156" t="s">
        <v>5</v>
      </c>
      <c r="U9" s="156"/>
      <c r="V9" s="156"/>
      <c r="W9" s="188" t="s">
        <v>406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8" t="s">
        <v>404</v>
      </c>
      <c r="H12" s="100" t="s">
        <v>167</v>
      </c>
      <c r="I12" s="100" t="s">
        <v>167</v>
      </c>
      <c r="J12" s="100" t="s">
        <v>167</v>
      </c>
      <c r="K12" s="100" t="s">
        <v>168</v>
      </c>
      <c r="L12" s="100" t="s">
        <v>166</v>
      </c>
      <c r="M12" s="100" t="s">
        <v>167</v>
      </c>
      <c r="N12" s="100" t="s">
        <v>168</v>
      </c>
      <c r="O12" s="100" t="s">
        <v>168</v>
      </c>
      <c r="P12" s="100" t="s">
        <v>166</v>
      </c>
      <c r="Q12" s="100" t="s">
        <v>168</v>
      </c>
      <c r="R12" s="100" t="s">
        <v>168</v>
      </c>
      <c r="S12" s="100" t="s">
        <v>166</v>
      </c>
      <c r="T12" s="100" t="s">
        <v>167</v>
      </c>
      <c r="U12" s="100" t="s">
        <v>167</v>
      </c>
      <c r="V12" s="100" t="s">
        <v>167</v>
      </c>
      <c r="W12" s="100" t="s">
        <v>167</v>
      </c>
      <c r="X12" s="100" t="s">
        <v>167</v>
      </c>
      <c r="Y12" s="100" t="s">
        <v>166</v>
      </c>
      <c r="Z12" s="100" t="s">
        <v>168</v>
      </c>
      <c r="AA12" s="100" t="s">
        <v>166</v>
      </c>
    </row>
    <row r="13" spans="2:27">
      <c r="B13" s="42">
        <v>2</v>
      </c>
      <c r="C13" s="98" t="s">
        <v>675</v>
      </c>
      <c r="D13" s="98" t="s">
        <v>676</v>
      </c>
      <c r="E13" s="98" t="s">
        <v>677</v>
      </c>
      <c r="F13" s="98" t="s">
        <v>678</v>
      </c>
      <c r="G13" s="98" t="s">
        <v>403</v>
      </c>
      <c r="H13" s="100" t="s">
        <v>167</v>
      </c>
      <c r="I13" s="100" t="s">
        <v>167</v>
      </c>
      <c r="J13" s="100" t="s">
        <v>167</v>
      </c>
      <c r="K13" s="100" t="s">
        <v>166</v>
      </c>
      <c r="L13" s="100" t="s">
        <v>168</v>
      </c>
      <c r="M13" s="100" t="s">
        <v>168</v>
      </c>
      <c r="N13" s="100" t="s">
        <v>168</v>
      </c>
      <c r="O13" s="100" t="s">
        <v>166</v>
      </c>
      <c r="P13" s="100" t="s">
        <v>168</v>
      </c>
      <c r="Q13" s="100" t="s">
        <v>167</v>
      </c>
      <c r="R13" s="100" t="s">
        <v>166</v>
      </c>
      <c r="S13" s="100" t="s">
        <v>166</v>
      </c>
      <c r="T13" s="100" t="s">
        <v>167</v>
      </c>
      <c r="U13" s="100" t="s">
        <v>167</v>
      </c>
      <c r="V13" s="100" t="s">
        <v>167</v>
      </c>
      <c r="W13" s="100" t="s">
        <v>167</v>
      </c>
      <c r="X13" s="100" t="s">
        <v>168</v>
      </c>
      <c r="Y13" s="100" t="s">
        <v>168</v>
      </c>
      <c r="Z13" s="100" t="s">
        <v>167</v>
      </c>
      <c r="AA13" s="100" t="s">
        <v>168</v>
      </c>
    </row>
    <row r="14" spans="2:27">
      <c r="B14" s="42">
        <v>3</v>
      </c>
      <c r="C14" s="98" t="s">
        <v>679</v>
      </c>
      <c r="D14" s="98" t="s">
        <v>680</v>
      </c>
      <c r="E14" s="98" t="s">
        <v>681</v>
      </c>
      <c r="F14" s="98" t="s">
        <v>682</v>
      </c>
      <c r="G14" s="98" t="s">
        <v>404</v>
      </c>
      <c r="H14" s="100" t="s">
        <v>167</v>
      </c>
      <c r="I14" s="100" t="s">
        <v>167</v>
      </c>
      <c r="J14" s="100" t="s">
        <v>167</v>
      </c>
      <c r="K14" s="100" t="s">
        <v>166</v>
      </c>
      <c r="L14" s="100" t="s">
        <v>166</v>
      </c>
      <c r="M14" s="100" t="s">
        <v>167</v>
      </c>
      <c r="N14" s="100" t="s">
        <v>166</v>
      </c>
      <c r="O14" s="100" t="s">
        <v>168</v>
      </c>
      <c r="P14" s="100" t="s">
        <v>166</v>
      </c>
      <c r="Q14" s="100" t="s">
        <v>168</v>
      </c>
      <c r="R14" s="100" t="s">
        <v>168</v>
      </c>
      <c r="S14" s="100" t="s">
        <v>166</v>
      </c>
      <c r="T14" s="100" t="s">
        <v>167</v>
      </c>
      <c r="U14" s="100" t="s">
        <v>167</v>
      </c>
      <c r="V14" s="100" t="s">
        <v>167</v>
      </c>
      <c r="W14" s="100" t="s">
        <v>166</v>
      </c>
      <c r="X14" s="100" t="s">
        <v>167</v>
      </c>
      <c r="Y14" s="100" t="s">
        <v>167</v>
      </c>
      <c r="Z14" s="100" t="s">
        <v>168</v>
      </c>
      <c r="AA14" s="100" t="s">
        <v>167</v>
      </c>
    </row>
    <row r="15" spans="2:27">
      <c r="B15" s="42">
        <v>4</v>
      </c>
      <c r="C15" s="98" t="s">
        <v>683</v>
      </c>
      <c r="D15" s="98" t="s">
        <v>684</v>
      </c>
      <c r="E15" s="98" t="s">
        <v>685</v>
      </c>
      <c r="F15" s="98" t="s">
        <v>686</v>
      </c>
      <c r="G15" s="98" t="s">
        <v>404</v>
      </c>
      <c r="H15" s="100" t="s">
        <v>167</v>
      </c>
      <c r="I15" s="100" t="s">
        <v>167</v>
      </c>
      <c r="J15" s="100" t="s">
        <v>167</v>
      </c>
      <c r="K15" s="100" t="s">
        <v>168</v>
      </c>
      <c r="L15" s="100" t="s">
        <v>167</v>
      </c>
      <c r="M15" s="100" t="s">
        <v>167</v>
      </c>
      <c r="N15" s="100" t="s">
        <v>166</v>
      </c>
      <c r="O15" s="100" t="s">
        <v>168</v>
      </c>
      <c r="P15" s="100" t="s">
        <v>166</v>
      </c>
      <c r="Q15" s="100" t="s">
        <v>167</v>
      </c>
      <c r="R15" s="100" t="s">
        <v>167</v>
      </c>
      <c r="S15" s="100" t="s">
        <v>167</v>
      </c>
      <c r="T15" s="100" t="s">
        <v>167</v>
      </c>
      <c r="U15" s="100" t="s">
        <v>167</v>
      </c>
      <c r="V15" s="100" t="s">
        <v>167</v>
      </c>
      <c r="W15" s="100" t="s">
        <v>168</v>
      </c>
      <c r="X15" s="100" t="s">
        <v>166</v>
      </c>
      <c r="Y15" s="100" t="s">
        <v>168</v>
      </c>
      <c r="Z15" s="100" t="s">
        <v>167</v>
      </c>
      <c r="AA15" s="100" t="s">
        <v>168</v>
      </c>
    </row>
    <row r="16" spans="2:27">
      <c r="B16" s="42">
        <v>5</v>
      </c>
      <c r="C16" s="98" t="s">
        <v>687</v>
      </c>
      <c r="D16" s="98" t="s">
        <v>688</v>
      </c>
      <c r="E16" s="98" t="s">
        <v>689</v>
      </c>
      <c r="F16" s="98" t="s">
        <v>690</v>
      </c>
      <c r="G16" s="98" t="s">
        <v>404</v>
      </c>
      <c r="H16" s="100" t="s">
        <v>167</v>
      </c>
      <c r="I16" s="100" t="s">
        <v>167</v>
      </c>
      <c r="J16" s="100" t="s">
        <v>167</v>
      </c>
      <c r="K16" s="100" t="s">
        <v>167</v>
      </c>
      <c r="L16" s="100" t="s">
        <v>166</v>
      </c>
      <c r="M16" s="100" t="s">
        <v>168</v>
      </c>
      <c r="N16" s="100" t="s">
        <v>167</v>
      </c>
      <c r="O16" s="100" t="s">
        <v>166</v>
      </c>
      <c r="P16" s="100" t="s">
        <v>166</v>
      </c>
      <c r="Q16" s="100" t="s">
        <v>166</v>
      </c>
      <c r="R16" s="100" t="s">
        <v>166</v>
      </c>
      <c r="S16" s="100" t="s">
        <v>168</v>
      </c>
      <c r="T16" s="100" t="s">
        <v>168</v>
      </c>
      <c r="U16" s="100" t="s">
        <v>168</v>
      </c>
      <c r="V16" s="100" t="s">
        <v>168</v>
      </c>
      <c r="W16" s="100" t="s">
        <v>167</v>
      </c>
      <c r="X16" s="100" t="s">
        <v>168</v>
      </c>
      <c r="Y16" s="100" t="s">
        <v>166</v>
      </c>
      <c r="Z16" s="100" t="s">
        <v>166</v>
      </c>
      <c r="AA16" s="100" t="s">
        <v>167</v>
      </c>
    </row>
    <row r="17" spans="2:30">
      <c r="B17" s="42">
        <v>6</v>
      </c>
      <c r="C17" s="98" t="s">
        <v>691</v>
      </c>
      <c r="D17" s="98" t="s">
        <v>692</v>
      </c>
      <c r="E17" s="98" t="s">
        <v>693</v>
      </c>
      <c r="F17" s="98" t="s">
        <v>694</v>
      </c>
      <c r="G17" s="98" t="s">
        <v>403</v>
      </c>
      <c r="H17" s="100" t="s">
        <v>167</v>
      </c>
      <c r="I17" s="100" t="s">
        <v>168</v>
      </c>
      <c r="J17" s="100" t="s">
        <v>167</v>
      </c>
      <c r="K17" s="100" t="s">
        <v>168</v>
      </c>
      <c r="L17" s="100" t="s">
        <v>166</v>
      </c>
      <c r="M17" s="100" t="s">
        <v>168</v>
      </c>
      <c r="N17" s="100" t="s">
        <v>166</v>
      </c>
      <c r="O17" s="100" t="s">
        <v>166</v>
      </c>
      <c r="P17" s="100" t="s">
        <v>168</v>
      </c>
      <c r="Q17" s="100" t="s">
        <v>166</v>
      </c>
      <c r="R17" s="100" t="s">
        <v>168</v>
      </c>
      <c r="S17" s="100" t="s">
        <v>166</v>
      </c>
      <c r="T17" s="100" t="s">
        <v>167</v>
      </c>
      <c r="U17" s="100" t="s">
        <v>166</v>
      </c>
      <c r="V17" s="100" t="s">
        <v>167</v>
      </c>
      <c r="W17" s="100" t="s">
        <v>166</v>
      </c>
      <c r="X17" s="100" t="s">
        <v>166</v>
      </c>
      <c r="Y17" s="100" t="s">
        <v>167</v>
      </c>
      <c r="Z17" s="100" t="s">
        <v>168</v>
      </c>
      <c r="AA17" s="100" t="s">
        <v>167</v>
      </c>
    </row>
    <row r="18" spans="2:30">
      <c r="B18" s="42">
        <v>7</v>
      </c>
      <c r="C18" s="98" t="s">
        <v>695</v>
      </c>
      <c r="D18" s="98" t="s">
        <v>696</v>
      </c>
      <c r="E18" s="98" t="s">
        <v>697</v>
      </c>
      <c r="F18" s="98" t="s">
        <v>698</v>
      </c>
      <c r="G18" s="98" t="s">
        <v>403</v>
      </c>
      <c r="H18" s="100" t="s">
        <v>167</v>
      </c>
      <c r="I18" s="100" t="s">
        <v>167</v>
      </c>
      <c r="J18" s="100" t="s">
        <v>166</v>
      </c>
      <c r="K18" s="100" t="s">
        <v>167</v>
      </c>
      <c r="L18" s="100" t="s">
        <v>167</v>
      </c>
      <c r="M18" s="100" t="s">
        <v>167</v>
      </c>
      <c r="N18" s="100" t="s">
        <v>166</v>
      </c>
      <c r="O18" s="100" t="s">
        <v>168</v>
      </c>
      <c r="P18" s="100" t="s">
        <v>168</v>
      </c>
      <c r="Q18" s="100" t="s">
        <v>168</v>
      </c>
      <c r="R18" s="100" t="s">
        <v>166</v>
      </c>
      <c r="S18" s="100" t="s">
        <v>167</v>
      </c>
      <c r="T18" s="100" t="s">
        <v>168</v>
      </c>
      <c r="U18" s="100" t="s">
        <v>166</v>
      </c>
      <c r="V18" s="100" t="s">
        <v>167</v>
      </c>
      <c r="W18" s="100" t="s">
        <v>166</v>
      </c>
      <c r="X18" s="100" t="s">
        <v>167</v>
      </c>
      <c r="Y18" s="100" t="s">
        <v>167</v>
      </c>
      <c r="Z18" s="100" t="s">
        <v>167</v>
      </c>
      <c r="AA18" s="100" t="s">
        <v>167</v>
      </c>
      <c r="AB18" s="148" t="s">
        <v>479</v>
      </c>
      <c r="AC18" s="148"/>
      <c r="AD18" s="148"/>
    </row>
    <row r="19" spans="2:30">
      <c r="B19" s="42">
        <v>8</v>
      </c>
      <c r="C19" s="98" t="s">
        <v>699</v>
      </c>
      <c r="D19" s="98" t="s">
        <v>700</v>
      </c>
      <c r="E19" s="98" t="s">
        <v>701</v>
      </c>
      <c r="F19" s="98" t="s">
        <v>702</v>
      </c>
      <c r="G19" s="98" t="s">
        <v>404</v>
      </c>
      <c r="H19" s="100" t="s">
        <v>167</v>
      </c>
      <c r="I19" s="100" t="s">
        <v>167</v>
      </c>
      <c r="J19" s="100" t="s">
        <v>167</v>
      </c>
      <c r="K19" s="100" t="s">
        <v>166</v>
      </c>
      <c r="L19" s="100" t="s">
        <v>166</v>
      </c>
      <c r="M19" s="100" t="s">
        <v>167</v>
      </c>
      <c r="N19" s="100" t="s">
        <v>166</v>
      </c>
      <c r="O19" s="100" t="s">
        <v>168</v>
      </c>
      <c r="P19" s="100" t="s">
        <v>166</v>
      </c>
      <c r="Q19" s="100" t="s">
        <v>168</v>
      </c>
      <c r="R19" s="100" t="s">
        <v>168</v>
      </c>
      <c r="S19" s="100" t="s">
        <v>166</v>
      </c>
      <c r="T19" s="100" t="s">
        <v>167</v>
      </c>
      <c r="U19" s="100" t="s">
        <v>167</v>
      </c>
      <c r="V19" s="100" t="s">
        <v>167</v>
      </c>
      <c r="W19" s="100" t="s">
        <v>167</v>
      </c>
      <c r="X19" s="100" t="s">
        <v>168</v>
      </c>
      <c r="Y19" s="100" t="s">
        <v>167</v>
      </c>
      <c r="Z19" s="100" t="s">
        <v>166</v>
      </c>
      <c r="AA19" s="100" t="s">
        <v>168</v>
      </c>
      <c r="AB19" s="149">
        <f>ResumenTotal!N45</f>
        <v>11</v>
      </c>
      <c r="AC19" s="149"/>
      <c r="AD19" s="149"/>
    </row>
    <row r="20" spans="2:30">
      <c r="B20" s="42">
        <v>9</v>
      </c>
      <c r="C20" s="98" t="s">
        <v>703</v>
      </c>
      <c r="D20" s="98" t="s">
        <v>704</v>
      </c>
      <c r="E20" s="98" t="s">
        <v>705</v>
      </c>
      <c r="F20" s="98" t="s">
        <v>706</v>
      </c>
      <c r="G20" s="98" t="s">
        <v>404</v>
      </c>
      <c r="H20" s="100" t="s">
        <v>168</v>
      </c>
      <c r="I20" s="100" t="s">
        <v>166</v>
      </c>
      <c r="J20" s="100" t="s">
        <v>168</v>
      </c>
      <c r="K20" s="100" t="s">
        <v>168</v>
      </c>
      <c r="L20" s="100" t="s">
        <v>168</v>
      </c>
      <c r="M20" s="100" t="s">
        <v>167</v>
      </c>
      <c r="N20" s="100" t="s">
        <v>168</v>
      </c>
      <c r="O20" s="100" t="s">
        <v>166</v>
      </c>
      <c r="P20" s="100" t="s">
        <v>167</v>
      </c>
      <c r="Q20" s="100" t="s">
        <v>167</v>
      </c>
      <c r="R20" s="100" t="s">
        <v>166</v>
      </c>
      <c r="S20" s="100" t="s">
        <v>168</v>
      </c>
      <c r="T20" s="100" t="s">
        <v>166</v>
      </c>
      <c r="U20" s="100" t="s">
        <v>168</v>
      </c>
      <c r="V20" s="100" t="s">
        <v>168</v>
      </c>
      <c r="W20" s="100" t="s">
        <v>168</v>
      </c>
      <c r="X20" s="100" t="s">
        <v>167</v>
      </c>
      <c r="Y20" s="100" t="s">
        <v>166</v>
      </c>
      <c r="Z20" s="100" t="s">
        <v>168</v>
      </c>
      <c r="AA20" s="100" t="s">
        <v>166</v>
      </c>
      <c r="AB20" s="149"/>
      <c r="AC20" s="149"/>
      <c r="AD20" s="149"/>
    </row>
    <row r="21" spans="2:30">
      <c r="B21" s="42">
        <v>10</v>
      </c>
      <c r="C21" s="98" t="s">
        <v>707</v>
      </c>
      <c r="D21" s="98" t="s">
        <v>708</v>
      </c>
      <c r="E21" s="98" t="s">
        <v>709</v>
      </c>
      <c r="F21" s="98" t="s">
        <v>710</v>
      </c>
      <c r="G21" s="98" t="s">
        <v>403</v>
      </c>
      <c r="H21" s="100" t="s">
        <v>166</v>
      </c>
      <c r="I21" s="100" t="s">
        <v>168</v>
      </c>
      <c r="J21" s="100" t="s">
        <v>167</v>
      </c>
      <c r="K21" s="100" t="s">
        <v>166</v>
      </c>
      <c r="L21" s="100" t="s">
        <v>166</v>
      </c>
      <c r="M21" s="100" t="s">
        <v>167</v>
      </c>
      <c r="N21" s="100" t="s">
        <v>167</v>
      </c>
      <c r="O21" s="100" t="s">
        <v>167</v>
      </c>
      <c r="P21" s="100" t="s">
        <v>168</v>
      </c>
      <c r="Q21" s="100" t="s">
        <v>167</v>
      </c>
      <c r="R21" s="100" t="s">
        <v>168</v>
      </c>
      <c r="S21" s="100" t="s">
        <v>166</v>
      </c>
      <c r="T21" s="100" t="s">
        <v>167</v>
      </c>
      <c r="U21" s="100" t="s">
        <v>167</v>
      </c>
      <c r="V21" s="100" t="s">
        <v>167</v>
      </c>
      <c r="W21" s="100" t="s">
        <v>167</v>
      </c>
      <c r="X21" s="100" t="s">
        <v>166</v>
      </c>
      <c r="Y21" s="100" t="s">
        <v>168</v>
      </c>
      <c r="Z21" s="100" t="s">
        <v>168</v>
      </c>
      <c r="AA21" s="100" t="s">
        <v>168</v>
      </c>
      <c r="AB21" s="149"/>
      <c r="AC21" s="149"/>
      <c r="AD21" s="149"/>
    </row>
    <row r="22" spans="2:30">
      <c r="B22" s="42">
        <v>11</v>
      </c>
      <c r="C22" s="98" t="s">
        <v>711</v>
      </c>
      <c r="D22" s="98" t="s">
        <v>708</v>
      </c>
      <c r="E22" s="98" t="s">
        <v>712</v>
      </c>
      <c r="F22" s="98" t="s">
        <v>713</v>
      </c>
      <c r="G22" s="98" t="s">
        <v>404</v>
      </c>
      <c r="H22" s="100" t="s">
        <v>168</v>
      </c>
      <c r="I22" s="100" t="s">
        <v>167</v>
      </c>
      <c r="J22" s="100" t="s">
        <v>167</v>
      </c>
      <c r="K22" s="100" t="s">
        <v>166</v>
      </c>
      <c r="L22" s="100" t="s">
        <v>166</v>
      </c>
      <c r="M22" s="100" t="s">
        <v>167</v>
      </c>
      <c r="N22" s="100" t="s">
        <v>166</v>
      </c>
      <c r="O22" s="100" t="s">
        <v>168</v>
      </c>
      <c r="P22" s="100" t="s">
        <v>166</v>
      </c>
      <c r="Q22" s="100" t="s">
        <v>168</v>
      </c>
      <c r="R22" s="100" t="s">
        <v>168</v>
      </c>
      <c r="S22" s="100" t="s">
        <v>167</v>
      </c>
      <c r="T22" s="100" t="s">
        <v>167</v>
      </c>
      <c r="U22" s="100" t="s">
        <v>167</v>
      </c>
      <c r="V22" s="100" t="s">
        <v>168</v>
      </c>
      <c r="W22" s="100" t="s">
        <v>167</v>
      </c>
      <c r="X22" s="100" t="s">
        <v>167</v>
      </c>
      <c r="Y22" s="100" t="s">
        <v>168</v>
      </c>
      <c r="Z22" s="100" t="s">
        <v>167</v>
      </c>
      <c r="AA22" s="100" t="s">
        <v>166</v>
      </c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>
        <v>4650095</v>
      </c>
      <c r="F53" s="151" t="s">
        <v>768</v>
      </c>
      <c r="G53" s="151"/>
      <c r="H53" s="151"/>
      <c r="I53" s="151"/>
      <c r="J53" s="151"/>
      <c r="K53" s="151"/>
      <c r="L53" s="151" t="s">
        <v>769</v>
      </c>
      <c r="M53" s="151"/>
      <c r="N53" s="151"/>
      <c r="O53" s="151"/>
      <c r="P53" s="151"/>
      <c r="Q53" s="151"/>
      <c r="R53" s="151"/>
      <c r="S53" s="151"/>
      <c r="T53" s="157" t="s">
        <v>770</v>
      </c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>
        <v>4650096</v>
      </c>
      <c r="F57" s="151" t="s">
        <v>768</v>
      </c>
      <c r="G57" s="151"/>
      <c r="H57" s="151"/>
      <c r="I57" s="151"/>
      <c r="J57" s="151"/>
      <c r="K57" s="151"/>
      <c r="L57" s="151" t="s">
        <v>769</v>
      </c>
      <c r="M57" s="151"/>
      <c r="N57" s="151"/>
      <c r="O57" s="151"/>
      <c r="P57" s="151"/>
      <c r="Q57" s="151"/>
      <c r="R57" s="151"/>
      <c r="S57" s="151"/>
      <c r="T57" s="151" t="s">
        <v>771</v>
      </c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disabled="1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zoomScale="70" zoomScaleNormal="70" workbookViewId="0">
      <selection activeCell="AE22" sqref="AE22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6.1" customHeight="1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RespB!G7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RespB!W9</f>
        <v>B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 ht="14.55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11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IF(VLOOKUP(B14,RespB!$B$12:$AA$51,2,FALSE)&lt;&gt;0,VLOOKUP(B14,RespB!$B$12:$AA$51,2,FALSE),"")</f>
        <v>79852410</v>
      </c>
      <c r="D14" s="28" t="str">
        <f>IF(VLOOKUP(B14,RespB!$B$12:$AA$51,3,FALSE)&lt;&gt;0,CONCATENATE(VLOOKUP(B14,RespB!$B$12:$AA$51,3,FALSE)," ",VLOOKUP(B14,RespB!$B$12:$AA$51,4,FALSE)),"")</f>
        <v>Apaza Contreras</v>
      </c>
      <c r="E14" s="28" t="str">
        <f>IF(VLOOKUP(B14,RespB!$B$12:$AA$51,4,FALSE)&lt;&gt;0,VLOOKUP(B14,RespB!$B$12:$AA$51,5,FALSE),"")</f>
        <v>Wilber Alejandro</v>
      </c>
      <c r="F14" s="58" t="str">
        <f>IF(VLOOKUP(B14,RespB!$B$12:$AA$51,5,FALSE)&lt;&gt;0,VLOOKUP(B14,RespB!$B$12:$AA$51,6,FALSE),"")</f>
        <v>Masculino</v>
      </c>
      <c r="G14" s="17" t="str">
        <f>IF(AH14="","",IF(AH14=0,"✖","✔"))</f>
        <v>✔</v>
      </c>
      <c r="H14" s="17" t="str">
        <f t="shared" ref="H14:Z27" si="0">IF(AI14="","",IF(AI14=0,"✖","✔"))</f>
        <v>✔</v>
      </c>
      <c r="I14" s="17" t="str">
        <f t="shared" si="0"/>
        <v>✔</v>
      </c>
      <c r="J14" s="17" t="str">
        <f t="shared" si="0"/>
        <v>✖</v>
      </c>
      <c r="K14" s="17" t="str">
        <f t="shared" si="0"/>
        <v>✔</v>
      </c>
      <c r="L14" s="17" t="str">
        <f t="shared" si="0"/>
        <v>✔</v>
      </c>
      <c r="M14" s="17" t="str">
        <f t="shared" si="0"/>
        <v>✖</v>
      </c>
      <c r="N14" s="17" t="str">
        <f t="shared" si="0"/>
        <v>✔</v>
      </c>
      <c r="O14" s="17" t="str">
        <f t="shared" si="0"/>
        <v>✔</v>
      </c>
      <c r="P14" s="17" t="str">
        <f t="shared" si="0"/>
        <v>✔</v>
      </c>
      <c r="Q14" s="17" t="str">
        <f t="shared" si="0"/>
        <v>✔</v>
      </c>
      <c r="R14" s="17" t="str">
        <f t="shared" si="0"/>
        <v>✔</v>
      </c>
      <c r="S14" s="17" t="str">
        <f t="shared" si="0"/>
        <v>✔</v>
      </c>
      <c r="T14" s="17" t="str">
        <f t="shared" si="0"/>
        <v>✔</v>
      </c>
      <c r="U14" s="17" t="str">
        <f t="shared" si="0"/>
        <v>✔</v>
      </c>
      <c r="V14" s="17" t="str">
        <f t="shared" si="0"/>
        <v>✖</v>
      </c>
      <c r="W14" s="17" t="str">
        <f t="shared" si="0"/>
        <v>✔</v>
      </c>
      <c r="X14" s="17" t="str">
        <f t="shared" si="0"/>
        <v>✔</v>
      </c>
      <c r="Y14" s="17" t="str">
        <f t="shared" si="0"/>
        <v>✖</v>
      </c>
      <c r="Z14" s="17" t="str">
        <f t="shared" si="0"/>
        <v>✖</v>
      </c>
      <c r="AA14" s="21">
        <f>BB14</f>
        <v>15</v>
      </c>
      <c r="AB14" s="21">
        <f>BC14</f>
        <v>5</v>
      </c>
      <c r="AC14" s="21">
        <f>BD14</f>
        <v>15</v>
      </c>
      <c r="AD14" s="21" t="str">
        <f>BE14</f>
        <v>Proceso</v>
      </c>
      <c r="AH14" s="16">
        <f>IF(RespB!H12=0,"",IF(RespB!H12=ResA!$G$11,ResA!$G$12,0))</f>
        <v>1</v>
      </c>
      <c r="AI14" s="16">
        <f>IF(RespB!I12=0,"",IF(RespB!I12=ResA!$H$11,ResA!$H$12,0))</f>
        <v>1</v>
      </c>
      <c r="AJ14" s="16">
        <f>IF(RespB!J12=0,"",IF(RespB!J12=ResA!$I$11,ResA!$I$12,0))</f>
        <v>1</v>
      </c>
      <c r="AK14" s="16">
        <f>IF(RespB!K12=0,"",IF(RespB!K12=ResA!$J$11,ResA!$J$12,0))</f>
        <v>0</v>
      </c>
      <c r="AL14" s="16">
        <f>IF(RespB!L12=0,"",IF(RespB!L12=ResA!$K$11,ResA!$K$12,0))</f>
        <v>1</v>
      </c>
      <c r="AM14" s="16">
        <f>IF(RespB!M12=0,"",IF(RespB!M12=ResA!$L$11,ResA!$L$12,0))</f>
        <v>1</v>
      </c>
      <c r="AN14" s="16">
        <f>IF(RespB!N12=0,"",IF(RespB!N12=ResA!$M$11,ResA!$M$12,0))</f>
        <v>0</v>
      </c>
      <c r="AO14" s="16">
        <f>IF(RespB!O12=0,"",IF(RespB!O12=ResA!$N$11,ResA!$N$12,0))</f>
        <v>1</v>
      </c>
      <c r="AP14" s="16">
        <f>IF(RespB!P12=0,"",IF(RespB!P12=ResA!$O$11,ResA!$O$12,0))</f>
        <v>1</v>
      </c>
      <c r="AQ14" s="16">
        <f>IF(RespB!Q12=0,"",IF(RespB!Q12=ResA!$P$11,ResA!$P$12,0))</f>
        <v>1</v>
      </c>
      <c r="AR14" s="16">
        <f>IF(RespB!R12=0,"",IF(RespB!R12=ResA!$Q$11,ResA!$Q$12,0))</f>
        <v>1</v>
      </c>
      <c r="AS14" s="16">
        <f>IF(RespB!S12=0,"",IF(RespB!S12=ResA!$R$11,ResA!$R$12,0))</f>
        <v>1</v>
      </c>
      <c r="AT14" s="16">
        <f>IF(RespB!T12=0,"",IF(RespB!T12=ResA!$S$11,ResA!$S$12,0))</f>
        <v>1</v>
      </c>
      <c r="AU14" s="16">
        <f>IF(RespB!U12=0,"",IF(RespB!U12=ResA!$T$11,ResA!$T$12,0))</f>
        <v>1</v>
      </c>
      <c r="AV14" s="16">
        <f>IF(RespB!V12=0,"",IF(RespB!V12=ResA!$U$11,ResA!$U$12,0))</f>
        <v>1</v>
      </c>
      <c r="AW14" s="16">
        <f>IF(RespB!W12=0,"",IF(RespB!W12=ResA!$V$11,ResA!$V$12,0))</f>
        <v>0</v>
      </c>
      <c r="AX14" s="16">
        <f>IF(RespB!X12=0,"",IF(RespB!X12=ResA!$W$11,ResA!$W$12,0))</f>
        <v>1</v>
      </c>
      <c r="AY14" s="16">
        <f>IF(RespB!Y12=0,"",IF(RespB!Y12=ResA!$X$11,ResA!$X$12,0))</f>
        <v>1</v>
      </c>
      <c r="AZ14" s="16">
        <f>IF(RespB!Z12=0,"",IF(RespB!Z12=ResA!$Y$11,ResA!$Y$12,0))</f>
        <v>0</v>
      </c>
      <c r="BA14" s="16">
        <f>IF(RespB!AA12=0,"",IF(RespB!AA12=ResA!$Z$11,ResA!$Z$12,0))</f>
        <v>0</v>
      </c>
      <c r="BB14" s="16">
        <f>IF(COUNTBLANK(AH14:BA14)=20,"",COUNTIF(AH14:BA14,"&gt; 0"))</f>
        <v>15</v>
      </c>
      <c r="BC14" s="17">
        <f>IF(BB14="","",COUNTIF(AH14:BA14,"= 0"))</f>
        <v>5</v>
      </c>
      <c r="BD14" s="17">
        <f>IF(BB14="","",SUM(AH14:BA14))</f>
        <v>15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Proceso</v>
      </c>
    </row>
    <row r="15" spans="2:57" ht="15.6">
      <c r="B15" s="56">
        <v>2</v>
      </c>
      <c r="C15" s="28" t="str">
        <f>IF(VLOOKUP(B15,RespB!$B$12:$AA$51,2,FALSE)&lt;&gt;0,VLOOKUP(B15,RespB!$B$12:$AA$51,2,FALSE),"")</f>
        <v>79699807</v>
      </c>
      <c r="D15" s="28" t="str">
        <f>IF(VLOOKUP(B15,RespB!$B$12:$AA$51,3,FALSE)&lt;&gt;0,CONCATENATE(VLOOKUP(B15,RespB!$B$12:$AA$51,3,FALSE)," ",VLOOKUP(B15,RespB!$B$12:$AA$51,4,FALSE)),"")</f>
        <v>Ccama Soto mayor</v>
      </c>
      <c r="E15" s="28" t="str">
        <f>IF(VLOOKUP(B15,RespB!$B$12:$AA$51,4,FALSE)&lt;&gt;0,VLOOKUP(B15,RespB!$B$12:$AA$51,5,FALSE),"")</f>
        <v>Alice Heyzel</v>
      </c>
      <c r="F15" s="58" t="str">
        <f>IF(VLOOKUP(B15,RespB!$B$12:$AA$51,5,FALSE)&lt;&gt;0,VLOOKUP(B15,RespB!$B$12:$AA$51,6,FALSE),"")</f>
        <v>Femenino</v>
      </c>
      <c r="G15" s="17" t="str">
        <f t="shared" ref="G15:Q53" si="1">IF(AH15="","",IF(AH15=0,"✖","✔"))</f>
        <v>✔</v>
      </c>
      <c r="H15" s="17" t="str">
        <f t="shared" si="0"/>
        <v>✔</v>
      </c>
      <c r="I15" s="17" t="str">
        <f t="shared" si="0"/>
        <v>✔</v>
      </c>
      <c r="J15" s="17" t="str">
        <f t="shared" si="0"/>
        <v>✔</v>
      </c>
      <c r="K15" s="17" t="str">
        <f t="shared" si="0"/>
        <v>✖</v>
      </c>
      <c r="L15" s="17" t="str">
        <f t="shared" si="0"/>
        <v>✖</v>
      </c>
      <c r="M15" s="17" t="str">
        <f t="shared" si="0"/>
        <v>✖</v>
      </c>
      <c r="N15" s="17" t="str">
        <f t="shared" si="0"/>
        <v>✖</v>
      </c>
      <c r="O15" s="17" t="str">
        <f t="shared" si="0"/>
        <v>✖</v>
      </c>
      <c r="P15" s="17" t="str">
        <f t="shared" si="0"/>
        <v>✖</v>
      </c>
      <c r="Q15" s="17" t="str">
        <f t="shared" si="0"/>
        <v>✖</v>
      </c>
      <c r="R15" s="17" t="str">
        <f t="shared" si="0"/>
        <v>✔</v>
      </c>
      <c r="S15" s="17" t="str">
        <f t="shared" si="0"/>
        <v>✔</v>
      </c>
      <c r="T15" s="17" t="str">
        <f t="shared" si="0"/>
        <v>✔</v>
      </c>
      <c r="U15" s="17" t="str">
        <f t="shared" si="0"/>
        <v>✔</v>
      </c>
      <c r="V15" s="17" t="str">
        <f t="shared" si="0"/>
        <v>✖</v>
      </c>
      <c r="W15" s="17" t="str">
        <f t="shared" si="0"/>
        <v>✖</v>
      </c>
      <c r="X15" s="17" t="str">
        <f t="shared" si="0"/>
        <v>✖</v>
      </c>
      <c r="Y15" s="17" t="str">
        <f t="shared" si="0"/>
        <v>✖</v>
      </c>
      <c r="Z15" s="17" t="str">
        <f t="shared" si="0"/>
        <v>✔</v>
      </c>
      <c r="AA15" s="21">
        <f t="shared" ref="AA15:AD53" si="2">BB15</f>
        <v>9</v>
      </c>
      <c r="AB15" s="21">
        <f t="shared" si="2"/>
        <v>11</v>
      </c>
      <c r="AC15" s="21">
        <f t="shared" si="2"/>
        <v>9</v>
      </c>
      <c r="AD15" s="21" t="str">
        <f t="shared" si="2"/>
        <v>Inicio</v>
      </c>
      <c r="AH15" s="16">
        <f>IF(RespB!H13=0,"",IF(RespB!H13=ResA!$G$11,ResA!$G$12,0))</f>
        <v>1</v>
      </c>
      <c r="AI15" s="16">
        <f>IF(RespB!I13=0,"",IF(RespB!I13=ResA!$H$11,ResA!$H$12,0))</f>
        <v>1</v>
      </c>
      <c r="AJ15" s="16">
        <f>IF(RespB!J13=0,"",IF(RespB!J13=ResA!$I$11,ResA!$I$12,0))</f>
        <v>1</v>
      </c>
      <c r="AK15" s="16">
        <f>IF(RespB!K13=0,"",IF(RespB!K13=ResA!$J$11,ResA!$J$12,0))</f>
        <v>1</v>
      </c>
      <c r="AL15" s="16">
        <f>IF(RespB!L13=0,"",IF(RespB!L13=ResA!$K$11,ResA!$K$12,0))</f>
        <v>0</v>
      </c>
      <c r="AM15" s="16">
        <f>IF(RespB!M13=0,"",IF(RespB!M13=ResA!$L$11,ResA!$L$12,0))</f>
        <v>0</v>
      </c>
      <c r="AN15" s="16">
        <f>IF(RespB!N13=0,"",IF(RespB!N13=ResA!$M$11,ResA!$M$12,0))</f>
        <v>0</v>
      </c>
      <c r="AO15" s="16">
        <f>IF(RespB!O13=0,"",IF(RespB!O13=ResA!$N$11,ResA!$N$12,0))</f>
        <v>0</v>
      </c>
      <c r="AP15" s="16">
        <f>IF(RespB!P13=0,"",IF(RespB!P13=ResA!$O$11,ResA!$O$12,0))</f>
        <v>0</v>
      </c>
      <c r="AQ15" s="16">
        <f>IF(RespB!Q13=0,"",IF(RespB!Q13=ResA!$P$11,ResA!$P$12,0))</f>
        <v>0</v>
      </c>
      <c r="AR15" s="16">
        <f>IF(RespB!R13=0,"",IF(RespB!R13=ResA!$Q$11,ResA!$Q$12,0))</f>
        <v>0</v>
      </c>
      <c r="AS15" s="16">
        <f>IF(RespB!S13=0,"",IF(RespB!S13=ResA!$R$11,ResA!$R$12,0))</f>
        <v>1</v>
      </c>
      <c r="AT15" s="16">
        <f>IF(RespB!T13=0,"",IF(RespB!T13=ResA!$S$11,ResA!$S$12,0))</f>
        <v>1</v>
      </c>
      <c r="AU15" s="16">
        <f>IF(RespB!U13=0,"",IF(RespB!U13=ResA!$T$11,ResA!$T$12,0))</f>
        <v>1</v>
      </c>
      <c r="AV15" s="16">
        <f>IF(RespB!V13=0,"",IF(RespB!V13=ResA!$U$11,ResA!$U$12,0))</f>
        <v>1</v>
      </c>
      <c r="AW15" s="16">
        <f>IF(RespB!W13=0,"",IF(RespB!W13=ResA!$V$11,ResA!$V$12,0))</f>
        <v>0</v>
      </c>
      <c r="AX15" s="16">
        <f>IF(RespB!X13=0,"",IF(RespB!X13=ResA!$W$11,ResA!$W$12,0))</f>
        <v>0</v>
      </c>
      <c r="AY15" s="16">
        <f>IF(RespB!Y13=0,"",IF(RespB!Y13=ResA!$X$11,ResA!$X$12,0))</f>
        <v>0</v>
      </c>
      <c r="AZ15" s="16">
        <f>IF(RespB!Z13=0,"",IF(RespB!Z13=ResA!$Y$11,ResA!$Y$12,0))</f>
        <v>0</v>
      </c>
      <c r="BA15" s="16">
        <f>IF(RespB!AA13=0,"",IF(RespB!AA13=ResA!$Z$11,ResA!$Z$12,0))</f>
        <v>1</v>
      </c>
      <c r="BB15" s="16">
        <f t="shared" ref="BB15:BB53" si="3">IF(COUNTBLANK(AH15:BA15)=20,"",COUNTIF(AH15:BA15,"&gt; 0"))</f>
        <v>9</v>
      </c>
      <c r="BC15" s="17">
        <f t="shared" ref="BC15:BC53" si="4">IF(BB15="","",COUNTIF(AH15:BA15,"= 0"))</f>
        <v>11</v>
      </c>
      <c r="BD15" s="17">
        <f t="shared" ref="BD15:BD53" si="5">IF(BB15="","",SUM(AH15:BA15))</f>
        <v>9</v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>Inicio</v>
      </c>
    </row>
    <row r="16" spans="2:57" ht="15.6">
      <c r="B16" s="56">
        <v>3</v>
      </c>
      <c r="C16" s="28" t="str">
        <f>IF(VLOOKUP(B16,RespB!$B$12:$AA$51,2,FALSE)&lt;&gt;0,VLOOKUP(B16,RespB!$B$12:$AA$51,2,FALSE),"")</f>
        <v>90116719</v>
      </c>
      <c r="D16" s="28" t="str">
        <f>IF(VLOOKUP(B16,RespB!$B$12:$AA$51,3,FALSE)&lt;&gt;0,CONCATENATE(VLOOKUP(B16,RespB!$B$12:$AA$51,3,FALSE)," ",VLOOKUP(B16,RespB!$B$12:$AA$51,4,FALSE)),"")</f>
        <v>Lopez Suybate</v>
      </c>
      <c r="E16" s="28" t="str">
        <f>IF(VLOOKUP(B16,RespB!$B$12:$AA$51,4,FALSE)&lt;&gt;0,VLOOKUP(B16,RespB!$B$12:$AA$51,5,FALSE),"")</f>
        <v>Denzel Yoset</v>
      </c>
      <c r="F16" s="58" t="str">
        <f>IF(VLOOKUP(B16,RespB!$B$12:$AA$51,5,FALSE)&lt;&gt;0,VLOOKUP(B16,RespB!$B$12:$AA$51,6,FALSE),"")</f>
        <v>Masculino</v>
      </c>
      <c r="G16" s="17" t="str">
        <f t="shared" si="1"/>
        <v>✔</v>
      </c>
      <c r="H16" s="17" t="str">
        <f t="shared" si="0"/>
        <v>✔</v>
      </c>
      <c r="I16" s="17" t="str">
        <f t="shared" si="0"/>
        <v>✔</v>
      </c>
      <c r="J16" s="17" t="str">
        <f t="shared" si="0"/>
        <v>✔</v>
      </c>
      <c r="K16" s="17" t="str">
        <f t="shared" si="0"/>
        <v>✔</v>
      </c>
      <c r="L16" s="17" t="str">
        <f t="shared" si="0"/>
        <v>✔</v>
      </c>
      <c r="M16" s="17" t="str">
        <f t="shared" si="0"/>
        <v>✔</v>
      </c>
      <c r="N16" s="17" t="str">
        <f t="shared" si="0"/>
        <v>✔</v>
      </c>
      <c r="O16" s="17" t="str">
        <f t="shared" si="0"/>
        <v>✔</v>
      </c>
      <c r="P16" s="17" t="str">
        <f t="shared" si="0"/>
        <v>✔</v>
      </c>
      <c r="Q16" s="17" t="str">
        <f t="shared" si="0"/>
        <v>✔</v>
      </c>
      <c r="R16" s="17" t="str">
        <f t="shared" si="0"/>
        <v>✔</v>
      </c>
      <c r="S16" s="17" t="str">
        <f t="shared" si="0"/>
        <v>✔</v>
      </c>
      <c r="T16" s="17" t="str">
        <f t="shared" si="0"/>
        <v>✔</v>
      </c>
      <c r="U16" s="17" t="str">
        <f t="shared" si="0"/>
        <v>✔</v>
      </c>
      <c r="V16" s="17" t="str">
        <f t="shared" si="0"/>
        <v>✖</v>
      </c>
      <c r="W16" s="17" t="str">
        <f t="shared" si="0"/>
        <v>✔</v>
      </c>
      <c r="X16" s="17" t="str">
        <f t="shared" si="0"/>
        <v>✖</v>
      </c>
      <c r="Y16" s="17" t="str">
        <f t="shared" si="0"/>
        <v>✖</v>
      </c>
      <c r="Z16" s="17" t="str">
        <f t="shared" si="0"/>
        <v>✖</v>
      </c>
      <c r="AA16" s="21">
        <f t="shared" si="2"/>
        <v>16</v>
      </c>
      <c r="AB16" s="21">
        <f t="shared" si="2"/>
        <v>4</v>
      </c>
      <c r="AC16" s="21">
        <f t="shared" si="2"/>
        <v>16</v>
      </c>
      <c r="AD16" s="21" t="str">
        <f t="shared" si="2"/>
        <v>Proceso</v>
      </c>
      <c r="AH16" s="16">
        <f>IF(RespB!H14=0,"",IF(RespB!H14=ResA!$G$11,ResA!$G$12,0))</f>
        <v>1</v>
      </c>
      <c r="AI16" s="16">
        <f>IF(RespB!I14=0,"",IF(RespB!I14=ResA!$H$11,ResA!$H$12,0))</f>
        <v>1</v>
      </c>
      <c r="AJ16" s="16">
        <f>IF(RespB!J14=0,"",IF(RespB!J14=ResA!$I$11,ResA!$I$12,0))</f>
        <v>1</v>
      </c>
      <c r="AK16" s="16">
        <f>IF(RespB!K14=0,"",IF(RespB!K14=ResA!$J$11,ResA!$J$12,0))</f>
        <v>1</v>
      </c>
      <c r="AL16" s="16">
        <f>IF(RespB!L14=0,"",IF(RespB!L14=ResA!$K$11,ResA!$K$12,0))</f>
        <v>1</v>
      </c>
      <c r="AM16" s="16">
        <f>IF(RespB!M14=0,"",IF(RespB!M14=ResA!$L$11,ResA!$L$12,0))</f>
        <v>1</v>
      </c>
      <c r="AN16" s="16">
        <f>IF(RespB!N14=0,"",IF(RespB!N14=ResA!$M$11,ResA!$M$12,0))</f>
        <v>1</v>
      </c>
      <c r="AO16" s="16">
        <f>IF(RespB!O14=0,"",IF(RespB!O14=ResA!$N$11,ResA!$N$12,0))</f>
        <v>1</v>
      </c>
      <c r="AP16" s="16">
        <f>IF(RespB!P14=0,"",IF(RespB!P14=ResA!$O$11,ResA!$O$12,0))</f>
        <v>1</v>
      </c>
      <c r="AQ16" s="16">
        <f>IF(RespB!Q14=0,"",IF(RespB!Q14=ResA!$P$11,ResA!$P$12,0))</f>
        <v>1</v>
      </c>
      <c r="AR16" s="16">
        <f>IF(RespB!R14=0,"",IF(RespB!R14=ResA!$Q$11,ResA!$Q$12,0))</f>
        <v>1</v>
      </c>
      <c r="AS16" s="16">
        <f>IF(RespB!S14=0,"",IF(RespB!S14=ResA!$R$11,ResA!$R$12,0))</f>
        <v>1</v>
      </c>
      <c r="AT16" s="16">
        <f>IF(RespB!T14=0,"",IF(RespB!T14=ResA!$S$11,ResA!$S$12,0))</f>
        <v>1</v>
      </c>
      <c r="AU16" s="16">
        <f>IF(RespB!U14=0,"",IF(RespB!U14=ResA!$T$11,ResA!$T$12,0))</f>
        <v>1</v>
      </c>
      <c r="AV16" s="16">
        <f>IF(RespB!V14=0,"",IF(RespB!V14=ResA!$U$11,ResA!$U$12,0))</f>
        <v>1</v>
      </c>
      <c r="AW16" s="16">
        <f>IF(RespB!W14=0,"",IF(RespB!W14=ResA!$V$11,ResA!$V$12,0))</f>
        <v>0</v>
      </c>
      <c r="AX16" s="16">
        <f>IF(RespB!X14=0,"",IF(RespB!X14=ResA!$W$11,ResA!$W$12,0))</f>
        <v>1</v>
      </c>
      <c r="AY16" s="16">
        <f>IF(RespB!Y14=0,"",IF(RespB!Y14=ResA!$X$11,ResA!$X$12,0))</f>
        <v>0</v>
      </c>
      <c r="AZ16" s="16">
        <f>IF(RespB!Z14=0,"",IF(RespB!Z14=ResA!$Y$11,ResA!$Y$12,0))</f>
        <v>0</v>
      </c>
      <c r="BA16" s="16">
        <f>IF(RespB!AA14=0,"",IF(RespB!AA14=ResA!$Z$11,ResA!$Z$12,0))</f>
        <v>0</v>
      </c>
      <c r="BB16" s="16">
        <f t="shared" si="3"/>
        <v>16</v>
      </c>
      <c r="BC16" s="17">
        <f t="shared" si="4"/>
        <v>4</v>
      </c>
      <c r="BD16" s="17">
        <f t="shared" si="5"/>
        <v>16</v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>Proceso</v>
      </c>
    </row>
    <row r="17" spans="2:57" ht="15.6">
      <c r="B17" s="56">
        <v>4</v>
      </c>
      <c r="C17" s="28" t="str">
        <f>IF(VLOOKUP(B17,RespB!$B$12:$AA$51,2,FALSE)&lt;&gt;0,VLOOKUP(B17,RespB!$B$12:$AA$51,2,FALSE),"")</f>
        <v>79975143</v>
      </c>
      <c r="D17" s="28" t="str">
        <f>IF(VLOOKUP(B17,RespB!$B$12:$AA$51,3,FALSE)&lt;&gt;0,CONCATENATE(VLOOKUP(B17,RespB!$B$12:$AA$51,3,FALSE)," ",VLOOKUP(B17,RespB!$B$12:$AA$51,4,FALSE)),"")</f>
        <v>Manrique Rodriguez</v>
      </c>
      <c r="E17" s="28" t="str">
        <f>IF(VLOOKUP(B17,RespB!$B$12:$AA$51,4,FALSE)&lt;&gt;0,VLOOKUP(B17,RespB!$B$12:$AA$51,5,FALSE),"")</f>
        <v>Oscar Nicolás</v>
      </c>
      <c r="F17" s="58" t="str">
        <f>IF(VLOOKUP(B17,RespB!$B$12:$AA$51,5,FALSE)&lt;&gt;0,VLOOKUP(B17,RespB!$B$12:$AA$51,6,FALSE),"")</f>
        <v>Masculino</v>
      </c>
      <c r="G17" s="17" t="str">
        <f t="shared" si="1"/>
        <v>✔</v>
      </c>
      <c r="H17" s="17" t="str">
        <f t="shared" si="0"/>
        <v>✔</v>
      </c>
      <c r="I17" s="17" t="str">
        <f t="shared" si="0"/>
        <v>✔</v>
      </c>
      <c r="J17" s="17" t="str">
        <f t="shared" si="0"/>
        <v>✖</v>
      </c>
      <c r="K17" s="17" t="str">
        <f t="shared" si="0"/>
        <v>✖</v>
      </c>
      <c r="L17" s="17" t="str">
        <f t="shared" si="0"/>
        <v>✔</v>
      </c>
      <c r="M17" s="17" t="str">
        <f t="shared" si="0"/>
        <v>✔</v>
      </c>
      <c r="N17" s="17" t="str">
        <f t="shared" si="0"/>
        <v>✔</v>
      </c>
      <c r="O17" s="17" t="str">
        <f t="shared" si="0"/>
        <v>✔</v>
      </c>
      <c r="P17" s="17" t="str">
        <f t="shared" si="0"/>
        <v>✖</v>
      </c>
      <c r="Q17" s="17" t="str">
        <f t="shared" si="0"/>
        <v>✖</v>
      </c>
      <c r="R17" s="17" t="str">
        <f t="shared" si="0"/>
        <v>✖</v>
      </c>
      <c r="S17" s="17" t="str">
        <f t="shared" si="0"/>
        <v>✔</v>
      </c>
      <c r="T17" s="17" t="str">
        <f t="shared" si="0"/>
        <v>✔</v>
      </c>
      <c r="U17" s="17" t="str">
        <f t="shared" si="0"/>
        <v>✔</v>
      </c>
      <c r="V17" s="17" t="str">
        <f t="shared" si="0"/>
        <v>✔</v>
      </c>
      <c r="W17" s="17" t="str">
        <f t="shared" si="0"/>
        <v>✖</v>
      </c>
      <c r="X17" s="17" t="str">
        <f t="shared" si="0"/>
        <v>✖</v>
      </c>
      <c r="Y17" s="17" t="str">
        <f t="shared" si="0"/>
        <v>✖</v>
      </c>
      <c r="Z17" s="17" t="str">
        <f t="shared" si="0"/>
        <v>✔</v>
      </c>
      <c r="AA17" s="21">
        <f t="shared" si="2"/>
        <v>12</v>
      </c>
      <c r="AB17" s="21">
        <f t="shared" si="2"/>
        <v>8</v>
      </c>
      <c r="AC17" s="21">
        <f t="shared" si="2"/>
        <v>12</v>
      </c>
      <c r="AD17" s="21" t="str">
        <f t="shared" si="2"/>
        <v>Proceso</v>
      </c>
      <c r="AH17" s="16">
        <f>IF(RespB!H15=0,"",IF(RespB!H15=ResA!$G$11,ResA!$G$12,0))</f>
        <v>1</v>
      </c>
      <c r="AI17" s="16">
        <f>IF(RespB!I15=0,"",IF(RespB!I15=ResA!$H$11,ResA!$H$12,0))</f>
        <v>1</v>
      </c>
      <c r="AJ17" s="16">
        <f>IF(RespB!J15=0,"",IF(RespB!J15=ResA!$I$11,ResA!$I$12,0))</f>
        <v>1</v>
      </c>
      <c r="AK17" s="16">
        <f>IF(RespB!K15=0,"",IF(RespB!K15=ResA!$J$11,ResA!$J$12,0))</f>
        <v>0</v>
      </c>
      <c r="AL17" s="16">
        <f>IF(RespB!L15=0,"",IF(RespB!L15=ResA!$K$11,ResA!$K$12,0))</f>
        <v>0</v>
      </c>
      <c r="AM17" s="16">
        <f>IF(RespB!M15=0,"",IF(RespB!M15=ResA!$L$11,ResA!$L$12,0))</f>
        <v>1</v>
      </c>
      <c r="AN17" s="16">
        <f>IF(RespB!N15=0,"",IF(RespB!N15=ResA!$M$11,ResA!$M$12,0))</f>
        <v>1</v>
      </c>
      <c r="AO17" s="16">
        <f>IF(RespB!O15=0,"",IF(RespB!O15=ResA!$N$11,ResA!$N$12,0))</f>
        <v>1</v>
      </c>
      <c r="AP17" s="16">
        <f>IF(RespB!P15=0,"",IF(RespB!P15=ResA!$O$11,ResA!$O$12,0))</f>
        <v>1</v>
      </c>
      <c r="AQ17" s="16">
        <f>IF(RespB!Q15=0,"",IF(RespB!Q15=ResA!$P$11,ResA!$P$12,0))</f>
        <v>0</v>
      </c>
      <c r="AR17" s="16">
        <f>IF(RespB!R15=0,"",IF(RespB!R15=ResA!$Q$11,ResA!$Q$12,0))</f>
        <v>0</v>
      </c>
      <c r="AS17" s="16">
        <f>IF(RespB!S15=0,"",IF(RespB!S15=ResA!$R$11,ResA!$R$12,0))</f>
        <v>0</v>
      </c>
      <c r="AT17" s="16">
        <f>IF(RespB!T15=0,"",IF(RespB!T15=ResA!$S$11,ResA!$S$12,0))</f>
        <v>1</v>
      </c>
      <c r="AU17" s="16">
        <f>IF(RespB!U15=0,"",IF(RespB!U15=ResA!$T$11,ResA!$T$12,0))</f>
        <v>1</v>
      </c>
      <c r="AV17" s="16">
        <f>IF(RespB!V15=0,"",IF(RespB!V15=ResA!$U$11,ResA!$U$12,0))</f>
        <v>1</v>
      </c>
      <c r="AW17" s="16">
        <f>IF(RespB!W15=0,"",IF(RespB!W15=ResA!$V$11,ResA!$V$12,0))</f>
        <v>1</v>
      </c>
      <c r="AX17" s="16">
        <f>IF(RespB!X15=0,"",IF(RespB!X15=ResA!$W$11,ResA!$W$12,0))</f>
        <v>0</v>
      </c>
      <c r="AY17" s="16">
        <f>IF(RespB!Y15=0,"",IF(RespB!Y15=ResA!$X$11,ResA!$X$12,0))</f>
        <v>0</v>
      </c>
      <c r="AZ17" s="16">
        <f>IF(RespB!Z15=0,"",IF(RespB!Z15=ResA!$Y$11,ResA!$Y$12,0))</f>
        <v>0</v>
      </c>
      <c r="BA17" s="16">
        <f>IF(RespB!AA15=0,"",IF(RespB!AA15=ResA!$Z$11,ResA!$Z$12,0))</f>
        <v>1</v>
      </c>
      <c r="BB17" s="16">
        <f t="shared" si="3"/>
        <v>12</v>
      </c>
      <c r="BC17" s="17">
        <f t="shared" si="4"/>
        <v>8</v>
      </c>
      <c r="BD17" s="17">
        <f t="shared" si="5"/>
        <v>12</v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>Proceso</v>
      </c>
    </row>
    <row r="18" spans="2:57" ht="15.6">
      <c r="B18" s="56">
        <v>5</v>
      </c>
      <c r="C18" s="28" t="str">
        <f>IF(VLOOKUP(B18,RespB!$B$12:$AA$51,2,FALSE)&lt;&gt;0,VLOOKUP(B18,RespB!$B$12:$AA$51,2,FALSE),"")</f>
        <v>79908704</v>
      </c>
      <c r="D18" s="28" t="str">
        <f>IF(VLOOKUP(B18,RespB!$B$12:$AA$51,3,FALSE)&lt;&gt;0,CONCATENATE(VLOOKUP(B18,RespB!$B$12:$AA$51,3,FALSE)," ",VLOOKUP(B18,RespB!$B$12:$AA$51,4,FALSE)),"")</f>
        <v>Nuñez Fráquita</v>
      </c>
      <c r="E18" s="28" t="str">
        <f>IF(VLOOKUP(B18,RespB!$B$12:$AA$51,4,FALSE)&lt;&gt;0,VLOOKUP(B18,RespB!$B$12:$AA$51,5,FALSE),"")</f>
        <v>Thiago</v>
      </c>
      <c r="F18" s="58" t="str">
        <f>IF(VLOOKUP(B18,RespB!$B$12:$AA$51,5,FALSE)&lt;&gt;0,VLOOKUP(B18,RespB!$B$12:$AA$51,6,FALSE),"")</f>
        <v>Masculino</v>
      </c>
      <c r="G18" s="17" t="str">
        <f t="shared" si="1"/>
        <v>✔</v>
      </c>
      <c r="H18" s="17" t="str">
        <f t="shared" si="0"/>
        <v>✔</v>
      </c>
      <c r="I18" s="17" t="str">
        <f t="shared" si="0"/>
        <v>✔</v>
      </c>
      <c r="J18" s="17" t="str">
        <f t="shared" si="0"/>
        <v>✖</v>
      </c>
      <c r="K18" s="17" t="str">
        <f t="shared" si="0"/>
        <v>✔</v>
      </c>
      <c r="L18" s="17" t="str">
        <f t="shared" si="0"/>
        <v>✖</v>
      </c>
      <c r="M18" s="17" t="str">
        <f t="shared" si="0"/>
        <v>✖</v>
      </c>
      <c r="N18" s="17" t="str">
        <f t="shared" si="0"/>
        <v>✖</v>
      </c>
      <c r="O18" s="17" t="str">
        <f t="shared" si="0"/>
        <v>✔</v>
      </c>
      <c r="P18" s="17" t="str">
        <f t="shared" si="0"/>
        <v>✖</v>
      </c>
      <c r="Q18" s="17" t="str">
        <f t="shared" si="0"/>
        <v>✖</v>
      </c>
      <c r="R18" s="17" t="str">
        <f t="shared" si="0"/>
        <v>✖</v>
      </c>
      <c r="S18" s="17" t="str">
        <f t="shared" si="0"/>
        <v>✖</v>
      </c>
      <c r="T18" s="17" t="str">
        <f t="shared" si="0"/>
        <v>✖</v>
      </c>
      <c r="U18" s="17" t="str">
        <f t="shared" si="0"/>
        <v>✖</v>
      </c>
      <c r="V18" s="17" t="str">
        <f t="shared" si="0"/>
        <v>✖</v>
      </c>
      <c r="W18" s="17" t="str">
        <f t="shared" si="0"/>
        <v>✖</v>
      </c>
      <c r="X18" s="17" t="str">
        <f t="shared" si="0"/>
        <v>✔</v>
      </c>
      <c r="Y18" s="17" t="str">
        <f t="shared" si="0"/>
        <v>✔</v>
      </c>
      <c r="Z18" s="17" t="str">
        <f t="shared" si="0"/>
        <v>✖</v>
      </c>
      <c r="AA18" s="21">
        <f t="shared" si="2"/>
        <v>7</v>
      </c>
      <c r="AB18" s="21">
        <f t="shared" si="2"/>
        <v>13</v>
      </c>
      <c r="AC18" s="21">
        <f t="shared" si="2"/>
        <v>7</v>
      </c>
      <c r="AD18" s="21" t="str">
        <f t="shared" si="2"/>
        <v>Inicio</v>
      </c>
      <c r="AH18" s="16">
        <f>IF(RespB!H16=0,"",IF(RespB!H16=ResA!$G$11,ResA!$G$12,0))</f>
        <v>1</v>
      </c>
      <c r="AI18" s="16">
        <f>IF(RespB!I16=0,"",IF(RespB!I16=ResA!$H$11,ResA!$H$12,0))</f>
        <v>1</v>
      </c>
      <c r="AJ18" s="16">
        <f>IF(RespB!J16=0,"",IF(RespB!J16=ResA!$I$11,ResA!$I$12,0))</f>
        <v>1</v>
      </c>
      <c r="AK18" s="16">
        <f>IF(RespB!K16=0,"",IF(RespB!K16=ResA!$J$11,ResA!$J$12,0))</f>
        <v>0</v>
      </c>
      <c r="AL18" s="16">
        <f>IF(RespB!L16=0,"",IF(RespB!L16=ResA!$K$11,ResA!$K$12,0))</f>
        <v>1</v>
      </c>
      <c r="AM18" s="16">
        <f>IF(RespB!M16=0,"",IF(RespB!M16=ResA!$L$11,ResA!$L$12,0))</f>
        <v>0</v>
      </c>
      <c r="AN18" s="16">
        <f>IF(RespB!N16=0,"",IF(RespB!N16=ResA!$M$11,ResA!$M$12,0))</f>
        <v>0</v>
      </c>
      <c r="AO18" s="16">
        <f>IF(RespB!O16=0,"",IF(RespB!O16=ResA!$N$11,ResA!$N$12,0))</f>
        <v>0</v>
      </c>
      <c r="AP18" s="16">
        <f>IF(RespB!P16=0,"",IF(RespB!P16=ResA!$O$11,ResA!$O$12,0))</f>
        <v>1</v>
      </c>
      <c r="AQ18" s="16">
        <f>IF(RespB!Q16=0,"",IF(RespB!Q16=ResA!$P$11,ResA!$P$12,0))</f>
        <v>0</v>
      </c>
      <c r="AR18" s="16">
        <f>IF(RespB!R16=0,"",IF(RespB!R16=ResA!$Q$11,ResA!$Q$12,0))</f>
        <v>0</v>
      </c>
      <c r="AS18" s="16">
        <f>IF(RespB!S16=0,"",IF(RespB!S16=ResA!$R$11,ResA!$R$12,0))</f>
        <v>0</v>
      </c>
      <c r="AT18" s="16">
        <f>IF(RespB!T16=0,"",IF(RespB!T16=ResA!$S$11,ResA!$S$12,0))</f>
        <v>0</v>
      </c>
      <c r="AU18" s="16">
        <f>IF(RespB!U16=0,"",IF(RespB!U16=ResA!$T$11,ResA!$T$12,0))</f>
        <v>0</v>
      </c>
      <c r="AV18" s="16">
        <f>IF(RespB!V16=0,"",IF(RespB!V16=ResA!$U$11,ResA!$U$12,0))</f>
        <v>0</v>
      </c>
      <c r="AW18" s="16">
        <f>IF(RespB!W16=0,"",IF(RespB!W16=ResA!$V$11,ResA!$V$12,0))</f>
        <v>0</v>
      </c>
      <c r="AX18" s="16">
        <f>IF(RespB!X16=0,"",IF(RespB!X16=ResA!$W$11,ResA!$W$12,0))</f>
        <v>0</v>
      </c>
      <c r="AY18" s="16">
        <f>IF(RespB!Y16=0,"",IF(RespB!Y16=ResA!$X$11,ResA!$X$12,0))</f>
        <v>1</v>
      </c>
      <c r="AZ18" s="16">
        <f>IF(RespB!Z16=0,"",IF(RespB!Z16=ResA!$Y$11,ResA!$Y$12,0))</f>
        <v>1</v>
      </c>
      <c r="BA18" s="16">
        <f>IF(RespB!AA16=0,"",IF(RespB!AA16=ResA!$Z$11,ResA!$Z$12,0))</f>
        <v>0</v>
      </c>
      <c r="BB18" s="16">
        <f t="shared" si="3"/>
        <v>7</v>
      </c>
      <c r="BC18" s="17">
        <f t="shared" si="4"/>
        <v>13</v>
      </c>
      <c r="BD18" s="17">
        <f t="shared" si="5"/>
        <v>7</v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>Inicio</v>
      </c>
    </row>
    <row r="19" spans="2:57" ht="15.6">
      <c r="B19" s="56">
        <v>6</v>
      </c>
      <c r="C19" s="28" t="str">
        <f>IF(VLOOKUP(B19,RespB!$B$12:$AA$51,2,FALSE)&lt;&gt;0,VLOOKUP(B19,RespB!$B$12:$AA$51,2,FALSE),"")</f>
        <v>79852674</v>
      </c>
      <c r="D19" s="28" t="str">
        <f>IF(VLOOKUP(B19,RespB!$B$12:$AA$51,3,FALSE)&lt;&gt;0,CONCATENATE(VLOOKUP(B19,RespB!$B$12:$AA$51,3,FALSE)," ",VLOOKUP(B19,RespB!$B$12:$AA$51,4,FALSE)),"")</f>
        <v>Ormeño Ortis</v>
      </c>
      <c r="E19" s="28" t="str">
        <f>IF(VLOOKUP(B19,RespB!$B$12:$AA$51,4,FALSE)&lt;&gt;0,VLOOKUP(B19,RespB!$B$12:$AA$51,5,FALSE),"")</f>
        <v>Ashley Nicolette</v>
      </c>
      <c r="F19" s="58" t="str">
        <f>IF(VLOOKUP(B19,RespB!$B$12:$AA$51,5,FALSE)&lt;&gt;0,VLOOKUP(B19,RespB!$B$12:$AA$51,6,FALSE),"")</f>
        <v>Femenino</v>
      </c>
      <c r="G19" s="17" t="str">
        <f t="shared" si="1"/>
        <v>✔</v>
      </c>
      <c r="H19" s="17" t="str">
        <f t="shared" si="0"/>
        <v>✖</v>
      </c>
      <c r="I19" s="17" t="str">
        <f t="shared" si="0"/>
        <v>✔</v>
      </c>
      <c r="J19" s="17" t="str">
        <f t="shared" si="0"/>
        <v>✖</v>
      </c>
      <c r="K19" s="17" t="str">
        <f t="shared" si="0"/>
        <v>✔</v>
      </c>
      <c r="L19" s="17" t="str">
        <f t="shared" si="0"/>
        <v>✖</v>
      </c>
      <c r="M19" s="17" t="str">
        <f t="shared" si="0"/>
        <v>✔</v>
      </c>
      <c r="N19" s="17" t="str">
        <f t="shared" si="0"/>
        <v>✖</v>
      </c>
      <c r="O19" s="17" t="str">
        <f t="shared" si="0"/>
        <v>✖</v>
      </c>
      <c r="P19" s="17" t="str">
        <f t="shared" si="0"/>
        <v>✖</v>
      </c>
      <c r="Q19" s="17" t="str">
        <f t="shared" si="0"/>
        <v>✔</v>
      </c>
      <c r="R19" s="17" t="str">
        <f t="shared" si="0"/>
        <v>✔</v>
      </c>
      <c r="S19" s="17" t="str">
        <f t="shared" si="0"/>
        <v>✔</v>
      </c>
      <c r="T19" s="17" t="str">
        <f t="shared" si="0"/>
        <v>✖</v>
      </c>
      <c r="U19" s="17" t="str">
        <f t="shared" si="0"/>
        <v>✔</v>
      </c>
      <c r="V19" s="17" t="str">
        <f t="shared" si="0"/>
        <v>✖</v>
      </c>
      <c r="W19" s="17" t="str">
        <f t="shared" si="0"/>
        <v>✖</v>
      </c>
      <c r="X19" s="17" t="str">
        <f t="shared" si="0"/>
        <v>✖</v>
      </c>
      <c r="Y19" s="17" t="str">
        <f t="shared" si="0"/>
        <v>✖</v>
      </c>
      <c r="Z19" s="17" t="str">
        <f t="shared" si="0"/>
        <v>✖</v>
      </c>
      <c r="AA19" s="21">
        <f t="shared" si="2"/>
        <v>8</v>
      </c>
      <c r="AB19" s="21">
        <f t="shared" si="2"/>
        <v>12</v>
      </c>
      <c r="AC19" s="21">
        <f t="shared" si="2"/>
        <v>8</v>
      </c>
      <c r="AD19" s="21" t="str">
        <f t="shared" si="2"/>
        <v>Inicio</v>
      </c>
      <c r="AH19" s="16">
        <f>IF(RespB!H17=0,"",IF(RespB!H17=ResA!$G$11,ResA!$G$12,0))</f>
        <v>1</v>
      </c>
      <c r="AI19" s="16">
        <f>IF(RespB!I17=0,"",IF(RespB!I17=ResA!$H$11,ResA!$H$12,0))</f>
        <v>0</v>
      </c>
      <c r="AJ19" s="16">
        <f>IF(RespB!J17=0,"",IF(RespB!J17=ResA!$I$11,ResA!$I$12,0))</f>
        <v>1</v>
      </c>
      <c r="AK19" s="16">
        <f>IF(RespB!K17=0,"",IF(RespB!K17=ResA!$J$11,ResA!$J$12,0))</f>
        <v>0</v>
      </c>
      <c r="AL19" s="16">
        <f>IF(RespB!L17=0,"",IF(RespB!L17=ResA!$K$11,ResA!$K$12,0))</f>
        <v>1</v>
      </c>
      <c r="AM19" s="16">
        <f>IF(RespB!M17=0,"",IF(RespB!M17=ResA!$L$11,ResA!$L$12,0))</f>
        <v>0</v>
      </c>
      <c r="AN19" s="16">
        <f>IF(RespB!N17=0,"",IF(RespB!N17=ResA!$M$11,ResA!$M$12,0))</f>
        <v>1</v>
      </c>
      <c r="AO19" s="16">
        <f>IF(RespB!O17=0,"",IF(RespB!O17=ResA!$N$11,ResA!$N$12,0))</f>
        <v>0</v>
      </c>
      <c r="AP19" s="16">
        <f>IF(RespB!P17=0,"",IF(RespB!P17=ResA!$O$11,ResA!$O$12,0))</f>
        <v>0</v>
      </c>
      <c r="AQ19" s="16">
        <f>IF(RespB!Q17=0,"",IF(RespB!Q17=ResA!$P$11,ResA!$P$12,0))</f>
        <v>0</v>
      </c>
      <c r="AR19" s="16">
        <f>IF(RespB!R17=0,"",IF(RespB!R17=ResA!$Q$11,ResA!$Q$12,0))</f>
        <v>1</v>
      </c>
      <c r="AS19" s="16">
        <f>IF(RespB!S17=0,"",IF(RespB!S17=ResA!$R$11,ResA!$R$12,0))</f>
        <v>1</v>
      </c>
      <c r="AT19" s="16">
        <f>IF(RespB!T17=0,"",IF(RespB!T17=ResA!$S$11,ResA!$S$12,0))</f>
        <v>1</v>
      </c>
      <c r="AU19" s="16">
        <f>IF(RespB!U17=0,"",IF(RespB!U17=ResA!$T$11,ResA!$T$12,0))</f>
        <v>0</v>
      </c>
      <c r="AV19" s="16">
        <f>IF(RespB!V17=0,"",IF(RespB!V17=ResA!$U$11,ResA!$U$12,0))</f>
        <v>1</v>
      </c>
      <c r="AW19" s="16">
        <f>IF(RespB!W17=0,"",IF(RespB!W17=ResA!$V$11,ResA!$V$12,0))</f>
        <v>0</v>
      </c>
      <c r="AX19" s="16">
        <f>IF(RespB!X17=0,"",IF(RespB!X17=ResA!$W$11,ResA!$W$12,0))</f>
        <v>0</v>
      </c>
      <c r="AY19" s="16">
        <f>IF(RespB!Y17=0,"",IF(RespB!Y17=ResA!$X$11,ResA!$X$12,0))</f>
        <v>0</v>
      </c>
      <c r="AZ19" s="16">
        <f>IF(RespB!Z17=0,"",IF(RespB!Z17=ResA!$Y$11,ResA!$Y$12,0))</f>
        <v>0</v>
      </c>
      <c r="BA19" s="16">
        <f>IF(RespB!AA17=0,"",IF(RespB!AA17=ResA!$Z$11,ResA!$Z$12,0))</f>
        <v>0</v>
      </c>
      <c r="BB19" s="16">
        <f t="shared" si="3"/>
        <v>8</v>
      </c>
      <c r="BC19" s="17">
        <f t="shared" si="4"/>
        <v>12</v>
      </c>
      <c r="BD19" s="17">
        <f t="shared" si="5"/>
        <v>8</v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>Inicio</v>
      </c>
    </row>
    <row r="20" spans="2:57" ht="15.6">
      <c r="B20" s="56">
        <v>7</v>
      </c>
      <c r="C20" s="28" t="str">
        <f>IF(VLOOKUP(B20,RespB!$B$12:$AA$51,2,FALSE)&lt;&gt;0,VLOOKUP(B20,RespB!$B$12:$AA$51,2,FALSE),"")</f>
        <v>90044543</v>
      </c>
      <c r="D20" s="28" t="str">
        <f>IF(VLOOKUP(B20,RespB!$B$12:$AA$51,3,FALSE)&lt;&gt;0,CONCATENATE(VLOOKUP(B20,RespB!$B$12:$AA$51,3,FALSE)," ",VLOOKUP(B20,RespB!$B$12:$AA$51,4,FALSE)),"")</f>
        <v>Paredes Quispe</v>
      </c>
      <c r="E20" s="28" t="str">
        <f>IF(VLOOKUP(B20,RespB!$B$12:$AA$51,4,FALSE)&lt;&gt;0,VLOOKUP(B20,RespB!$B$12:$AA$51,5,FALSE),"")</f>
        <v>Belinda Zoé</v>
      </c>
      <c r="F20" s="58" t="str">
        <f>IF(VLOOKUP(B20,RespB!$B$12:$AA$51,5,FALSE)&lt;&gt;0,VLOOKUP(B20,RespB!$B$12:$AA$51,6,FALSE),"")</f>
        <v>Femenino</v>
      </c>
      <c r="G20" s="17" t="str">
        <f t="shared" si="1"/>
        <v>✔</v>
      </c>
      <c r="H20" s="17" t="str">
        <f t="shared" si="0"/>
        <v>✔</v>
      </c>
      <c r="I20" s="17" t="str">
        <f t="shared" si="0"/>
        <v>✖</v>
      </c>
      <c r="J20" s="17" t="str">
        <f t="shared" si="0"/>
        <v>✖</v>
      </c>
      <c r="K20" s="17" t="str">
        <f t="shared" si="0"/>
        <v>✖</v>
      </c>
      <c r="L20" s="17" t="str">
        <f t="shared" si="0"/>
        <v>✔</v>
      </c>
      <c r="M20" s="17" t="str">
        <f t="shared" si="0"/>
        <v>✔</v>
      </c>
      <c r="N20" s="17" t="str">
        <f t="shared" si="0"/>
        <v>✔</v>
      </c>
      <c r="O20" s="17" t="str">
        <f t="shared" si="0"/>
        <v>✖</v>
      </c>
      <c r="P20" s="17" t="str">
        <f t="shared" si="0"/>
        <v>✔</v>
      </c>
      <c r="Q20" s="17" t="str">
        <f t="shared" si="0"/>
        <v>✖</v>
      </c>
      <c r="R20" s="17" t="str">
        <f t="shared" si="0"/>
        <v>✖</v>
      </c>
      <c r="S20" s="17" t="str">
        <f t="shared" si="0"/>
        <v>✖</v>
      </c>
      <c r="T20" s="17" t="str">
        <f t="shared" si="0"/>
        <v>✖</v>
      </c>
      <c r="U20" s="17" t="str">
        <f t="shared" si="0"/>
        <v>✔</v>
      </c>
      <c r="V20" s="17" t="str">
        <f t="shared" si="0"/>
        <v>✖</v>
      </c>
      <c r="W20" s="17" t="str">
        <f t="shared" si="0"/>
        <v>✔</v>
      </c>
      <c r="X20" s="17" t="str">
        <f t="shared" si="0"/>
        <v>✖</v>
      </c>
      <c r="Y20" s="17" t="str">
        <f t="shared" si="0"/>
        <v>✖</v>
      </c>
      <c r="Z20" s="17" t="str">
        <f t="shared" si="0"/>
        <v>✖</v>
      </c>
      <c r="AA20" s="21">
        <f t="shared" si="2"/>
        <v>8</v>
      </c>
      <c r="AB20" s="21">
        <f t="shared" si="2"/>
        <v>12</v>
      </c>
      <c r="AC20" s="21">
        <f t="shared" si="2"/>
        <v>8</v>
      </c>
      <c r="AD20" s="21" t="str">
        <f t="shared" si="2"/>
        <v>Inicio</v>
      </c>
      <c r="AH20" s="16">
        <f>IF(RespB!H18=0,"",IF(RespB!H18=ResA!$G$11,ResA!$G$12,0))</f>
        <v>1</v>
      </c>
      <c r="AI20" s="16">
        <f>IF(RespB!I18=0,"",IF(RespB!I18=ResA!$H$11,ResA!$H$12,0))</f>
        <v>1</v>
      </c>
      <c r="AJ20" s="16">
        <f>IF(RespB!J18=0,"",IF(RespB!J18=ResA!$I$11,ResA!$I$12,0))</f>
        <v>0</v>
      </c>
      <c r="AK20" s="16">
        <f>IF(RespB!K18=0,"",IF(RespB!K18=ResA!$J$11,ResA!$J$12,0))</f>
        <v>0</v>
      </c>
      <c r="AL20" s="16">
        <f>IF(RespB!L18=0,"",IF(RespB!L18=ResA!$K$11,ResA!$K$12,0))</f>
        <v>0</v>
      </c>
      <c r="AM20" s="16">
        <f>IF(RespB!M18=0,"",IF(RespB!M18=ResA!$L$11,ResA!$L$12,0))</f>
        <v>1</v>
      </c>
      <c r="AN20" s="16">
        <f>IF(RespB!N18=0,"",IF(RespB!N18=ResA!$M$11,ResA!$M$12,0))</f>
        <v>1</v>
      </c>
      <c r="AO20" s="16">
        <f>IF(RespB!O18=0,"",IF(RespB!O18=ResA!$N$11,ResA!$N$12,0))</f>
        <v>1</v>
      </c>
      <c r="AP20" s="16">
        <f>IF(RespB!P18=0,"",IF(RespB!P18=ResA!$O$11,ResA!$O$12,0))</f>
        <v>0</v>
      </c>
      <c r="AQ20" s="16">
        <f>IF(RespB!Q18=0,"",IF(RespB!Q18=ResA!$P$11,ResA!$P$12,0))</f>
        <v>1</v>
      </c>
      <c r="AR20" s="16">
        <f>IF(RespB!R18=0,"",IF(RespB!R18=ResA!$Q$11,ResA!$Q$12,0))</f>
        <v>0</v>
      </c>
      <c r="AS20" s="16">
        <f>IF(RespB!S18=0,"",IF(RespB!S18=ResA!$R$11,ResA!$R$12,0))</f>
        <v>0</v>
      </c>
      <c r="AT20" s="16">
        <f>IF(RespB!T18=0,"",IF(RespB!T18=ResA!$S$11,ResA!$S$12,0))</f>
        <v>0</v>
      </c>
      <c r="AU20" s="16">
        <f>IF(RespB!U18=0,"",IF(RespB!U18=ResA!$T$11,ResA!$T$12,0))</f>
        <v>0</v>
      </c>
      <c r="AV20" s="16">
        <f>IF(RespB!V18=0,"",IF(RespB!V18=ResA!$U$11,ResA!$U$12,0))</f>
        <v>1</v>
      </c>
      <c r="AW20" s="16">
        <f>IF(RespB!W18=0,"",IF(RespB!W18=ResA!$V$11,ResA!$V$12,0))</f>
        <v>0</v>
      </c>
      <c r="AX20" s="16">
        <f>IF(RespB!X18=0,"",IF(RespB!X18=ResA!$W$11,ResA!$W$12,0))</f>
        <v>1</v>
      </c>
      <c r="AY20" s="16">
        <f>IF(RespB!Y18=0,"",IF(RespB!Y18=ResA!$X$11,ResA!$X$12,0))</f>
        <v>0</v>
      </c>
      <c r="AZ20" s="16">
        <f>IF(RespB!Z18=0,"",IF(RespB!Z18=ResA!$Y$11,ResA!$Y$12,0))</f>
        <v>0</v>
      </c>
      <c r="BA20" s="16">
        <f>IF(RespB!AA18=0,"",IF(RespB!AA18=ResA!$Z$11,ResA!$Z$12,0))</f>
        <v>0</v>
      </c>
      <c r="BB20" s="16">
        <f t="shared" si="3"/>
        <v>8</v>
      </c>
      <c r="BC20" s="17">
        <f t="shared" si="4"/>
        <v>12</v>
      </c>
      <c r="BD20" s="17">
        <f t="shared" si="5"/>
        <v>8</v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>Inicio</v>
      </c>
    </row>
    <row r="21" spans="2:57" ht="15.6">
      <c r="B21" s="56">
        <v>8</v>
      </c>
      <c r="C21" s="28" t="str">
        <f>IF(VLOOKUP(B21,RespB!$B$12:$AA$51,2,FALSE)&lt;&gt;0,VLOOKUP(B21,RespB!$B$12:$AA$51,2,FALSE),"")</f>
        <v>79681676</v>
      </c>
      <c r="D21" s="28" t="str">
        <f>IF(VLOOKUP(B21,RespB!$B$12:$AA$51,3,FALSE)&lt;&gt;0,CONCATENATE(VLOOKUP(B21,RespB!$B$12:$AA$51,3,FALSE)," ",VLOOKUP(B21,RespB!$B$12:$AA$51,4,FALSE)),"")</f>
        <v>Portocarrero Colana</v>
      </c>
      <c r="E21" s="28" t="str">
        <f>IF(VLOOKUP(B21,RespB!$B$12:$AA$51,4,FALSE)&lt;&gt;0,VLOOKUP(B21,RespB!$B$12:$AA$51,5,FALSE),"")</f>
        <v>Jacobo Fabian Valentino</v>
      </c>
      <c r="F21" s="58" t="str">
        <f>IF(VLOOKUP(B21,RespB!$B$12:$AA$51,5,FALSE)&lt;&gt;0,VLOOKUP(B21,RespB!$B$12:$AA$51,6,FALSE),"")</f>
        <v>Masculino</v>
      </c>
      <c r="G21" s="17" t="str">
        <f t="shared" si="1"/>
        <v>✔</v>
      </c>
      <c r="H21" s="17" t="str">
        <f t="shared" si="0"/>
        <v>✔</v>
      </c>
      <c r="I21" s="17" t="str">
        <f t="shared" si="0"/>
        <v>✔</v>
      </c>
      <c r="J21" s="17" t="str">
        <f t="shared" si="0"/>
        <v>✔</v>
      </c>
      <c r="K21" s="17" t="str">
        <f t="shared" si="0"/>
        <v>✔</v>
      </c>
      <c r="L21" s="17" t="str">
        <f t="shared" si="0"/>
        <v>✔</v>
      </c>
      <c r="M21" s="17" t="str">
        <f t="shared" si="0"/>
        <v>✔</v>
      </c>
      <c r="N21" s="17" t="str">
        <f t="shared" si="0"/>
        <v>✔</v>
      </c>
      <c r="O21" s="17" t="str">
        <f t="shared" si="0"/>
        <v>✔</v>
      </c>
      <c r="P21" s="17" t="str">
        <f t="shared" si="0"/>
        <v>✔</v>
      </c>
      <c r="Q21" s="17" t="str">
        <f t="shared" si="0"/>
        <v>✔</v>
      </c>
      <c r="R21" s="17" t="str">
        <f t="shared" si="0"/>
        <v>✔</v>
      </c>
      <c r="S21" s="17" t="str">
        <f t="shared" si="0"/>
        <v>✔</v>
      </c>
      <c r="T21" s="17" t="str">
        <f t="shared" si="0"/>
        <v>✔</v>
      </c>
      <c r="U21" s="17" t="str">
        <f t="shared" si="0"/>
        <v>✔</v>
      </c>
      <c r="V21" s="17" t="str">
        <f t="shared" si="0"/>
        <v>✖</v>
      </c>
      <c r="W21" s="17" t="str">
        <f t="shared" si="0"/>
        <v>✖</v>
      </c>
      <c r="X21" s="17" t="str">
        <f t="shared" si="0"/>
        <v>✖</v>
      </c>
      <c r="Y21" s="17" t="str">
        <f t="shared" si="0"/>
        <v>✔</v>
      </c>
      <c r="Z21" s="17" t="str">
        <f t="shared" si="0"/>
        <v>✔</v>
      </c>
      <c r="AA21" s="21">
        <f t="shared" si="2"/>
        <v>17</v>
      </c>
      <c r="AB21" s="21">
        <f t="shared" si="2"/>
        <v>3</v>
      </c>
      <c r="AC21" s="21">
        <f t="shared" si="2"/>
        <v>17</v>
      </c>
      <c r="AD21" s="21" t="str">
        <f t="shared" si="2"/>
        <v>Satisfactorio</v>
      </c>
      <c r="AH21" s="16">
        <f>IF(RespB!H19=0,"",IF(RespB!H19=ResA!$G$11,ResA!$G$12,0))</f>
        <v>1</v>
      </c>
      <c r="AI21" s="16">
        <f>IF(RespB!I19=0,"",IF(RespB!I19=ResA!$H$11,ResA!$H$12,0))</f>
        <v>1</v>
      </c>
      <c r="AJ21" s="16">
        <f>IF(RespB!J19=0,"",IF(RespB!J19=ResA!$I$11,ResA!$I$12,0))</f>
        <v>1</v>
      </c>
      <c r="AK21" s="16">
        <f>IF(RespB!K19=0,"",IF(RespB!K19=ResA!$J$11,ResA!$J$12,0))</f>
        <v>1</v>
      </c>
      <c r="AL21" s="16">
        <f>IF(RespB!L19=0,"",IF(RespB!L19=ResA!$K$11,ResA!$K$12,0))</f>
        <v>1</v>
      </c>
      <c r="AM21" s="16">
        <f>IF(RespB!M19=0,"",IF(RespB!M19=ResA!$L$11,ResA!$L$12,0))</f>
        <v>1</v>
      </c>
      <c r="AN21" s="16">
        <f>IF(RespB!N19=0,"",IF(RespB!N19=ResA!$M$11,ResA!$M$12,0))</f>
        <v>1</v>
      </c>
      <c r="AO21" s="16">
        <f>IF(RespB!O19=0,"",IF(RespB!O19=ResA!$N$11,ResA!$N$12,0))</f>
        <v>1</v>
      </c>
      <c r="AP21" s="16">
        <f>IF(RespB!P19=0,"",IF(RespB!P19=ResA!$O$11,ResA!$O$12,0))</f>
        <v>1</v>
      </c>
      <c r="AQ21" s="16">
        <f>IF(RespB!Q19=0,"",IF(RespB!Q19=ResA!$P$11,ResA!$P$12,0))</f>
        <v>1</v>
      </c>
      <c r="AR21" s="16">
        <f>IF(RespB!R19=0,"",IF(RespB!R19=ResA!$Q$11,ResA!$Q$12,0))</f>
        <v>1</v>
      </c>
      <c r="AS21" s="16">
        <f>IF(RespB!S19=0,"",IF(RespB!S19=ResA!$R$11,ResA!$R$12,0))</f>
        <v>1</v>
      </c>
      <c r="AT21" s="16">
        <f>IF(RespB!T19=0,"",IF(RespB!T19=ResA!$S$11,ResA!$S$12,0))</f>
        <v>1</v>
      </c>
      <c r="AU21" s="16">
        <f>IF(RespB!U19=0,"",IF(RespB!U19=ResA!$T$11,ResA!$T$12,0))</f>
        <v>1</v>
      </c>
      <c r="AV21" s="16">
        <f>IF(RespB!V19=0,"",IF(RespB!V19=ResA!$U$11,ResA!$U$12,0))</f>
        <v>1</v>
      </c>
      <c r="AW21" s="16">
        <f>IF(RespB!W19=0,"",IF(RespB!W19=ResA!$V$11,ResA!$V$12,0))</f>
        <v>0</v>
      </c>
      <c r="AX21" s="16">
        <f>IF(RespB!X19=0,"",IF(RespB!X19=ResA!$W$11,ResA!$W$12,0))</f>
        <v>0</v>
      </c>
      <c r="AY21" s="16">
        <f>IF(RespB!Y19=0,"",IF(RespB!Y19=ResA!$X$11,ResA!$X$12,0))</f>
        <v>0</v>
      </c>
      <c r="AZ21" s="16">
        <f>IF(RespB!Z19=0,"",IF(RespB!Z19=ResA!$Y$11,ResA!$Y$12,0))</f>
        <v>1</v>
      </c>
      <c r="BA21" s="16">
        <f>IF(RespB!AA19=0,"",IF(RespB!AA19=ResA!$Z$11,ResA!$Z$12,0))</f>
        <v>1</v>
      </c>
      <c r="BB21" s="16">
        <f t="shared" si="3"/>
        <v>17</v>
      </c>
      <c r="BC21" s="17">
        <f t="shared" si="4"/>
        <v>3</v>
      </c>
      <c r="BD21" s="17">
        <f t="shared" si="5"/>
        <v>17</v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>Satisfactorio</v>
      </c>
    </row>
    <row r="22" spans="2:57" ht="15.6">
      <c r="B22" s="56">
        <v>9</v>
      </c>
      <c r="C22" s="28" t="str">
        <f>IF(VLOOKUP(B22,RespB!$B$12:$AA$51,2,FALSE)&lt;&gt;0,VLOOKUP(B22,RespB!$B$12:$AA$51,2,FALSE),"")</f>
        <v>79775871</v>
      </c>
      <c r="D22" s="28" t="str">
        <f>IF(VLOOKUP(B22,RespB!$B$12:$AA$51,3,FALSE)&lt;&gt;0,CONCATENATE(VLOOKUP(B22,RespB!$B$12:$AA$51,3,FALSE)," ",VLOOKUP(B22,RespB!$B$12:$AA$51,4,FALSE)),"")</f>
        <v>Rojas Colque</v>
      </c>
      <c r="E22" s="28" t="str">
        <f>IF(VLOOKUP(B22,RespB!$B$12:$AA$51,4,FALSE)&lt;&gt;0,VLOOKUP(B22,RespB!$B$12:$AA$51,5,FALSE),"")</f>
        <v>Italo Anddreé</v>
      </c>
      <c r="F22" s="58" t="str">
        <f>IF(VLOOKUP(B22,RespB!$B$12:$AA$51,5,FALSE)&lt;&gt;0,VLOOKUP(B22,RespB!$B$12:$AA$51,6,FALSE),"")</f>
        <v>Masculino</v>
      </c>
      <c r="G22" s="17" t="str">
        <f t="shared" si="1"/>
        <v>✖</v>
      </c>
      <c r="H22" s="17" t="str">
        <f t="shared" si="0"/>
        <v>✖</v>
      </c>
      <c r="I22" s="17" t="str">
        <f t="shared" si="0"/>
        <v>✖</v>
      </c>
      <c r="J22" s="17" t="str">
        <f t="shared" si="0"/>
        <v>✖</v>
      </c>
      <c r="K22" s="17" t="str">
        <f t="shared" si="0"/>
        <v>✖</v>
      </c>
      <c r="L22" s="17" t="str">
        <f t="shared" si="0"/>
        <v>✔</v>
      </c>
      <c r="M22" s="17" t="str">
        <f t="shared" si="0"/>
        <v>✖</v>
      </c>
      <c r="N22" s="17" t="str">
        <f t="shared" si="0"/>
        <v>✖</v>
      </c>
      <c r="O22" s="17" t="str">
        <f t="shared" si="0"/>
        <v>✖</v>
      </c>
      <c r="P22" s="17" t="str">
        <f t="shared" si="0"/>
        <v>✖</v>
      </c>
      <c r="Q22" s="17" t="str">
        <f t="shared" si="0"/>
        <v>✖</v>
      </c>
      <c r="R22" s="17" t="str">
        <f t="shared" si="0"/>
        <v>✖</v>
      </c>
      <c r="S22" s="17" t="str">
        <f t="shared" si="0"/>
        <v>✖</v>
      </c>
      <c r="T22" s="17" t="str">
        <f t="shared" si="0"/>
        <v>✖</v>
      </c>
      <c r="U22" s="17" t="str">
        <f t="shared" si="0"/>
        <v>✖</v>
      </c>
      <c r="V22" s="17" t="str">
        <f t="shared" si="0"/>
        <v>✔</v>
      </c>
      <c r="W22" s="17" t="str">
        <f t="shared" si="0"/>
        <v>✔</v>
      </c>
      <c r="X22" s="17" t="str">
        <f t="shared" si="0"/>
        <v>✔</v>
      </c>
      <c r="Y22" s="17" t="str">
        <f t="shared" si="0"/>
        <v>✖</v>
      </c>
      <c r="Z22" s="17" t="str">
        <f t="shared" si="0"/>
        <v>✖</v>
      </c>
      <c r="AA22" s="21">
        <f t="shared" si="2"/>
        <v>4</v>
      </c>
      <c r="AB22" s="21">
        <f t="shared" si="2"/>
        <v>16</v>
      </c>
      <c r="AC22" s="21">
        <f t="shared" si="2"/>
        <v>4</v>
      </c>
      <c r="AD22" s="21" t="str">
        <f t="shared" si="2"/>
        <v>Inicio</v>
      </c>
      <c r="AH22" s="16">
        <f>IF(RespB!H20=0,"",IF(RespB!H20=ResA!$G$11,ResA!$G$12,0))</f>
        <v>0</v>
      </c>
      <c r="AI22" s="16">
        <f>IF(RespB!I20=0,"",IF(RespB!I20=ResA!$H$11,ResA!$H$12,0))</f>
        <v>0</v>
      </c>
      <c r="AJ22" s="16">
        <f>IF(RespB!J20=0,"",IF(RespB!J20=ResA!$I$11,ResA!$I$12,0))</f>
        <v>0</v>
      </c>
      <c r="AK22" s="16">
        <f>IF(RespB!K20=0,"",IF(RespB!K20=ResA!$J$11,ResA!$J$12,0))</f>
        <v>0</v>
      </c>
      <c r="AL22" s="16">
        <f>IF(RespB!L20=0,"",IF(RespB!L20=ResA!$K$11,ResA!$K$12,0))</f>
        <v>0</v>
      </c>
      <c r="AM22" s="16">
        <f>IF(RespB!M20=0,"",IF(RespB!M20=ResA!$L$11,ResA!$L$12,0))</f>
        <v>1</v>
      </c>
      <c r="AN22" s="16">
        <f>IF(RespB!N20=0,"",IF(RespB!N20=ResA!$M$11,ResA!$M$12,0))</f>
        <v>0</v>
      </c>
      <c r="AO22" s="16">
        <f>IF(RespB!O20=0,"",IF(RespB!O20=ResA!$N$11,ResA!$N$12,0))</f>
        <v>0</v>
      </c>
      <c r="AP22" s="16">
        <f>IF(RespB!P20=0,"",IF(RespB!P20=ResA!$O$11,ResA!$O$12,0))</f>
        <v>0</v>
      </c>
      <c r="AQ22" s="16">
        <f>IF(RespB!Q20=0,"",IF(RespB!Q20=ResA!$P$11,ResA!$P$12,0))</f>
        <v>0</v>
      </c>
      <c r="AR22" s="16">
        <f>IF(RespB!R20=0,"",IF(RespB!R20=ResA!$Q$11,ResA!$Q$12,0))</f>
        <v>0</v>
      </c>
      <c r="AS22" s="16">
        <f>IF(RespB!S20=0,"",IF(RespB!S20=ResA!$R$11,ResA!$R$12,0))</f>
        <v>0</v>
      </c>
      <c r="AT22" s="16">
        <f>IF(RespB!T20=0,"",IF(RespB!T20=ResA!$S$11,ResA!$S$12,0))</f>
        <v>0</v>
      </c>
      <c r="AU22" s="16">
        <f>IF(RespB!U20=0,"",IF(RespB!U20=ResA!$T$11,ResA!$T$12,0))</f>
        <v>0</v>
      </c>
      <c r="AV22" s="16">
        <f>IF(RespB!V20=0,"",IF(RespB!V20=ResA!$U$11,ResA!$U$12,0))</f>
        <v>0</v>
      </c>
      <c r="AW22" s="16">
        <f>IF(RespB!W20=0,"",IF(RespB!W20=ResA!$V$11,ResA!$V$12,0))</f>
        <v>1</v>
      </c>
      <c r="AX22" s="16">
        <f>IF(RespB!X20=0,"",IF(RespB!X20=ResA!$W$11,ResA!$W$12,0))</f>
        <v>1</v>
      </c>
      <c r="AY22" s="16">
        <f>IF(RespB!Y20=0,"",IF(RespB!Y20=ResA!$X$11,ResA!$X$12,0))</f>
        <v>1</v>
      </c>
      <c r="AZ22" s="16">
        <f>IF(RespB!Z20=0,"",IF(RespB!Z20=ResA!$Y$11,ResA!$Y$12,0))</f>
        <v>0</v>
      </c>
      <c r="BA22" s="16">
        <f>IF(RespB!AA20=0,"",IF(RespB!AA20=ResA!$Z$11,ResA!$Z$12,0))</f>
        <v>0</v>
      </c>
      <c r="BB22" s="16">
        <f t="shared" si="3"/>
        <v>4</v>
      </c>
      <c r="BC22" s="17">
        <f t="shared" si="4"/>
        <v>16</v>
      </c>
      <c r="BD22" s="17">
        <f t="shared" si="5"/>
        <v>4</v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>Inicio</v>
      </c>
    </row>
    <row r="23" spans="2:57" ht="15.6">
      <c r="B23" s="56">
        <v>10</v>
      </c>
      <c r="C23" s="28" t="str">
        <f>IF(VLOOKUP(B23,RespB!$B$12:$AA$51,2,FALSE)&lt;&gt;0,VLOOKUP(B23,RespB!$B$12:$AA$51,2,FALSE),"")</f>
        <v>900983976</v>
      </c>
      <c r="D23" s="28" t="str">
        <f>IF(VLOOKUP(B23,RespB!$B$12:$AA$51,3,FALSE)&lt;&gt;0,CONCATENATE(VLOOKUP(B23,RespB!$B$12:$AA$51,3,FALSE)," ",VLOOKUP(B23,RespB!$B$12:$AA$51,4,FALSE)),"")</f>
        <v>Velarde Cornejo</v>
      </c>
      <c r="E23" s="28" t="str">
        <f>IF(VLOOKUP(B23,RespB!$B$12:$AA$51,4,FALSE)&lt;&gt;0,VLOOKUP(B23,RespB!$B$12:$AA$51,5,FALSE),"")</f>
        <v>Luisiana Belen</v>
      </c>
      <c r="F23" s="58" t="str">
        <f>IF(VLOOKUP(B23,RespB!$B$12:$AA$51,5,FALSE)&lt;&gt;0,VLOOKUP(B23,RespB!$B$12:$AA$51,6,FALSE),"")</f>
        <v>Femenino</v>
      </c>
      <c r="G23" s="17" t="str">
        <f t="shared" si="1"/>
        <v>✖</v>
      </c>
      <c r="H23" s="17" t="str">
        <f t="shared" si="0"/>
        <v>✖</v>
      </c>
      <c r="I23" s="17" t="str">
        <f t="shared" si="0"/>
        <v>✔</v>
      </c>
      <c r="J23" s="17" t="str">
        <f t="shared" si="0"/>
        <v>✔</v>
      </c>
      <c r="K23" s="17" t="str">
        <f t="shared" si="0"/>
        <v>✔</v>
      </c>
      <c r="L23" s="17" t="str">
        <f t="shared" si="0"/>
        <v>✔</v>
      </c>
      <c r="M23" s="17" t="str">
        <f t="shared" si="0"/>
        <v>✖</v>
      </c>
      <c r="N23" s="17" t="str">
        <f t="shared" si="0"/>
        <v>✖</v>
      </c>
      <c r="O23" s="17" t="str">
        <f t="shared" si="0"/>
        <v>✖</v>
      </c>
      <c r="P23" s="17" t="str">
        <f t="shared" si="0"/>
        <v>✖</v>
      </c>
      <c r="Q23" s="17" t="str">
        <f t="shared" si="0"/>
        <v>✔</v>
      </c>
      <c r="R23" s="17" t="str">
        <f t="shared" si="0"/>
        <v>✔</v>
      </c>
      <c r="S23" s="17" t="str">
        <f t="shared" si="0"/>
        <v>✔</v>
      </c>
      <c r="T23" s="17" t="str">
        <f t="shared" si="0"/>
        <v>✔</v>
      </c>
      <c r="U23" s="17" t="str">
        <f t="shared" si="0"/>
        <v>✔</v>
      </c>
      <c r="V23" s="17" t="str">
        <f t="shared" si="0"/>
        <v>✖</v>
      </c>
      <c r="W23" s="17" t="str">
        <f t="shared" si="0"/>
        <v>✖</v>
      </c>
      <c r="X23" s="17" t="str">
        <f t="shared" si="0"/>
        <v>✖</v>
      </c>
      <c r="Y23" s="17" t="str">
        <f t="shared" si="0"/>
        <v>✖</v>
      </c>
      <c r="Z23" s="17" t="str">
        <f t="shared" si="0"/>
        <v>✔</v>
      </c>
      <c r="AA23" s="21">
        <f t="shared" si="2"/>
        <v>10</v>
      </c>
      <c r="AB23" s="21">
        <f t="shared" si="2"/>
        <v>10</v>
      </c>
      <c r="AC23" s="21">
        <f t="shared" si="2"/>
        <v>10</v>
      </c>
      <c r="AD23" s="21" t="str">
        <f t="shared" si="2"/>
        <v>Inicio</v>
      </c>
      <c r="AH23" s="16">
        <f>IF(RespB!H21=0,"",IF(RespB!H21=ResA!$G$11,ResA!$G$12,0))</f>
        <v>0</v>
      </c>
      <c r="AI23" s="16">
        <f>IF(RespB!I21=0,"",IF(RespB!I21=ResA!$H$11,ResA!$H$12,0))</f>
        <v>0</v>
      </c>
      <c r="AJ23" s="16">
        <f>IF(RespB!J21=0,"",IF(RespB!J21=ResA!$I$11,ResA!$I$12,0))</f>
        <v>1</v>
      </c>
      <c r="AK23" s="16">
        <f>IF(RespB!K21=0,"",IF(RespB!K21=ResA!$J$11,ResA!$J$12,0))</f>
        <v>1</v>
      </c>
      <c r="AL23" s="16">
        <f>IF(RespB!L21=0,"",IF(RespB!L21=ResA!$K$11,ResA!$K$12,0))</f>
        <v>1</v>
      </c>
      <c r="AM23" s="16">
        <f>IF(RespB!M21=0,"",IF(RespB!M21=ResA!$L$11,ResA!$L$12,0))</f>
        <v>1</v>
      </c>
      <c r="AN23" s="16">
        <f>IF(RespB!N21=0,"",IF(RespB!N21=ResA!$M$11,ResA!$M$12,0))</f>
        <v>0</v>
      </c>
      <c r="AO23" s="16">
        <f>IF(RespB!O21=0,"",IF(RespB!O21=ResA!$N$11,ResA!$N$12,0))</f>
        <v>0</v>
      </c>
      <c r="AP23" s="16">
        <f>IF(RespB!P21=0,"",IF(RespB!P21=ResA!$O$11,ResA!$O$12,0))</f>
        <v>0</v>
      </c>
      <c r="AQ23" s="16">
        <f>IF(RespB!Q21=0,"",IF(RespB!Q21=ResA!$P$11,ResA!$P$12,0))</f>
        <v>0</v>
      </c>
      <c r="AR23" s="16">
        <f>IF(RespB!R21=0,"",IF(RespB!R21=ResA!$Q$11,ResA!$Q$12,0))</f>
        <v>1</v>
      </c>
      <c r="AS23" s="16">
        <f>IF(RespB!S21=0,"",IF(RespB!S21=ResA!$R$11,ResA!$R$12,0))</f>
        <v>1</v>
      </c>
      <c r="AT23" s="16">
        <f>IF(RespB!T21=0,"",IF(RespB!T21=ResA!$S$11,ResA!$S$12,0))</f>
        <v>1</v>
      </c>
      <c r="AU23" s="16">
        <f>IF(RespB!U21=0,"",IF(RespB!U21=ResA!$T$11,ResA!$T$12,0))</f>
        <v>1</v>
      </c>
      <c r="AV23" s="16">
        <f>IF(RespB!V21=0,"",IF(RespB!V21=ResA!$U$11,ResA!$U$12,0))</f>
        <v>1</v>
      </c>
      <c r="AW23" s="16">
        <f>IF(RespB!W21=0,"",IF(RespB!W21=ResA!$V$11,ResA!$V$12,0))</f>
        <v>0</v>
      </c>
      <c r="AX23" s="16">
        <f>IF(RespB!X21=0,"",IF(RespB!X21=ResA!$W$11,ResA!$W$12,0))</f>
        <v>0</v>
      </c>
      <c r="AY23" s="16">
        <f>IF(RespB!Y21=0,"",IF(RespB!Y21=ResA!$X$11,ResA!$X$12,0))</f>
        <v>0</v>
      </c>
      <c r="AZ23" s="16">
        <f>IF(RespB!Z21=0,"",IF(RespB!Z21=ResA!$Y$11,ResA!$Y$12,0))</f>
        <v>0</v>
      </c>
      <c r="BA23" s="16">
        <f>IF(RespB!AA21=0,"",IF(RespB!AA21=ResA!$Z$11,ResA!$Z$12,0))</f>
        <v>1</v>
      </c>
      <c r="BB23" s="16">
        <f t="shared" si="3"/>
        <v>10</v>
      </c>
      <c r="BC23" s="17">
        <f t="shared" si="4"/>
        <v>10</v>
      </c>
      <c r="BD23" s="17">
        <f t="shared" si="5"/>
        <v>10</v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>Inicio</v>
      </c>
    </row>
    <row r="24" spans="2:57" ht="15.6">
      <c r="B24" s="56">
        <v>11</v>
      </c>
      <c r="C24" s="28" t="str">
        <f>IF(VLOOKUP(B24,RespB!$B$12:$AA$51,2,FALSE)&lt;&gt;0,VLOOKUP(B24,RespB!$B$12:$AA$51,2,FALSE),"")</f>
        <v>79994088</v>
      </c>
      <c r="D24" s="28" t="str">
        <f>IF(VLOOKUP(B24,RespB!$B$12:$AA$51,3,FALSE)&lt;&gt;0,CONCATENATE(VLOOKUP(B24,RespB!$B$12:$AA$51,3,FALSE)," ",VLOOKUP(B24,RespB!$B$12:$AA$51,4,FALSE)),"")</f>
        <v>Velarde Diaz</v>
      </c>
      <c r="E24" s="28" t="str">
        <f>IF(VLOOKUP(B24,RespB!$B$12:$AA$51,4,FALSE)&lt;&gt;0,VLOOKUP(B24,RespB!$B$12:$AA$51,5,FALSE),"")</f>
        <v>Derick Bastian</v>
      </c>
      <c r="F24" s="58" t="str">
        <f>IF(VLOOKUP(B24,RespB!$B$12:$AA$51,5,FALSE)&lt;&gt;0,VLOOKUP(B24,RespB!$B$12:$AA$51,6,FALSE),"")</f>
        <v>Masculino</v>
      </c>
      <c r="G24" s="17" t="str">
        <f t="shared" si="1"/>
        <v>✖</v>
      </c>
      <c r="H24" s="17" t="str">
        <f t="shared" si="0"/>
        <v>✔</v>
      </c>
      <c r="I24" s="17" t="str">
        <f t="shared" si="0"/>
        <v>✔</v>
      </c>
      <c r="J24" s="17" t="str">
        <f t="shared" si="0"/>
        <v>✔</v>
      </c>
      <c r="K24" s="17" t="str">
        <f t="shared" si="0"/>
        <v>✔</v>
      </c>
      <c r="L24" s="17" t="str">
        <f t="shared" si="0"/>
        <v>✔</v>
      </c>
      <c r="M24" s="17" t="str">
        <f t="shared" si="0"/>
        <v>✔</v>
      </c>
      <c r="N24" s="17" t="str">
        <f t="shared" si="0"/>
        <v>✔</v>
      </c>
      <c r="O24" s="17" t="str">
        <f t="shared" si="0"/>
        <v>✔</v>
      </c>
      <c r="P24" s="17" t="str">
        <f t="shared" si="0"/>
        <v>✔</v>
      </c>
      <c r="Q24" s="17" t="str">
        <f t="shared" si="0"/>
        <v>✔</v>
      </c>
      <c r="R24" s="17" t="str">
        <f t="shared" si="0"/>
        <v>✖</v>
      </c>
      <c r="S24" s="17" t="str">
        <f t="shared" si="0"/>
        <v>✔</v>
      </c>
      <c r="T24" s="17" t="str">
        <f t="shared" si="0"/>
        <v>✔</v>
      </c>
      <c r="U24" s="17" t="str">
        <f t="shared" si="0"/>
        <v>✖</v>
      </c>
      <c r="V24" s="17" t="str">
        <f t="shared" si="0"/>
        <v>✖</v>
      </c>
      <c r="W24" s="17" t="str">
        <f t="shared" si="0"/>
        <v>✔</v>
      </c>
      <c r="X24" s="17" t="str">
        <f t="shared" si="0"/>
        <v>✖</v>
      </c>
      <c r="Y24" s="17" t="str">
        <f t="shared" si="0"/>
        <v>✖</v>
      </c>
      <c r="Z24" s="17" t="str">
        <f t="shared" si="0"/>
        <v>✖</v>
      </c>
      <c r="AA24" s="21">
        <f t="shared" si="2"/>
        <v>13</v>
      </c>
      <c r="AB24" s="21">
        <f t="shared" si="2"/>
        <v>7</v>
      </c>
      <c r="AC24" s="21">
        <f t="shared" si="2"/>
        <v>13</v>
      </c>
      <c r="AD24" s="21" t="str">
        <f t="shared" si="2"/>
        <v>Proceso</v>
      </c>
      <c r="AH24" s="16">
        <f>IF(RespB!H22=0,"",IF(RespB!H22=ResA!$G$11,ResA!$G$12,0))</f>
        <v>0</v>
      </c>
      <c r="AI24" s="16">
        <f>IF(RespB!I22=0,"",IF(RespB!I22=ResA!$H$11,ResA!$H$12,0))</f>
        <v>1</v>
      </c>
      <c r="AJ24" s="16">
        <f>IF(RespB!J22=0,"",IF(RespB!J22=ResA!$I$11,ResA!$I$12,0))</f>
        <v>1</v>
      </c>
      <c r="AK24" s="16">
        <f>IF(RespB!K22=0,"",IF(RespB!K22=ResA!$J$11,ResA!$J$12,0))</f>
        <v>1</v>
      </c>
      <c r="AL24" s="16">
        <f>IF(RespB!L22=0,"",IF(RespB!L22=ResA!$K$11,ResA!$K$12,0))</f>
        <v>1</v>
      </c>
      <c r="AM24" s="16">
        <f>IF(RespB!M22=0,"",IF(RespB!M22=ResA!$L$11,ResA!$L$12,0))</f>
        <v>1</v>
      </c>
      <c r="AN24" s="16">
        <f>IF(RespB!N22=0,"",IF(RespB!N22=ResA!$M$11,ResA!$M$12,0))</f>
        <v>1</v>
      </c>
      <c r="AO24" s="16">
        <f>IF(RespB!O22=0,"",IF(RespB!O22=ResA!$N$11,ResA!$N$12,0))</f>
        <v>1</v>
      </c>
      <c r="AP24" s="16">
        <f>IF(RespB!P22=0,"",IF(RespB!P22=ResA!$O$11,ResA!$O$12,0))</f>
        <v>1</v>
      </c>
      <c r="AQ24" s="16">
        <f>IF(RespB!Q22=0,"",IF(RespB!Q22=ResA!$P$11,ResA!$P$12,0))</f>
        <v>1</v>
      </c>
      <c r="AR24" s="16">
        <f>IF(RespB!R22=0,"",IF(RespB!R22=ResA!$Q$11,ResA!$Q$12,0))</f>
        <v>1</v>
      </c>
      <c r="AS24" s="16">
        <f>IF(RespB!S22=0,"",IF(RespB!S22=ResA!$R$11,ResA!$R$12,0))</f>
        <v>0</v>
      </c>
      <c r="AT24" s="16">
        <f>IF(RespB!T22=0,"",IF(RespB!T22=ResA!$S$11,ResA!$S$12,0))</f>
        <v>1</v>
      </c>
      <c r="AU24" s="16">
        <f>IF(RespB!U22=0,"",IF(RespB!U22=ResA!$T$11,ResA!$T$12,0))</f>
        <v>1</v>
      </c>
      <c r="AV24" s="16">
        <f>IF(RespB!V22=0,"",IF(RespB!V22=ResA!$U$11,ResA!$U$12,0))</f>
        <v>0</v>
      </c>
      <c r="AW24" s="16">
        <f>IF(RespB!W22=0,"",IF(RespB!W22=ResA!$V$11,ResA!$V$12,0))</f>
        <v>0</v>
      </c>
      <c r="AX24" s="16">
        <f>IF(RespB!X22=0,"",IF(RespB!X22=ResA!$W$11,ResA!$W$12,0))</f>
        <v>1</v>
      </c>
      <c r="AY24" s="16">
        <f>IF(RespB!Y22=0,"",IF(RespB!Y22=ResA!$X$11,ResA!$X$12,0))</f>
        <v>0</v>
      </c>
      <c r="AZ24" s="16">
        <f>IF(RespB!Z22=0,"",IF(RespB!Z22=ResA!$Y$11,ResA!$Y$12,0))</f>
        <v>0</v>
      </c>
      <c r="BA24" s="16">
        <f>IF(RespB!AA22=0,"",IF(RespB!AA22=ResA!$Z$11,ResA!$Z$12,0))</f>
        <v>0</v>
      </c>
      <c r="BB24" s="16">
        <f t="shared" si="3"/>
        <v>13</v>
      </c>
      <c r="BC24" s="17">
        <f t="shared" si="4"/>
        <v>7</v>
      </c>
      <c r="BD24" s="17">
        <f t="shared" si="5"/>
        <v>13</v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>Proceso</v>
      </c>
    </row>
    <row r="25" spans="2:57" ht="15.6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8</v>
      </c>
      <c r="H56" s="37">
        <f t="shared" ref="H56:W57" si="8">AI56</f>
        <v>8</v>
      </c>
      <c r="I56" s="37">
        <f t="shared" si="8"/>
        <v>9</v>
      </c>
      <c r="J56" s="37">
        <f t="shared" si="8"/>
        <v>5</v>
      </c>
      <c r="K56" s="37">
        <f t="shared" si="8"/>
        <v>7</v>
      </c>
      <c r="L56" s="37">
        <f t="shared" si="8"/>
        <v>8</v>
      </c>
      <c r="M56" s="37">
        <f t="shared" si="8"/>
        <v>6</v>
      </c>
      <c r="N56" s="37">
        <f t="shared" si="8"/>
        <v>6</v>
      </c>
      <c r="O56" s="37">
        <f t="shared" si="8"/>
        <v>6</v>
      </c>
      <c r="P56" s="37">
        <f t="shared" si="8"/>
        <v>5</v>
      </c>
      <c r="Q56" s="37">
        <f t="shared" si="8"/>
        <v>6</v>
      </c>
      <c r="R56" s="37">
        <f t="shared" si="8"/>
        <v>6</v>
      </c>
      <c r="S56" s="37">
        <f t="shared" si="8"/>
        <v>8</v>
      </c>
      <c r="T56" s="37">
        <f t="shared" si="8"/>
        <v>7</v>
      </c>
      <c r="U56" s="37">
        <f t="shared" si="8"/>
        <v>8</v>
      </c>
      <c r="V56" s="37">
        <f t="shared" si="8"/>
        <v>2</v>
      </c>
      <c r="W56" s="37">
        <f t="shared" si="8"/>
        <v>5</v>
      </c>
      <c r="X56" s="37">
        <f t="shared" ref="X56:Z57" si="9">AY56</f>
        <v>3</v>
      </c>
      <c r="Y56" s="37">
        <f t="shared" si="9"/>
        <v>2</v>
      </c>
      <c r="Z56" s="37">
        <f t="shared" si="9"/>
        <v>4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8</v>
      </c>
      <c r="AI56" s="35">
        <f t="shared" ref="AI56:BA56" si="10">COUNTIF(AI14:AI53,"&gt;0")</f>
        <v>8</v>
      </c>
      <c r="AJ56" s="35">
        <f t="shared" si="10"/>
        <v>9</v>
      </c>
      <c r="AK56" s="35">
        <f t="shared" si="10"/>
        <v>5</v>
      </c>
      <c r="AL56" s="35">
        <f t="shared" si="10"/>
        <v>7</v>
      </c>
      <c r="AM56" s="35">
        <f t="shared" si="10"/>
        <v>8</v>
      </c>
      <c r="AN56" s="35">
        <f t="shared" si="10"/>
        <v>6</v>
      </c>
      <c r="AO56" s="35">
        <f t="shared" si="10"/>
        <v>6</v>
      </c>
      <c r="AP56" s="35">
        <f t="shared" si="10"/>
        <v>6</v>
      </c>
      <c r="AQ56" s="35">
        <f t="shared" si="10"/>
        <v>5</v>
      </c>
      <c r="AR56" s="35">
        <f t="shared" si="10"/>
        <v>6</v>
      </c>
      <c r="AS56" s="35">
        <f t="shared" si="10"/>
        <v>6</v>
      </c>
      <c r="AT56" s="35">
        <f t="shared" si="10"/>
        <v>8</v>
      </c>
      <c r="AU56" s="35">
        <f t="shared" si="10"/>
        <v>7</v>
      </c>
      <c r="AV56" s="35">
        <f t="shared" si="10"/>
        <v>8</v>
      </c>
      <c r="AW56" s="35">
        <f t="shared" si="10"/>
        <v>2</v>
      </c>
      <c r="AX56" s="35">
        <f t="shared" si="10"/>
        <v>5</v>
      </c>
      <c r="AY56" s="35">
        <f t="shared" si="10"/>
        <v>3</v>
      </c>
      <c r="AZ56" s="35">
        <f t="shared" si="10"/>
        <v>2</v>
      </c>
      <c r="BA56" s="35">
        <f t="shared" si="10"/>
        <v>4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3</v>
      </c>
      <c r="H57" s="37">
        <f t="shared" si="8"/>
        <v>3</v>
      </c>
      <c r="I57" s="37">
        <f t="shared" si="8"/>
        <v>2</v>
      </c>
      <c r="J57" s="37">
        <f t="shared" si="8"/>
        <v>6</v>
      </c>
      <c r="K57" s="37">
        <f t="shared" si="8"/>
        <v>4</v>
      </c>
      <c r="L57" s="37">
        <f t="shared" si="8"/>
        <v>3</v>
      </c>
      <c r="M57" s="37">
        <f t="shared" si="8"/>
        <v>5</v>
      </c>
      <c r="N57" s="37">
        <f t="shared" si="8"/>
        <v>5</v>
      </c>
      <c r="O57" s="37">
        <f t="shared" si="8"/>
        <v>5</v>
      </c>
      <c r="P57" s="37">
        <f t="shared" si="8"/>
        <v>6</v>
      </c>
      <c r="Q57" s="37">
        <f t="shared" si="8"/>
        <v>5</v>
      </c>
      <c r="R57" s="37">
        <f t="shared" si="8"/>
        <v>5</v>
      </c>
      <c r="S57" s="37">
        <f t="shared" si="8"/>
        <v>3</v>
      </c>
      <c r="T57" s="37">
        <f t="shared" si="8"/>
        <v>4</v>
      </c>
      <c r="U57" s="37">
        <f t="shared" si="8"/>
        <v>3</v>
      </c>
      <c r="V57" s="37">
        <f t="shared" si="8"/>
        <v>9</v>
      </c>
      <c r="W57" s="37">
        <f t="shared" si="8"/>
        <v>6</v>
      </c>
      <c r="X57" s="37">
        <f t="shared" si="9"/>
        <v>8</v>
      </c>
      <c r="Y57" s="37">
        <f t="shared" si="9"/>
        <v>9</v>
      </c>
      <c r="Z57" s="37">
        <f t="shared" si="9"/>
        <v>7</v>
      </c>
      <c r="AA57" s="166"/>
      <c r="AB57" s="166"/>
      <c r="AC57" s="166"/>
      <c r="AD57" s="166"/>
      <c r="AH57" s="35">
        <f>COUNTIF(AH14:AH53,"0")</f>
        <v>3</v>
      </c>
      <c r="AI57" s="35">
        <f t="shared" ref="AI57:BA57" si="11">COUNTIF(AI14:AI53,"0")</f>
        <v>3</v>
      </c>
      <c r="AJ57" s="35">
        <f t="shared" si="11"/>
        <v>2</v>
      </c>
      <c r="AK57" s="35">
        <f t="shared" si="11"/>
        <v>6</v>
      </c>
      <c r="AL57" s="35">
        <f t="shared" si="11"/>
        <v>4</v>
      </c>
      <c r="AM57" s="35">
        <f t="shared" si="11"/>
        <v>3</v>
      </c>
      <c r="AN57" s="35">
        <f t="shared" si="11"/>
        <v>5</v>
      </c>
      <c r="AO57" s="35">
        <f t="shared" si="11"/>
        <v>5</v>
      </c>
      <c r="AP57" s="35">
        <f t="shared" si="11"/>
        <v>5</v>
      </c>
      <c r="AQ57" s="35">
        <f t="shared" si="11"/>
        <v>6</v>
      </c>
      <c r="AR57" s="35">
        <f t="shared" si="11"/>
        <v>5</v>
      </c>
      <c r="AS57" s="35">
        <f t="shared" si="11"/>
        <v>5</v>
      </c>
      <c r="AT57" s="35">
        <f t="shared" si="11"/>
        <v>3</v>
      </c>
      <c r="AU57" s="35">
        <f t="shared" si="11"/>
        <v>4</v>
      </c>
      <c r="AV57" s="35">
        <f t="shared" si="11"/>
        <v>3</v>
      </c>
      <c r="AW57" s="35">
        <f t="shared" si="11"/>
        <v>9</v>
      </c>
      <c r="AX57" s="35">
        <f t="shared" si="11"/>
        <v>6</v>
      </c>
      <c r="AY57" s="35">
        <f t="shared" si="11"/>
        <v>8</v>
      </c>
      <c r="AZ57" s="35">
        <f t="shared" si="11"/>
        <v>9</v>
      </c>
      <c r="BA57" s="35">
        <f t="shared" si="11"/>
        <v>7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>
        <f>(G56*100%)/$BB$11</f>
        <v>0.72727272727272729</v>
      </c>
      <c r="H58" s="101">
        <f t="shared" ref="H58:Z58" si="12">(H56*100%)/$BB$11</f>
        <v>0.72727272727272729</v>
      </c>
      <c r="I58" s="101">
        <f t="shared" si="12"/>
        <v>0.81818181818181823</v>
      </c>
      <c r="J58" s="101">
        <f t="shared" si="12"/>
        <v>0.45454545454545453</v>
      </c>
      <c r="K58" s="101">
        <f t="shared" si="12"/>
        <v>0.63636363636363635</v>
      </c>
      <c r="L58" s="101">
        <f t="shared" si="12"/>
        <v>0.72727272727272729</v>
      </c>
      <c r="M58" s="101">
        <f t="shared" si="12"/>
        <v>0.54545454545454541</v>
      </c>
      <c r="N58" s="101">
        <f t="shared" si="12"/>
        <v>0.54545454545454541</v>
      </c>
      <c r="O58" s="101">
        <f t="shared" si="12"/>
        <v>0.54545454545454541</v>
      </c>
      <c r="P58" s="101">
        <f t="shared" si="12"/>
        <v>0.45454545454545453</v>
      </c>
      <c r="Q58" s="101">
        <f t="shared" si="12"/>
        <v>0.54545454545454541</v>
      </c>
      <c r="R58" s="101">
        <f t="shared" si="12"/>
        <v>0.54545454545454541</v>
      </c>
      <c r="S58" s="101">
        <f t="shared" si="12"/>
        <v>0.72727272727272729</v>
      </c>
      <c r="T58" s="101">
        <f t="shared" si="12"/>
        <v>0.63636363636363635</v>
      </c>
      <c r="U58" s="101">
        <f t="shared" si="12"/>
        <v>0.72727272727272729</v>
      </c>
      <c r="V58" s="101">
        <f t="shared" si="12"/>
        <v>0.18181818181818182</v>
      </c>
      <c r="W58" s="101">
        <f>(W56*100%)/$BB$11</f>
        <v>0.45454545454545453</v>
      </c>
      <c r="X58" s="101">
        <f t="shared" si="12"/>
        <v>0.27272727272727271</v>
      </c>
      <c r="Y58" s="101">
        <f t="shared" si="12"/>
        <v>0.18181818181818182</v>
      </c>
      <c r="Z58" s="101">
        <f t="shared" si="12"/>
        <v>0.36363636363636365</v>
      </c>
      <c r="AA58" s="39">
        <f>COUNTIF($AD$14:$AD$53,AA56)</f>
        <v>6</v>
      </c>
      <c r="AB58" s="39">
        <f>COUNTIF($AD$14:$AD$53,AB56)</f>
        <v>4</v>
      </c>
      <c r="AC58" s="39">
        <f>COUNTIF($AD$14:$AD$53,AC56)</f>
        <v>1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1786714</v>
      </c>
      <c r="E5" s="198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ResB!H7</f>
        <v>Matematica</v>
      </c>
      <c r="H7" s="133"/>
      <c r="I7" s="133"/>
      <c r="J7" s="133"/>
      <c r="K7" s="185" t="s">
        <v>183</v>
      </c>
      <c r="L7" s="185"/>
      <c r="M7" s="186">
        <f>ResB!Q7</f>
        <v>2</v>
      </c>
      <c r="N7" s="186"/>
      <c r="O7" s="187" t="s">
        <v>5</v>
      </c>
      <c r="P7" s="187"/>
      <c r="Q7" s="186" t="str">
        <f>ResB!W7</f>
        <v>B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COUNTIF(ResB!$AD$14:$AD$53,GrafA!B14)</f>
        <v>6</v>
      </c>
      <c r="E14" s="103">
        <f>(D14*100%)/$D$18</f>
        <v>0.54545454545454541</v>
      </c>
    </row>
    <row r="15" spans="2:23" ht="21">
      <c r="B15" s="176" t="str">
        <f>Matriz!$I$4</f>
        <v>Proceso</v>
      </c>
      <c r="C15" s="176"/>
      <c r="D15" s="59">
        <f>COUNTIF(ResB!$AD$14:$AD$53,GrafA!B15)</f>
        <v>4</v>
      </c>
      <c r="E15" s="103">
        <f>(D15*100%)/$D$18</f>
        <v>0.36363636363636365</v>
      </c>
    </row>
    <row r="16" spans="2:23" ht="21">
      <c r="B16" s="176" t="str">
        <f>Matriz!$I$5</f>
        <v>Satisfactorio</v>
      </c>
      <c r="C16" s="176"/>
      <c r="D16" s="59">
        <f>COUNTIF(ResB!$AD$14:$AD$53,GrafA!B16)</f>
        <v>1</v>
      </c>
      <c r="E16" s="103">
        <f>(D16*100%)/$D$18</f>
        <v>9.0909090909090912E-2</v>
      </c>
    </row>
    <row r="17" spans="2:5" ht="21">
      <c r="B17" s="176" t="str">
        <f>IF(Matriz!$I$6=0,"",Matriz!$I$6)</f>
        <v/>
      </c>
      <c r="C17" s="176"/>
      <c r="D17" s="59" t="str">
        <f>IF($B$17="","",COUNTIF(ResB!$AD$14:$AD$53,GrafA!B17))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11</v>
      </c>
      <c r="E18" s="65">
        <f>SUM(E14:E17)</f>
        <v>1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1786714</v>
      </c>
      <c r="E5" s="190"/>
      <c r="F5" s="44" t="s">
        <v>37</v>
      </c>
      <c r="G5" s="188" t="str">
        <f>VLOOKUP(D5,Data!$A$2:$F$201,6,FALSE)</f>
        <v>ILO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ILO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PRIVADA</v>
      </c>
      <c r="P9" s="188"/>
      <c r="Q9" s="188"/>
      <c r="R9" s="188"/>
      <c r="S9" s="188"/>
      <c r="T9" s="156" t="s">
        <v>5</v>
      </c>
      <c r="U9" s="156"/>
      <c r="V9" s="156"/>
      <c r="W9" s="188" t="s">
        <v>415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ResumenTotal!N46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RespC!G7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RespC!W9</f>
        <v>C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1786714</v>
      </c>
      <c r="E5" s="198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ResC!H7</f>
        <v>Matematica</v>
      </c>
      <c r="H7" s="133"/>
      <c r="I7" s="133"/>
      <c r="J7" s="133"/>
      <c r="K7" s="185" t="s">
        <v>183</v>
      </c>
      <c r="L7" s="185"/>
      <c r="M7" s="186">
        <f>ResC!Q7</f>
        <v>2</v>
      </c>
      <c r="N7" s="186"/>
      <c r="O7" s="187" t="s">
        <v>5</v>
      </c>
      <c r="P7" s="187"/>
      <c r="Q7" s="186" t="str">
        <f>ResC!W7</f>
        <v>C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COUNTIF(ResC!$AD$14:$AD$53,GrafA!B14)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COUNTIF(ResC!$AD$14:$AD$53,GrafA!B15)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COUNTIF(ResC!$AD$14:$AD$53,GrafA!B16)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IF($B$17="","",COUNTIF(ResC!$AD$14:$AD$53,GrafA!B17))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1786714</v>
      </c>
      <c r="E5" s="190"/>
      <c r="F5" s="44" t="s">
        <v>37</v>
      </c>
      <c r="G5" s="188" t="str">
        <f>VLOOKUP(D5,Data!$A$2:$F$201,6,FALSE)</f>
        <v>ILO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ILO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PRIVADA</v>
      </c>
      <c r="P9" s="188"/>
      <c r="Q9" s="188"/>
      <c r="R9" s="188"/>
      <c r="S9" s="188"/>
      <c r="T9" s="156" t="s">
        <v>5</v>
      </c>
      <c r="U9" s="156"/>
      <c r="V9" s="156"/>
      <c r="W9" s="188" t="s">
        <v>416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ResumenTotal!N47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RespD!G7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RespD!W9</f>
        <v>D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1786714</v>
      </c>
      <c r="E5" s="180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ResD!H7</f>
        <v>Matematica</v>
      </c>
      <c r="H7" s="133"/>
      <c r="I7" s="133"/>
      <c r="J7" s="133"/>
      <c r="K7" s="185" t="s">
        <v>183</v>
      </c>
      <c r="L7" s="185"/>
      <c r="M7" s="186">
        <f>ResD!Q7</f>
        <v>2</v>
      </c>
      <c r="N7" s="186"/>
      <c r="O7" s="187" t="s">
        <v>5</v>
      </c>
      <c r="P7" s="187"/>
      <c r="Q7" s="186" t="str">
        <f>ResD!W7</f>
        <v>D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COUNTIF(ResD!$AD$14:$AD$53,GrafA!B14)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COUNTIF(ResD!$AD$14:$AD$53,GrafA!B15)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COUNTIF(ResD!$AD$14:$AD$53,GrafA!B16)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IF($B$17="","",COUNTIF(ResD!$AD$14:$AD$53,GrafA!B17))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1786714</v>
      </c>
      <c r="E5" s="190"/>
      <c r="F5" s="44" t="s">
        <v>37</v>
      </c>
      <c r="G5" s="188" t="str">
        <f>VLOOKUP(D5,Data!$A$2:$F$201,6,FALSE)</f>
        <v>ILO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ILO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PRIVADA</v>
      </c>
      <c r="P9" s="188"/>
      <c r="Q9" s="188"/>
      <c r="R9" s="188"/>
      <c r="S9" s="188"/>
      <c r="T9" s="156" t="s">
        <v>5</v>
      </c>
      <c r="U9" s="156"/>
      <c r="V9" s="156"/>
      <c r="W9" s="188" t="s">
        <v>458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ResumenTotal!N48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RespE!G7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RespE!W9</f>
        <v>E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1786714</v>
      </c>
      <c r="E5" s="180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ResE!H7</f>
        <v>Matematica</v>
      </c>
      <c r="H7" s="133"/>
      <c r="I7" s="133"/>
      <c r="J7" s="133"/>
      <c r="K7" s="185" t="s">
        <v>183</v>
      </c>
      <c r="L7" s="185"/>
      <c r="M7" s="186">
        <f>ResE!Q7</f>
        <v>2</v>
      </c>
      <c r="N7" s="186"/>
      <c r="O7" s="187" t="s">
        <v>5</v>
      </c>
      <c r="P7" s="187"/>
      <c r="Q7" s="186" t="str">
        <f>ResE!W7</f>
        <v>E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COUNTIF(ResE!$AD$14:$AD$53,GrafA!B14)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COUNTIF(ResE!$AD$14:$AD$53,GrafA!B15)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COUNTIF(ResE!$AD$14:$AD$53,GrafA!B16)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IF($B$17="","",COUNTIF(ResE!$AD$14:$AD$53,GrafA!B17))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1786714</v>
      </c>
      <c r="E5" s="190"/>
      <c r="F5" s="44" t="s">
        <v>37</v>
      </c>
      <c r="G5" s="188" t="str">
        <f>VLOOKUP(D5,Data!$A$2:$F$201,6,FALSE)</f>
        <v>ILO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ILO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PRIVADA</v>
      </c>
      <c r="P9" s="188"/>
      <c r="Q9" s="188"/>
      <c r="R9" s="188"/>
      <c r="S9" s="188"/>
      <c r="T9" s="156" t="s">
        <v>5</v>
      </c>
      <c r="U9" s="156"/>
      <c r="V9" s="156"/>
      <c r="W9" s="188" t="s">
        <v>459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ResumenTotal!N49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RespF!G7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RespF!W9</f>
        <v>F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1786714</v>
      </c>
      <c r="E5" s="180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ResF!H7</f>
        <v>Matematica</v>
      </c>
      <c r="H7" s="133"/>
      <c r="I7" s="133"/>
      <c r="J7" s="133"/>
      <c r="K7" s="185" t="s">
        <v>183</v>
      </c>
      <c r="L7" s="185"/>
      <c r="M7" s="186">
        <f>ResF!Q7</f>
        <v>2</v>
      </c>
      <c r="N7" s="186"/>
      <c r="O7" s="187" t="s">
        <v>5</v>
      </c>
      <c r="P7" s="187"/>
      <c r="Q7" s="186" t="str">
        <f>ResF!W7</f>
        <v>F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COUNTIF(ResF!$AD$14:$AD$53,GrafA!B14)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COUNTIF(ResF!$AD$14:$AD$53,GrafA!B15)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COUNTIF(ResF!$AD$14:$AD$53,GrafA!B16)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IF($B$17="","",COUNTIF(ResF!$AD$14:$AD$53,GrafA!B17))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1786714</v>
      </c>
      <c r="E5" s="190"/>
      <c r="F5" s="44" t="s">
        <v>37</v>
      </c>
      <c r="G5" s="188" t="str">
        <f>VLOOKUP(D5,Data!$A$2:$F$201,6,FALSE)</f>
        <v>ILO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ILO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PRIVADA</v>
      </c>
      <c r="P9" s="188"/>
      <c r="Q9" s="188"/>
      <c r="R9" s="188"/>
      <c r="S9" s="188"/>
      <c r="T9" s="156" t="s">
        <v>5</v>
      </c>
      <c r="U9" s="156"/>
      <c r="V9" s="156"/>
      <c r="W9" s="188" t="s">
        <v>460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ResumenTotal!N50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RespG!G7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RespG!W9</f>
        <v>G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1786714</v>
      </c>
      <c r="E5" s="180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ResG!H7</f>
        <v>Matematica</v>
      </c>
      <c r="H7" s="133"/>
      <c r="I7" s="133"/>
      <c r="J7" s="133"/>
      <c r="K7" s="185" t="s">
        <v>183</v>
      </c>
      <c r="L7" s="185"/>
      <c r="M7" s="186">
        <f>ResG!Q7</f>
        <v>2</v>
      </c>
      <c r="N7" s="186"/>
      <c r="O7" s="187" t="s">
        <v>5</v>
      </c>
      <c r="P7" s="187"/>
      <c r="Q7" s="186" t="str">
        <f>ResG!W7</f>
        <v>G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COUNTIF(ResG!$AD$14:$AD$53,GrafA!B14)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COUNTIF(ResG!$AD$14:$AD$53,GrafA!B15)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COUNTIF(ResG!$AD$14:$AD$53,GrafA!B16)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IF($B$17="","",COUNTIF(ResG!$AD$14:$AD$53,GrafA!B17))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1786714</v>
      </c>
      <c r="E5" s="190"/>
      <c r="F5" s="44" t="s">
        <v>37</v>
      </c>
      <c r="G5" s="188" t="str">
        <f>VLOOKUP(D5,Data!$A$2:$F$201,6,FALSE)</f>
        <v>ILO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ILO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PRIVADA</v>
      </c>
      <c r="P9" s="188"/>
      <c r="Q9" s="188"/>
      <c r="R9" s="188"/>
      <c r="S9" s="188"/>
      <c r="T9" s="156" t="s">
        <v>5</v>
      </c>
      <c r="U9" s="156"/>
      <c r="V9" s="156"/>
      <c r="W9" s="188" t="s">
        <v>461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ResumenTotal!N51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99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201"/>
      <c r="U53" s="202"/>
      <c r="V53" s="202"/>
      <c r="W53" s="202"/>
      <c r="X53" s="202"/>
      <c r="Y53" s="202"/>
      <c r="Z53" s="202"/>
      <c r="AA53" s="203"/>
    </row>
    <row r="54" spans="2:27">
      <c r="B54" s="150"/>
      <c r="C54" s="150"/>
      <c r="D54" s="150"/>
      <c r="E54" s="200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204"/>
      <c r="U54" s="205"/>
      <c r="V54" s="205"/>
      <c r="W54" s="205"/>
      <c r="X54" s="205"/>
      <c r="Y54" s="205"/>
      <c r="Z54" s="205"/>
      <c r="AA54" s="206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RespH!G7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RespH!W9</f>
        <v>H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1786714</v>
      </c>
      <c r="E5" s="180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ResH!H7</f>
        <v>Matematica</v>
      </c>
      <c r="H7" s="133"/>
      <c r="I7" s="133"/>
      <c r="J7" s="133"/>
      <c r="K7" s="185" t="s">
        <v>183</v>
      </c>
      <c r="L7" s="185"/>
      <c r="M7" s="186">
        <f>ResH!Q7</f>
        <v>2</v>
      </c>
      <c r="N7" s="186"/>
      <c r="O7" s="187" t="s">
        <v>5</v>
      </c>
      <c r="P7" s="187"/>
      <c r="Q7" s="186" t="str">
        <f>ResH!W7</f>
        <v>H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COUNTIF(ResH!$AD$14:$AD$53,GrafA!B14)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COUNTIF(ResH!$AD$14:$AD$53,GrafA!B15)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COUNTIF(ResH!$AD$14:$AD$53,GrafA!B16)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IF($B$17="","",COUNTIF(ResH!$AD$14:$AD$53,GrafA!B17))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1786714</v>
      </c>
      <c r="E5" s="190"/>
      <c r="F5" s="44" t="s">
        <v>37</v>
      </c>
      <c r="G5" s="188" t="str">
        <f>VLOOKUP(D5,Data!$A$2:$F$201,6,FALSE)</f>
        <v>ILO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ILO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PRIVADA</v>
      </c>
      <c r="P9" s="188"/>
      <c r="Q9" s="188"/>
      <c r="R9" s="188"/>
      <c r="S9" s="188"/>
      <c r="T9" s="156" t="s">
        <v>5</v>
      </c>
      <c r="U9" s="156"/>
      <c r="V9" s="156"/>
      <c r="W9" s="188" t="s">
        <v>462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ResumenTotal!N52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RespI!G7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RespI!W9</f>
        <v>I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1786714</v>
      </c>
      <c r="E5" s="180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ResI!H7</f>
        <v>Matematica</v>
      </c>
      <c r="H7" s="133"/>
      <c r="I7" s="133"/>
      <c r="J7" s="133"/>
      <c r="K7" s="185" t="s">
        <v>183</v>
      </c>
      <c r="L7" s="185"/>
      <c r="M7" s="186">
        <f>ResI!Q7</f>
        <v>2</v>
      </c>
      <c r="N7" s="186"/>
      <c r="O7" s="187" t="s">
        <v>5</v>
      </c>
      <c r="P7" s="187"/>
      <c r="Q7" s="186" t="str">
        <f>ResI!W7</f>
        <v>I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COUNTIF(ResI!$AD$14:$AD$53,GrafA!B14)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COUNTIF(ResI!$AD$14:$AD$53,GrafA!B15)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COUNTIF(ResI!$AD$14:$AD$53,GrafA!B16)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IF($B$17="","",COUNTIF(ResI!$AD$14:$AD$53,GrafA!B17))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1786714</v>
      </c>
      <c r="E5" s="190"/>
      <c r="F5" s="44" t="s">
        <v>37</v>
      </c>
      <c r="G5" s="188" t="str">
        <f>VLOOKUP(D5,Data!$A$2:$F$201,6,FALSE)</f>
        <v>ILO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ILO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PRIVADA</v>
      </c>
      <c r="P9" s="188"/>
      <c r="Q9" s="188"/>
      <c r="R9" s="188"/>
      <c r="S9" s="188"/>
      <c r="T9" s="156" t="s">
        <v>5</v>
      </c>
      <c r="U9" s="156"/>
      <c r="V9" s="156"/>
      <c r="W9" s="188" t="s">
        <v>463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ResumenTotal!N53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RespJ!G7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RespJ!W9</f>
        <v>J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1786714</v>
      </c>
      <c r="E5" s="198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ResJ!H7</f>
        <v>Matematica</v>
      </c>
      <c r="H7" s="133"/>
      <c r="I7" s="133"/>
      <c r="J7" s="133"/>
      <c r="K7" s="185" t="s">
        <v>183</v>
      </c>
      <c r="L7" s="185"/>
      <c r="M7" s="186">
        <f>ResJ!Q7</f>
        <v>2</v>
      </c>
      <c r="N7" s="186"/>
      <c r="O7" s="187" t="s">
        <v>5</v>
      </c>
      <c r="P7" s="187"/>
      <c r="Q7" s="186" t="str">
        <f>ResJ!W7</f>
        <v>J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COUNTIF(ResJ!$AD$14:$AD$53,GrafA!B14)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COUNTIF(ResJ!$AD$14:$AD$53,GrafA!B15)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COUNTIF(ResJ!$AD$14:$AD$53,GrafA!B16)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IF($B$17="","",COUNTIF(ResJ!$AD$14:$AD$53,GrafA!B17))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1786714</v>
      </c>
      <c r="E5" s="190"/>
      <c r="F5" s="44" t="s">
        <v>37</v>
      </c>
      <c r="G5" s="188" t="str">
        <f>VLOOKUP(D5,Data!$A$2:$F$201,6,FALSE)</f>
        <v>ILO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ILO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2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PRIVADA</v>
      </c>
      <c r="P9" s="188"/>
      <c r="Q9" s="188"/>
      <c r="R9" s="188"/>
      <c r="S9" s="188"/>
      <c r="T9" s="156" t="s">
        <v>5</v>
      </c>
      <c r="U9" s="156"/>
      <c r="V9" s="156"/>
      <c r="W9" s="188" t="s">
        <v>464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ResumenTotal!N54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1786714</v>
      </c>
      <c r="E5" s="147"/>
      <c r="F5" s="132" t="s">
        <v>37</v>
      </c>
      <c r="G5" s="132"/>
      <c r="H5" s="142" t="str">
        <f>VLOOKUP(D5,Data!$A$2:$F$201,6,FALSE)</f>
        <v>ILO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ILO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32" t="s">
        <v>182</v>
      </c>
      <c r="G7" s="132"/>
      <c r="H7" s="133" t="str">
        <f>RespK!G7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2</v>
      </c>
      <c r="R7" s="136"/>
      <c r="S7" s="136"/>
      <c r="T7" s="138" t="s">
        <v>5</v>
      </c>
      <c r="U7" s="138"/>
      <c r="V7" s="138"/>
      <c r="W7" s="169" t="str">
        <f>RespK!W9</f>
        <v>K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PRIVADA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Inicio</v>
      </c>
      <c r="AB56" s="166" t="str">
        <f>Matriz!$I$4</f>
        <v>Proceso</v>
      </c>
      <c r="AC56" s="166" t="str">
        <f>Matriz!$I$5</f>
        <v>Satisfactorio</v>
      </c>
      <c r="AD56" s="166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1786714</v>
      </c>
      <c r="E5" s="180"/>
      <c r="F5" s="44" t="s">
        <v>37</v>
      </c>
      <c r="G5" s="181" t="str">
        <f>VLOOKUP(D5,Data!$A$2:$F$201,6,FALSE)</f>
        <v>ILO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ILO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STEPHEN HAWKING</v>
      </c>
      <c r="E7" s="144"/>
      <c r="F7" s="184" t="s">
        <v>182</v>
      </c>
      <c r="G7" s="133" t="str">
        <f>ResK!H7</f>
        <v>Matematica</v>
      </c>
      <c r="H7" s="133"/>
      <c r="I7" s="133"/>
      <c r="J7" s="133"/>
      <c r="K7" s="185" t="s">
        <v>183</v>
      </c>
      <c r="L7" s="185"/>
      <c r="M7" s="186">
        <f>ResK!Q7</f>
        <v>2</v>
      </c>
      <c r="N7" s="186"/>
      <c r="O7" s="187" t="s">
        <v>5</v>
      </c>
      <c r="P7" s="187"/>
      <c r="Q7" s="186" t="str">
        <f>ResK!W7</f>
        <v>K</v>
      </c>
      <c r="R7" s="186"/>
      <c r="S7" s="182" t="s">
        <v>185</v>
      </c>
      <c r="T7" s="182"/>
      <c r="U7" s="183" t="str">
        <f>VLOOKUP(D5,Data!$A$2:$H$201,8,FALSE)</f>
        <v>PRIVADA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Inicio</v>
      </c>
      <c r="C14" s="176"/>
      <c r="D14" s="59">
        <f>COUNTIF(ResK!$AD$14:$AD$53,GrafA!B14)</f>
        <v>0</v>
      </c>
      <c r="E14" s="103" t="e">
        <f>(D14*100%)/$D$18</f>
        <v>#DIV/0!</v>
      </c>
    </row>
    <row r="15" spans="2:23" ht="21">
      <c r="B15" s="176" t="str">
        <f>Matriz!$I$4</f>
        <v>Proceso</v>
      </c>
      <c r="C15" s="176"/>
      <c r="D15" s="59">
        <f>COUNTIF(ResK!$AD$14:$AD$53,GrafA!B15)</f>
        <v>0</v>
      </c>
      <c r="E15" s="103" t="e">
        <f>(D15*100%)/$D$18</f>
        <v>#DIV/0!</v>
      </c>
    </row>
    <row r="16" spans="2:23" ht="21">
      <c r="B16" s="176" t="str">
        <f>Matriz!$I$5</f>
        <v>Satisfactorio</v>
      </c>
      <c r="C16" s="176"/>
      <c r="D16" s="59">
        <f>COUNTIF(ResK!$AD$14:$AD$53,GrafA!B16)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/>
      </c>
      <c r="C17" s="176"/>
      <c r="D17" s="59" t="str">
        <f>IF($B$17="","",COUNTIF(ResK!$AD$14:$AD$53,GrafA!B17))</f>
        <v/>
      </c>
      <c r="E17" s="103" t="str">
        <f>IF(B17="","",(D17*100%)/$D$18)</f>
        <v/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/>
  <cols>
    <col min="4" max="4" width="17.21875" customWidth="1"/>
    <col min="19" max="19" width="13" customWidth="1"/>
  </cols>
  <sheetData>
    <row r="1" spans="1:28" ht="1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18</v>
      </c>
      <c r="R2" s="17">
        <f>COUNTIFS(Tabla3[DNI],"&lt;&gt;",Tabla3[seccion],Configuracion!O2)</f>
        <v>18</v>
      </c>
      <c r="S2" s="17">
        <f>COUNTIFS(Tabla3[apellidopaterno],"&lt;&gt;",Tabla3[seccion],Configuracion!O2)</f>
        <v>18</v>
      </c>
      <c r="T2" s="17">
        <f>COUNTIFS(Tabla3[apellidomaterno],"&lt;&gt;",Tabla3[seccion],Configuracion!O2)</f>
        <v>18</v>
      </c>
      <c r="U2" s="17">
        <f>COUNTIFS(Tabla3[primernombre],"&lt;&gt;",Tabla3[seccion],Configuracion!O2)</f>
        <v>18</v>
      </c>
      <c r="X2" s="17" t="s">
        <v>158</v>
      </c>
      <c r="Y2" s="17">
        <f>MAX(Z2:AB2)</f>
        <v>18</v>
      </c>
      <c r="Z2" s="17">
        <f>COUNTA(RespA!$C$12:$C$51)</f>
        <v>18</v>
      </c>
      <c r="AA2" s="17">
        <f>COUNTA(RespA!$D$12:$D$51)</f>
        <v>18</v>
      </c>
      <c r="AB2" s="17">
        <f>COUNTA(RespA!$E$12:$E$51)</f>
        <v>18</v>
      </c>
    </row>
    <row r="3" spans="1:28" ht="15.6" thickTop="1" thickBot="1">
      <c r="A3" s="51"/>
      <c r="O3" s="17" t="s">
        <v>406</v>
      </c>
      <c r="P3" s="17">
        <f>COUNTIF(Tabla3[seccion],O3)</f>
        <v>40</v>
      </c>
      <c r="Q3" s="17">
        <f t="shared" ref="Q3:Q12" si="0">MAX(R3:U3)</f>
        <v>11</v>
      </c>
      <c r="R3" s="17">
        <f>COUNTIFS(Tabla3[DNI],"&lt;&gt;",Tabla3[seccion],Configuracion!O3)</f>
        <v>11</v>
      </c>
      <c r="S3" s="17">
        <f>COUNTIFS(Tabla3[apellidopaterno],"&lt;&gt;",Tabla3[seccion],Configuracion!O3)</f>
        <v>11</v>
      </c>
      <c r="T3" s="17">
        <f>COUNTIFS(Tabla3[apellidomaterno],"&lt;&gt;",Tabla3[seccion],Configuracion!O3)</f>
        <v>11</v>
      </c>
      <c r="U3" s="17">
        <f>COUNTIFS(Tabla3[primernombre],"&lt;&gt;",Tabla3[seccion],Configuracion!O3)</f>
        <v>11</v>
      </c>
      <c r="X3" s="17" t="s">
        <v>406</v>
      </c>
      <c r="Y3" s="17">
        <f t="shared" ref="Y3:Y12" si="1">MAX(Z3:AB3)</f>
        <v>11</v>
      </c>
      <c r="Z3" s="17">
        <f>COUNTA(RespB!$C$12:$C$51)</f>
        <v>11</v>
      </c>
      <c r="AA3" s="17">
        <f>COUNTA(RespB!$D$12:$D$51)</f>
        <v>11</v>
      </c>
      <c r="AB3" s="17">
        <f>COUNTA(RespB!$E$12:$E$51)</f>
        <v>11</v>
      </c>
    </row>
    <row r="4" spans="1:28" ht="1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29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AQ42" sqref="AQ42:AQ81"/>
    </sheetView>
  </sheetViews>
  <sheetFormatPr baseColWidth="10" defaultRowHeight="14.4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45491</v>
      </c>
      <c r="C2" t="s">
        <v>714</v>
      </c>
      <c r="D2" t="s">
        <v>715</v>
      </c>
      <c r="E2" t="s">
        <v>716</v>
      </c>
      <c r="F2" t="s">
        <v>403</v>
      </c>
      <c r="I2" t="s">
        <v>167</v>
      </c>
      <c r="J2" t="s">
        <v>119</v>
      </c>
      <c r="K2" t="s">
        <v>399</v>
      </c>
      <c r="L2" t="s">
        <v>9</v>
      </c>
      <c r="M2" t="s">
        <v>19</v>
      </c>
      <c r="N2" t="s">
        <v>471</v>
      </c>
      <c r="O2" t="s">
        <v>473</v>
      </c>
      <c r="P2" t="s">
        <v>158</v>
      </c>
      <c r="Q2" t="s">
        <v>167</v>
      </c>
      <c r="R2" t="s">
        <v>167</v>
      </c>
      <c r="S2" t="s">
        <v>168</v>
      </c>
      <c r="T2" t="s">
        <v>166</v>
      </c>
      <c r="U2" t="s">
        <v>167</v>
      </c>
      <c r="V2" t="s">
        <v>166</v>
      </c>
      <c r="W2" t="s">
        <v>166</v>
      </c>
      <c r="X2" t="s">
        <v>166</v>
      </c>
      <c r="Y2" t="s">
        <v>168</v>
      </c>
      <c r="Z2" t="s">
        <v>168</v>
      </c>
      <c r="AA2" t="s">
        <v>166</v>
      </c>
      <c r="AB2" t="s">
        <v>167</v>
      </c>
      <c r="AC2" t="s">
        <v>167</v>
      </c>
      <c r="AD2" t="s">
        <v>167</v>
      </c>
      <c r="AE2" t="s">
        <v>167</v>
      </c>
      <c r="AF2" t="s">
        <v>168</v>
      </c>
      <c r="AG2" t="s">
        <v>166</v>
      </c>
      <c r="AH2" t="s">
        <v>167</v>
      </c>
      <c r="AI2" t="s">
        <v>168</v>
      </c>
      <c r="AK2">
        <v>2</v>
      </c>
      <c r="AL2" t="s">
        <v>199</v>
      </c>
      <c r="AM2" t="s">
        <v>19</v>
      </c>
      <c r="AN2">
        <v>40769856</v>
      </c>
      <c r="AO2" t="s">
        <v>765</v>
      </c>
      <c r="AP2" t="s">
        <v>766</v>
      </c>
      <c r="AQ2" t="s">
        <v>767</v>
      </c>
    </row>
    <row r="3" spans="1:43">
      <c r="A3">
        <v>2</v>
      </c>
      <c r="B3" s="73">
        <v>45491</v>
      </c>
      <c r="C3" t="s">
        <v>717</v>
      </c>
      <c r="D3" t="s">
        <v>718</v>
      </c>
      <c r="E3" t="s">
        <v>719</v>
      </c>
      <c r="F3" t="s">
        <v>403</v>
      </c>
      <c r="I3" t="s">
        <v>167</v>
      </c>
      <c r="J3" t="s">
        <v>119</v>
      </c>
      <c r="K3" t="s">
        <v>399</v>
      </c>
      <c r="L3" t="s">
        <v>9</v>
      </c>
      <c r="M3" t="s">
        <v>19</v>
      </c>
      <c r="N3" t="s">
        <v>471</v>
      </c>
      <c r="O3" t="s">
        <v>473</v>
      </c>
      <c r="P3" t="s">
        <v>158</v>
      </c>
      <c r="Q3" t="s">
        <v>166</v>
      </c>
      <c r="R3" t="s">
        <v>167</v>
      </c>
      <c r="S3" t="s">
        <v>166</v>
      </c>
      <c r="T3" t="s">
        <v>166</v>
      </c>
      <c r="U3" t="s">
        <v>167</v>
      </c>
      <c r="V3" t="s">
        <v>168</v>
      </c>
      <c r="W3" t="s">
        <v>167</v>
      </c>
      <c r="X3" t="s">
        <v>166</v>
      </c>
      <c r="Y3" t="s">
        <v>166</v>
      </c>
      <c r="Z3" t="s">
        <v>167</v>
      </c>
      <c r="AA3" t="s">
        <v>168</v>
      </c>
      <c r="AB3" t="s">
        <v>167</v>
      </c>
      <c r="AC3" t="s">
        <v>166</v>
      </c>
      <c r="AD3" t="s">
        <v>168</v>
      </c>
      <c r="AE3" t="s">
        <v>167</v>
      </c>
      <c r="AF3" t="s">
        <v>166</v>
      </c>
      <c r="AG3" t="s">
        <v>166</v>
      </c>
      <c r="AH3" t="s">
        <v>167</v>
      </c>
      <c r="AI3" t="s">
        <v>168</v>
      </c>
      <c r="AK3">
        <v>2</v>
      </c>
      <c r="AL3" t="s">
        <v>199</v>
      </c>
      <c r="AM3" t="s">
        <v>19</v>
      </c>
      <c r="AN3">
        <v>40769856</v>
      </c>
      <c r="AO3" t="s">
        <v>765</v>
      </c>
      <c r="AP3" t="s">
        <v>766</v>
      </c>
      <c r="AQ3" t="s">
        <v>767</v>
      </c>
    </row>
    <row r="4" spans="1:43">
      <c r="A4">
        <v>3</v>
      </c>
      <c r="B4" s="73">
        <v>45491</v>
      </c>
      <c r="C4" t="s">
        <v>720</v>
      </c>
      <c r="D4" t="s">
        <v>721</v>
      </c>
      <c r="E4" t="s">
        <v>722</v>
      </c>
      <c r="F4" t="s">
        <v>404</v>
      </c>
      <c r="J4" t="s">
        <v>119</v>
      </c>
      <c r="K4" t="s">
        <v>399</v>
      </c>
      <c r="L4" t="s">
        <v>9</v>
      </c>
      <c r="M4" t="s">
        <v>19</v>
      </c>
      <c r="N4" t="s">
        <v>471</v>
      </c>
      <c r="O4" t="s">
        <v>473</v>
      </c>
      <c r="P4" t="s">
        <v>158</v>
      </c>
      <c r="AK4">
        <v>2</v>
      </c>
      <c r="AL4" t="s">
        <v>199</v>
      </c>
      <c r="AM4" t="s">
        <v>19</v>
      </c>
      <c r="AN4">
        <v>40769856</v>
      </c>
      <c r="AO4" t="s">
        <v>765</v>
      </c>
      <c r="AP4" t="s">
        <v>766</v>
      </c>
      <c r="AQ4" t="s">
        <v>767</v>
      </c>
    </row>
    <row r="5" spans="1:43">
      <c r="A5">
        <v>4</v>
      </c>
      <c r="B5" s="73">
        <v>45491</v>
      </c>
      <c r="C5" t="s">
        <v>723</v>
      </c>
      <c r="D5" t="s">
        <v>712</v>
      </c>
      <c r="E5" t="s">
        <v>724</v>
      </c>
      <c r="F5" t="s">
        <v>403</v>
      </c>
      <c r="I5" t="s">
        <v>167</v>
      </c>
      <c r="J5" t="s">
        <v>119</v>
      </c>
      <c r="K5" t="s">
        <v>399</v>
      </c>
      <c r="L5" t="s">
        <v>9</v>
      </c>
      <c r="M5" t="s">
        <v>19</v>
      </c>
      <c r="N5" t="s">
        <v>471</v>
      </c>
      <c r="O5" t="s">
        <v>473</v>
      </c>
      <c r="P5" t="s">
        <v>158</v>
      </c>
      <c r="Q5" t="s">
        <v>167</v>
      </c>
      <c r="R5" t="s">
        <v>167</v>
      </c>
      <c r="S5" t="s">
        <v>167</v>
      </c>
      <c r="T5" t="s">
        <v>166</v>
      </c>
      <c r="U5" t="s">
        <v>168</v>
      </c>
      <c r="V5" t="s">
        <v>166</v>
      </c>
      <c r="W5" t="s">
        <v>166</v>
      </c>
      <c r="X5" t="s">
        <v>168</v>
      </c>
      <c r="Y5" t="s">
        <v>166</v>
      </c>
      <c r="Z5" t="s">
        <v>168</v>
      </c>
      <c r="AA5" t="s">
        <v>168</v>
      </c>
      <c r="AB5" t="s">
        <v>166</v>
      </c>
      <c r="AC5" t="s">
        <v>166</v>
      </c>
      <c r="AD5" t="s">
        <v>167</v>
      </c>
      <c r="AE5" t="s">
        <v>168</v>
      </c>
      <c r="AF5" t="s">
        <v>168</v>
      </c>
      <c r="AG5" t="s">
        <v>168</v>
      </c>
      <c r="AH5" t="s">
        <v>168</v>
      </c>
      <c r="AI5" t="s">
        <v>167</v>
      </c>
      <c r="AK5">
        <v>2</v>
      </c>
      <c r="AL5" t="s">
        <v>199</v>
      </c>
      <c r="AM5" t="s">
        <v>19</v>
      </c>
      <c r="AN5">
        <v>40769856</v>
      </c>
      <c r="AO5" t="s">
        <v>765</v>
      </c>
      <c r="AP5" t="s">
        <v>766</v>
      </c>
      <c r="AQ5" t="s">
        <v>767</v>
      </c>
    </row>
    <row r="6" spans="1:43">
      <c r="A6">
        <v>5</v>
      </c>
      <c r="B6" s="73">
        <v>45491</v>
      </c>
      <c r="C6" t="s">
        <v>725</v>
      </c>
      <c r="D6" t="s">
        <v>726</v>
      </c>
      <c r="E6" t="s">
        <v>727</v>
      </c>
      <c r="F6" t="s">
        <v>403</v>
      </c>
      <c r="I6" t="s">
        <v>166</v>
      </c>
      <c r="J6" t="s">
        <v>119</v>
      </c>
      <c r="K6" t="s">
        <v>399</v>
      </c>
      <c r="L6" t="s">
        <v>9</v>
      </c>
      <c r="M6" t="s">
        <v>19</v>
      </c>
      <c r="N6" t="s">
        <v>471</v>
      </c>
      <c r="O6" t="s">
        <v>473</v>
      </c>
      <c r="P6" t="s">
        <v>158</v>
      </c>
      <c r="Q6" t="s">
        <v>167</v>
      </c>
      <c r="R6" t="s">
        <v>168</v>
      </c>
      <c r="S6" t="s">
        <v>166</v>
      </c>
      <c r="T6" t="s">
        <v>166</v>
      </c>
      <c r="U6" t="s">
        <v>167</v>
      </c>
      <c r="V6" t="s">
        <v>166</v>
      </c>
      <c r="W6" t="s">
        <v>166</v>
      </c>
      <c r="X6" t="s">
        <v>167</v>
      </c>
      <c r="Y6" t="s">
        <v>168</v>
      </c>
      <c r="Z6" t="s">
        <v>168</v>
      </c>
      <c r="AA6" t="s">
        <v>166</v>
      </c>
      <c r="AB6" t="s">
        <v>168</v>
      </c>
      <c r="AC6" t="s">
        <v>167</v>
      </c>
      <c r="AD6" t="s">
        <v>167</v>
      </c>
      <c r="AE6" t="s">
        <v>167</v>
      </c>
      <c r="AF6" t="s">
        <v>167</v>
      </c>
      <c r="AG6" t="s">
        <v>167</v>
      </c>
      <c r="AH6" t="s">
        <v>167</v>
      </c>
      <c r="AI6" t="s">
        <v>167</v>
      </c>
      <c r="AK6">
        <v>2</v>
      </c>
      <c r="AL6" t="s">
        <v>199</v>
      </c>
      <c r="AM6" t="s">
        <v>19</v>
      </c>
      <c r="AN6">
        <v>40769856</v>
      </c>
      <c r="AO6" t="s">
        <v>765</v>
      </c>
      <c r="AP6" t="s">
        <v>766</v>
      </c>
      <c r="AQ6" t="s">
        <v>767</v>
      </c>
    </row>
    <row r="7" spans="1:43">
      <c r="A7">
        <v>6</v>
      </c>
      <c r="B7" s="73">
        <v>45491</v>
      </c>
      <c r="C7" t="s">
        <v>728</v>
      </c>
      <c r="D7" t="s">
        <v>729</v>
      </c>
      <c r="E7" t="s">
        <v>730</v>
      </c>
      <c r="F7" t="s">
        <v>404</v>
      </c>
      <c r="I7" t="s">
        <v>167</v>
      </c>
      <c r="J7" t="s">
        <v>119</v>
      </c>
      <c r="K7" t="s">
        <v>399</v>
      </c>
      <c r="L7" t="s">
        <v>9</v>
      </c>
      <c r="M7" t="s">
        <v>19</v>
      </c>
      <c r="N7" t="s">
        <v>471</v>
      </c>
      <c r="O7" t="s">
        <v>473</v>
      </c>
      <c r="P7" t="s">
        <v>158</v>
      </c>
      <c r="Q7" t="s">
        <v>168</v>
      </c>
      <c r="R7" t="s">
        <v>166</v>
      </c>
      <c r="S7" t="s">
        <v>166</v>
      </c>
      <c r="T7" t="s">
        <v>166</v>
      </c>
      <c r="U7" t="s">
        <v>167</v>
      </c>
      <c r="V7" t="s">
        <v>166</v>
      </c>
      <c r="W7" t="s">
        <v>168</v>
      </c>
      <c r="X7" t="s">
        <v>166</v>
      </c>
      <c r="Y7" t="s">
        <v>166</v>
      </c>
      <c r="Z7" t="s">
        <v>167</v>
      </c>
      <c r="AA7" t="s">
        <v>166</v>
      </c>
      <c r="AB7" t="s">
        <v>167</v>
      </c>
      <c r="AC7" t="s">
        <v>167</v>
      </c>
      <c r="AD7" t="s">
        <v>167</v>
      </c>
      <c r="AE7" t="s">
        <v>168</v>
      </c>
      <c r="AF7" t="s">
        <v>168</v>
      </c>
      <c r="AG7" t="s">
        <v>166</v>
      </c>
      <c r="AH7" t="s">
        <v>166</v>
      </c>
      <c r="AI7" t="s">
        <v>168</v>
      </c>
      <c r="AK7">
        <v>2</v>
      </c>
      <c r="AL7" t="s">
        <v>199</v>
      </c>
      <c r="AM7" t="s">
        <v>19</v>
      </c>
      <c r="AN7">
        <v>40769856</v>
      </c>
      <c r="AO7" t="s">
        <v>765</v>
      </c>
      <c r="AP7" t="s">
        <v>766</v>
      </c>
      <c r="AQ7" t="s">
        <v>767</v>
      </c>
    </row>
    <row r="8" spans="1:43">
      <c r="A8">
        <v>7</v>
      </c>
      <c r="B8" s="73">
        <v>45491</v>
      </c>
      <c r="C8" t="s">
        <v>731</v>
      </c>
      <c r="D8" t="s">
        <v>732</v>
      </c>
      <c r="E8" t="s">
        <v>733</v>
      </c>
      <c r="F8" t="s">
        <v>404</v>
      </c>
      <c r="J8" t="s">
        <v>119</v>
      </c>
      <c r="K8" t="s">
        <v>399</v>
      </c>
      <c r="L8" t="s">
        <v>9</v>
      </c>
      <c r="M8" t="s">
        <v>19</v>
      </c>
      <c r="N8" t="s">
        <v>471</v>
      </c>
      <c r="O8" t="s">
        <v>473</v>
      </c>
      <c r="P8" t="s">
        <v>158</v>
      </c>
      <c r="AK8">
        <v>2</v>
      </c>
      <c r="AL8" t="s">
        <v>199</v>
      </c>
      <c r="AM8" t="s">
        <v>19</v>
      </c>
      <c r="AN8">
        <v>40769856</v>
      </c>
      <c r="AO8" t="s">
        <v>765</v>
      </c>
      <c r="AP8" t="s">
        <v>766</v>
      </c>
      <c r="AQ8" t="s">
        <v>767</v>
      </c>
    </row>
    <row r="9" spans="1:43">
      <c r="A9">
        <v>8</v>
      </c>
      <c r="B9" s="73">
        <v>45491</v>
      </c>
      <c r="C9" t="s">
        <v>734</v>
      </c>
      <c r="D9" t="s">
        <v>735</v>
      </c>
      <c r="E9" t="s">
        <v>736</v>
      </c>
      <c r="F9" t="s">
        <v>404</v>
      </c>
      <c r="I9" t="s">
        <v>167</v>
      </c>
      <c r="J9" t="s">
        <v>119</v>
      </c>
      <c r="K9" t="s">
        <v>399</v>
      </c>
      <c r="L9" t="s">
        <v>9</v>
      </c>
      <c r="M9" t="s">
        <v>19</v>
      </c>
      <c r="N9" t="s">
        <v>471</v>
      </c>
      <c r="O9" t="s">
        <v>473</v>
      </c>
      <c r="P9" t="s">
        <v>158</v>
      </c>
      <c r="Q9" t="s">
        <v>168</v>
      </c>
      <c r="R9" t="s">
        <v>167</v>
      </c>
      <c r="S9" t="s">
        <v>166</v>
      </c>
      <c r="T9" t="s">
        <v>168</v>
      </c>
      <c r="U9" t="s">
        <v>167</v>
      </c>
      <c r="V9" t="s">
        <v>167</v>
      </c>
      <c r="W9" t="s">
        <v>167</v>
      </c>
      <c r="X9" t="s">
        <v>168</v>
      </c>
      <c r="Y9" t="s">
        <v>168</v>
      </c>
      <c r="Z9" t="s">
        <v>168</v>
      </c>
      <c r="AA9" t="s">
        <v>168</v>
      </c>
      <c r="AB9" t="s">
        <v>167</v>
      </c>
      <c r="AC9" t="s">
        <v>167</v>
      </c>
      <c r="AD9" t="s">
        <v>168</v>
      </c>
      <c r="AE9" t="s">
        <v>166</v>
      </c>
      <c r="AF9" t="s">
        <v>168</v>
      </c>
      <c r="AG9" t="s">
        <v>166</v>
      </c>
      <c r="AH9" t="s">
        <v>168</v>
      </c>
      <c r="AI9" t="s">
        <v>167</v>
      </c>
      <c r="AK9">
        <v>2</v>
      </c>
      <c r="AL9" t="s">
        <v>199</v>
      </c>
      <c r="AM9" t="s">
        <v>19</v>
      </c>
      <c r="AN9">
        <v>40769856</v>
      </c>
      <c r="AO9" t="s">
        <v>765</v>
      </c>
      <c r="AP9" t="s">
        <v>766</v>
      </c>
      <c r="AQ9" t="s">
        <v>767</v>
      </c>
    </row>
    <row r="10" spans="1:43">
      <c r="A10">
        <v>9</v>
      </c>
      <c r="B10" s="73">
        <v>45491</v>
      </c>
      <c r="C10" t="s">
        <v>729</v>
      </c>
      <c r="D10" t="s">
        <v>737</v>
      </c>
      <c r="E10" t="s">
        <v>738</v>
      </c>
      <c r="F10" t="s">
        <v>404</v>
      </c>
      <c r="I10" t="s">
        <v>167</v>
      </c>
      <c r="J10" t="s">
        <v>119</v>
      </c>
      <c r="K10" t="s">
        <v>399</v>
      </c>
      <c r="L10" t="s">
        <v>9</v>
      </c>
      <c r="M10" t="s">
        <v>19</v>
      </c>
      <c r="N10" t="s">
        <v>471</v>
      </c>
      <c r="O10" t="s">
        <v>473</v>
      </c>
      <c r="P10" t="s">
        <v>158</v>
      </c>
      <c r="Q10" t="s">
        <v>168</v>
      </c>
      <c r="R10" t="s">
        <v>167</v>
      </c>
      <c r="S10" t="s">
        <v>166</v>
      </c>
      <c r="T10" t="s">
        <v>166</v>
      </c>
      <c r="U10" t="s">
        <v>167</v>
      </c>
      <c r="V10" t="s">
        <v>166</v>
      </c>
      <c r="W10" t="s">
        <v>168</v>
      </c>
      <c r="X10" t="s">
        <v>168</v>
      </c>
      <c r="Y10" t="s">
        <v>168</v>
      </c>
      <c r="Z10" t="s">
        <v>168</v>
      </c>
      <c r="AA10" t="s">
        <v>168</v>
      </c>
      <c r="AB10" t="s">
        <v>167</v>
      </c>
      <c r="AC10" t="s">
        <v>167</v>
      </c>
      <c r="AD10" t="s">
        <v>167</v>
      </c>
      <c r="AE10" t="s">
        <v>168</v>
      </c>
      <c r="AF10" t="s">
        <v>167</v>
      </c>
      <c r="AG10" t="s">
        <v>166</v>
      </c>
      <c r="AH10" t="s">
        <v>167</v>
      </c>
      <c r="AI10" t="s">
        <v>168</v>
      </c>
      <c r="AK10">
        <v>2</v>
      </c>
      <c r="AL10" t="s">
        <v>199</v>
      </c>
      <c r="AM10" t="s">
        <v>19</v>
      </c>
      <c r="AN10">
        <v>40769856</v>
      </c>
      <c r="AO10" t="s">
        <v>765</v>
      </c>
      <c r="AP10" t="s">
        <v>766</v>
      </c>
      <c r="AQ10" t="s">
        <v>767</v>
      </c>
    </row>
    <row r="11" spans="1:43">
      <c r="A11">
        <v>10</v>
      </c>
      <c r="B11" s="73">
        <v>45491</v>
      </c>
      <c r="C11" t="s">
        <v>739</v>
      </c>
      <c r="D11" t="s">
        <v>740</v>
      </c>
      <c r="E11" t="s">
        <v>741</v>
      </c>
      <c r="F11" t="s">
        <v>404</v>
      </c>
      <c r="I11" t="s">
        <v>167</v>
      </c>
      <c r="J11" t="s">
        <v>119</v>
      </c>
      <c r="K11" t="s">
        <v>399</v>
      </c>
      <c r="L11" t="s">
        <v>9</v>
      </c>
      <c r="M11" t="s">
        <v>19</v>
      </c>
      <c r="N11" t="s">
        <v>471</v>
      </c>
      <c r="O11" t="s">
        <v>473</v>
      </c>
      <c r="P11" t="s">
        <v>158</v>
      </c>
      <c r="Q11" t="s">
        <v>167</v>
      </c>
      <c r="R11" t="s">
        <v>167</v>
      </c>
      <c r="S11" t="s">
        <v>166</v>
      </c>
      <c r="T11" t="s">
        <v>166</v>
      </c>
      <c r="U11" t="s">
        <v>167</v>
      </c>
      <c r="V11" t="s">
        <v>166</v>
      </c>
      <c r="W11" t="s">
        <v>167</v>
      </c>
      <c r="X11" t="s">
        <v>168</v>
      </c>
      <c r="Y11" t="s">
        <v>168</v>
      </c>
      <c r="Z11" t="s">
        <v>168</v>
      </c>
      <c r="AA11" t="s">
        <v>166</v>
      </c>
      <c r="AB11" t="s">
        <v>167</v>
      </c>
      <c r="AC11" t="s">
        <v>167</v>
      </c>
      <c r="AD11" t="s">
        <v>167</v>
      </c>
      <c r="AE11" t="s">
        <v>168</v>
      </c>
      <c r="AF11" t="s">
        <v>168</v>
      </c>
      <c r="AG11" t="s">
        <v>167</v>
      </c>
      <c r="AH11" t="s">
        <v>167</v>
      </c>
      <c r="AI11" t="s">
        <v>168</v>
      </c>
      <c r="AK11">
        <v>2</v>
      </c>
      <c r="AL11" t="s">
        <v>199</v>
      </c>
      <c r="AM11" t="s">
        <v>19</v>
      </c>
      <c r="AN11">
        <v>40769856</v>
      </c>
      <c r="AO11" t="s">
        <v>765</v>
      </c>
      <c r="AP11" t="s">
        <v>766</v>
      </c>
      <c r="AQ11" t="s">
        <v>767</v>
      </c>
    </row>
    <row r="12" spans="1:43">
      <c r="A12">
        <v>11</v>
      </c>
      <c r="B12" s="73">
        <v>45491</v>
      </c>
      <c r="C12" t="s">
        <v>739</v>
      </c>
      <c r="D12" t="s">
        <v>742</v>
      </c>
      <c r="E12" t="s">
        <v>743</v>
      </c>
      <c r="F12" t="s">
        <v>404</v>
      </c>
      <c r="I12" t="s">
        <v>167</v>
      </c>
      <c r="J12" t="s">
        <v>119</v>
      </c>
      <c r="K12" t="s">
        <v>399</v>
      </c>
      <c r="L12" t="s">
        <v>9</v>
      </c>
      <c r="M12" t="s">
        <v>19</v>
      </c>
      <c r="N12" t="s">
        <v>471</v>
      </c>
      <c r="O12" t="s">
        <v>473</v>
      </c>
      <c r="P12" t="s">
        <v>158</v>
      </c>
      <c r="Q12" t="s">
        <v>167</v>
      </c>
      <c r="R12" t="s">
        <v>167</v>
      </c>
      <c r="S12" t="s">
        <v>166</v>
      </c>
      <c r="T12" t="s">
        <v>167</v>
      </c>
      <c r="U12" t="s">
        <v>167</v>
      </c>
      <c r="V12" t="s">
        <v>166</v>
      </c>
      <c r="W12" t="s">
        <v>168</v>
      </c>
      <c r="X12" t="s">
        <v>168</v>
      </c>
      <c r="Y12" t="s">
        <v>166</v>
      </c>
      <c r="Z12" t="s">
        <v>168</v>
      </c>
      <c r="AA12" t="s">
        <v>168</v>
      </c>
      <c r="AB12" t="s">
        <v>168</v>
      </c>
      <c r="AC12" t="s">
        <v>168</v>
      </c>
      <c r="AD12" t="s">
        <v>167</v>
      </c>
      <c r="AE12" t="s">
        <v>167</v>
      </c>
      <c r="AF12" t="s">
        <v>168</v>
      </c>
      <c r="AG12" t="s">
        <v>168</v>
      </c>
      <c r="AH12" t="s">
        <v>167</v>
      </c>
      <c r="AI12" t="s">
        <v>168</v>
      </c>
      <c r="AK12">
        <v>2</v>
      </c>
      <c r="AL12" t="s">
        <v>199</v>
      </c>
      <c r="AM12" t="s">
        <v>19</v>
      </c>
      <c r="AN12">
        <v>40769856</v>
      </c>
      <c r="AO12" t="s">
        <v>765</v>
      </c>
      <c r="AP12" t="s">
        <v>766</v>
      </c>
      <c r="AQ12" t="s">
        <v>767</v>
      </c>
    </row>
    <row r="13" spans="1:43">
      <c r="A13">
        <v>12</v>
      </c>
      <c r="B13" s="73">
        <v>45491</v>
      </c>
      <c r="C13" t="s">
        <v>744</v>
      </c>
      <c r="D13" t="s">
        <v>745</v>
      </c>
      <c r="E13" t="s">
        <v>746</v>
      </c>
      <c r="F13" t="s">
        <v>403</v>
      </c>
      <c r="I13" t="s">
        <v>167</v>
      </c>
      <c r="J13" t="s">
        <v>119</v>
      </c>
      <c r="K13" t="s">
        <v>399</v>
      </c>
      <c r="L13" t="s">
        <v>9</v>
      </c>
      <c r="M13" t="s">
        <v>19</v>
      </c>
      <c r="N13" t="s">
        <v>471</v>
      </c>
      <c r="O13" t="s">
        <v>473</v>
      </c>
      <c r="P13" t="s">
        <v>158</v>
      </c>
      <c r="Q13" t="s">
        <v>167</v>
      </c>
      <c r="R13" t="s">
        <v>167</v>
      </c>
      <c r="S13" t="s">
        <v>166</v>
      </c>
      <c r="T13" t="s">
        <v>167</v>
      </c>
      <c r="U13" t="s">
        <v>167</v>
      </c>
      <c r="V13" t="s">
        <v>166</v>
      </c>
      <c r="W13" t="s">
        <v>168</v>
      </c>
      <c r="X13" t="s">
        <v>168</v>
      </c>
      <c r="Y13" t="s">
        <v>168</v>
      </c>
      <c r="Z13" t="s">
        <v>168</v>
      </c>
      <c r="AA13" t="s">
        <v>167</v>
      </c>
      <c r="AB13" t="s">
        <v>167</v>
      </c>
      <c r="AC13" t="s">
        <v>167</v>
      </c>
      <c r="AD13" t="s">
        <v>167</v>
      </c>
      <c r="AE13" t="s">
        <v>167</v>
      </c>
      <c r="AF13" t="s">
        <v>168</v>
      </c>
      <c r="AG13" t="s">
        <v>166</v>
      </c>
      <c r="AH13" t="s">
        <v>167</v>
      </c>
      <c r="AI13" t="s">
        <v>168</v>
      </c>
      <c r="AK13">
        <v>2</v>
      </c>
      <c r="AL13" t="s">
        <v>199</v>
      </c>
      <c r="AM13" t="s">
        <v>19</v>
      </c>
      <c r="AN13">
        <v>40769856</v>
      </c>
      <c r="AO13" t="s">
        <v>765</v>
      </c>
      <c r="AP13" t="s">
        <v>766</v>
      </c>
      <c r="AQ13" t="s">
        <v>767</v>
      </c>
    </row>
    <row r="14" spans="1:43">
      <c r="A14">
        <v>13</v>
      </c>
      <c r="B14" s="73">
        <v>45491</v>
      </c>
      <c r="C14" t="s">
        <v>747</v>
      </c>
      <c r="D14" t="s">
        <v>748</v>
      </c>
      <c r="E14" t="s">
        <v>749</v>
      </c>
      <c r="F14" t="s">
        <v>404</v>
      </c>
      <c r="I14" t="s">
        <v>167</v>
      </c>
      <c r="J14" t="s">
        <v>119</v>
      </c>
      <c r="K14" t="s">
        <v>399</v>
      </c>
      <c r="L14" t="s">
        <v>9</v>
      </c>
      <c r="M14" t="s">
        <v>19</v>
      </c>
      <c r="N14" t="s">
        <v>471</v>
      </c>
      <c r="O14" t="s">
        <v>473</v>
      </c>
      <c r="P14" t="s">
        <v>158</v>
      </c>
      <c r="Q14" t="s">
        <v>167</v>
      </c>
      <c r="R14" t="s">
        <v>167</v>
      </c>
      <c r="S14" t="s">
        <v>167</v>
      </c>
      <c r="T14" t="s">
        <v>166</v>
      </c>
      <c r="U14" t="s">
        <v>167</v>
      </c>
      <c r="V14" t="s">
        <v>166</v>
      </c>
      <c r="W14" t="s">
        <v>168</v>
      </c>
      <c r="X14" t="s">
        <v>167</v>
      </c>
      <c r="Y14" t="s">
        <v>167</v>
      </c>
      <c r="Z14" t="s">
        <v>168</v>
      </c>
      <c r="AA14" t="s">
        <v>166</v>
      </c>
      <c r="AB14" t="s">
        <v>167</v>
      </c>
      <c r="AC14" t="s">
        <v>167</v>
      </c>
      <c r="AD14" t="s">
        <v>167</v>
      </c>
      <c r="AE14" t="s">
        <v>167</v>
      </c>
      <c r="AF14" t="s">
        <v>167</v>
      </c>
      <c r="AG14" t="s">
        <v>168</v>
      </c>
      <c r="AH14" t="s">
        <v>167</v>
      </c>
      <c r="AI14" t="s">
        <v>168</v>
      </c>
      <c r="AK14">
        <v>2</v>
      </c>
      <c r="AL14" t="s">
        <v>199</v>
      </c>
      <c r="AM14" t="s">
        <v>19</v>
      </c>
      <c r="AN14">
        <v>40769856</v>
      </c>
      <c r="AO14" t="s">
        <v>765</v>
      </c>
      <c r="AP14" t="s">
        <v>766</v>
      </c>
      <c r="AQ14" t="s">
        <v>767</v>
      </c>
    </row>
    <row r="15" spans="1:43">
      <c r="A15">
        <v>14</v>
      </c>
      <c r="B15" s="73">
        <v>45491</v>
      </c>
      <c r="C15" t="s">
        <v>750</v>
      </c>
      <c r="D15" t="s">
        <v>751</v>
      </c>
      <c r="E15" t="s">
        <v>752</v>
      </c>
      <c r="F15" t="s">
        <v>403</v>
      </c>
      <c r="I15" t="s">
        <v>167</v>
      </c>
      <c r="J15" t="s">
        <v>119</v>
      </c>
      <c r="K15" t="s">
        <v>399</v>
      </c>
      <c r="L15" t="s">
        <v>9</v>
      </c>
      <c r="M15" t="s">
        <v>19</v>
      </c>
      <c r="N15" t="s">
        <v>471</v>
      </c>
      <c r="O15" t="s">
        <v>473</v>
      </c>
      <c r="P15" t="s">
        <v>158</v>
      </c>
      <c r="Q15" t="s">
        <v>166</v>
      </c>
      <c r="R15" t="s">
        <v>167</v>
      </c>
      <c r="S15" t="s">
        <v>166</v>
      </c>
      <c r="T15" t="s">
        <v>166</v>
      </c>
      <c r="U15" t="s">
        <v>167</v>
      </c>
      <c r="V15" t="s">
        <v>166</v>
      </c>
      <c r="W15" t="s">
        <v>166</v>
      </c>
      <c r="X15" t="s">
        <v>167</v>
      </c>
      <c r="Y15" t="s">
        <v>167</v>
      </c>
      <c r="Z15" t="s">
        <v>166</v>
      </c>
      <c r="AA15" t="s">
        <v>167</v>
      </c>
      <c r="AB15" t="s">
        <v>167</v>
      </c>
      <c r="AC15" t="s">
        <v>167</v>
      </c>
      <c r="AD15" t="s">
        <v>167</v>
      </c>
      <c r="AE15" t="s">
        <v>167</v>
      </c>
      <c r="AF15" t="s">
        <v>168</v>
      </c>
      <c r="AG15" t="s">
        <v>166</v>
      </c>
      <c r="AH15" t="s">
        <v>167</v>
      </c>
      <c r="AI15" t="s">
        <v>168</v>
      </c>
      <c r="AK15">
        <v>2</v>
      </c>
      <c r="AL15" t="s">
        <v>199</v>
      </c>
      <c r="AM15" t="s">
        <v>19</v>
      </c>
      <c r="AN15">
        <v>40769856</v>
      </c>
      <c r="AO15" t="s">
        <v>765</v>
      </c>
      <c r="AP15" t="s">
        <v>766</v>
      </c>
      <c r="AQ15" t="s">
        <v>767</v>
      </c>
    </row>
    <row r="16" spans="1:43">
      <c r="A16">
        <v>15</v>
      </c>
      <c r="B16" s="73">
        <v>45491</v>
      </c>
      <c r="C16" t="s">
        <v>753</v>
      </c>
      <c r="D16" t="s">
        <v>754</v>
      </c>
      <c r="E16" t="s">
        <v>755</v>
      </c>
      <c r="F16" t="s">
        <v>404</v>
      </c>
      <c r="I16" t="s">
        <v>166</v>
      </c>
      <c r="J16" t="s">
        <v>119</v>
      </c>
      <c r="K16" t="s">
        <v>399</v>
      </c>
      <c r="L16" t="s">
        <v>9</v>
      </c>
      <c r="M16" t="s">
        <v>19</v>
      </c>
      <c r="N16" t="s">
        <v>471</v>
      </c>
      <c r="O16" t="s">
        <v>473</v>
      </c>
      <c r="P16" t="s">
        <v>158</v>
      </c>
      <c r="Q16" t="s">
        <v>167</v>
      </c>
      <c r="R16" t="s">
        <v>167</v>
      </c>
      <c r="S16" t="s">
        <v>168</v>
      </c>
      <c r="T16" t="s">
        <v>166</v>
      </c>
      <c r="U16" t="s">
        <v>167</v>
      </c>
      <c r="V16" t="s">
        <v>166</v>
      </c>
      <c r="W16" t="s">
        <v>168</v>
      </c>
      <c r="X16" t="s">
        <v>168</v>
      </c>
      <c r="Y16" t="s">
        <v>168</v>
      </c>
      <c r="Z16" t="s">
        <v>168</v>
      </c>
      <c r="AA16" t="s">
        <v>167</v>
      </c>
      <c r="AB16" t="s">
        <v>168</v>
      </c>
      <c r="AC16" t="s">
        <v>167</v>
      </c>
      <c r="AD16" t="s">
        <v>167</v>
      </c>
      <c r="AE16" t="s">
        <v>167</v>
      </c>
      <c r="AF16" t="s">
        <v>168</v>
      </c>
      <c r="AG16" t="s">
        <v>166</v>
      </c>
      <c r="AH16" t="s">
        <v>167</v>
      </c>
      <c r="AI16" t="s">
        <v>167</v>
      </c>
      <c r="AK16">
        <v>2</v>
      </c>
      <c r="AL16" t="s">
        <v>199</v>
      </c>
      <c r="AM16" t="s">
        <v>19</v>
      </c>
      <c r="AN16">
        <v>40769856</v>
      </c>
      <c r="AO16" t="s">
        <v>765</v>
      </c>
      <c r="AP16" t="s">
        <v>766</v>
      </c>
      <c r="AQ16" t="s">
        <v>767</v>
      </c>
    </row>
    <row r="17" spans="1:43">
      <c r="A17">
        <v>16</v>
      </c>
      <c r="B17" s="73">
        <v>45491</v>
      </c>
      <c r="C17" t="s">
        <v>756</v>
      </c>
      <c r="D17" t="s">
        <v>757</v>
      </c>
      <c r="E17" t="s">
        <v>758</v>
      </c>
      <c r="F17" t="s">
        <v>404</v>
      </c>
      <c r="I17" t="s">
        <v>167</v>
      </c>
      <c r="J17" t="s">
        <v>119</v>
      </c>
      <c r="K17" t="s">
        <v>399</v>
      </c>
      <c r="L17" t="s">
        <v>9</v>
      </c>
      <c r="M17" t="s">
        <v>19</v>
      </c>
      <c r="N17" t="s">
        <v>471</v>
      </c>
      <c r="O17" t="s">
        <v>473</v>
      </c>
      <c r="P17" t="s">
        <v>158</v>
      </c>
      <c r="Q17" t="s">
        <v>167</v>
      </c>
      <c r="R17" t="s">
        <v>167</v>
      </c>
      <c r="S17" t="s">
        <v>166</v>
      </c>
      <c r="T17" t="s">
        <v>166</v>
      </c>
      <c r="U17" t="s">
        <v>167</v>
      </c>
      <c r="V17" t="s">
        <v>166</v>
      </c>
      <c r="W17" t="s">
        <v>168</v>
      </c>
      <c r="X17" t="s">
        <v>168</v>
      </c>
      <c r="Y17" t="s">
        <v>168</v>
      </c>
      <c r="Z17" t="s">
        <v>168</v>
      </c>
      <c r="AA17" t="s">
        <v>166</v>
      </c>
      <c r="AB17" t="s">
        <v>168</v>
      </c>
      <c r="AC17" t="s">
        <v>167</v>
      </c>
      <c r="AD17" t="s">
        <v>167</v>
      </c>
      <c r="AE17" t="s">
        <v>167</v>
      </c>
      <c r="AF17" t="s">
        <v>168</v>
      </c>
      <c r="AG17" t="s">
        <v>167</v>
      </c>
      <c r="AH17" t="s">
        <v>167</v>
      </c>
      <c r="AI17" t="s">
        <v>168</v>
      </c>
      <c r="AK17">
        <v>2</v>
      </c>
      <c r="AL17" t="s">
        <v>199</v>
      </c>
      <c r="AM17" t="s">
        <v>19</v>
      </c>
      <c r="AN17">
        <v>40769856</v>
      </c>
      <c r="AO17" t="s">
        <v>765</v>
      </c>
      <c r="AP17" t="s">
        <v>766</v>
      </c>
      <c r="AQ17" t="s">
        <v>767</v>
      </c>
    </row>
    <row r="18" spans="1:43">
      <c r="A18">
        <v>17</v>
      </c>
      <c r="B18" s="73">
        <v>45491</v>
      </c>
      <c r="C18" t="s">
        <v>759</v>
      </c>
      <c r="D18" t="s">
        <v>760</v>
      </c>
      <c r="E18" t="s">
        <v>761</v>
      </c>
      <c r="F18" t="s">
        <v>404</v>
      </c>
      <c r="I18" t="s">
        <v>168</v>
      </c>
      <c r="J18" t="s">
        <v>119</v>
      </c>
      <c r="K18" t="s">
        <v>399</v>
      </c>
      <c r="L18" t="s">
        <v>9</v>
      </c>
      <c r="M18" t="s">
        <v>19</v>
      </c>
      <c r="N18" t="s">
        <v>471</v>
      </c>
      <c r="O18" t="s">
        <v>473</v>
      </c>
      <c r="P18" t="s">
        <v>158</v>
      </c>
      <c r="Q18" t="s">
        <v>167</v>
      </c>
      <c r="R18" t="s">
        <v>168</v>
      </c>
      <c r="S18" t="s">
        <v>168</v>
      </c>
      <c r="T18" t="s">
        <v>166</v>
      </c>
      <c r="U18" t="s">
        <v>166</v>
      </c>
      <c r="V18" t="s">
        <v>168</v>
      </c>
      <c r="W18" t="s">
        <v>166</v>
      </c>
      <c r="X18" t="s">
        <v>168</v>
      </c>
      <c r="Y18" t="s">
        <v>167</v>
      </c>
      <c r="Z18" t="s">
        <v>168</v>
      </c>
      <c r="AA18" t="s">
        <v>166</v>
      </c>
      <c r="AB18" t="s">
        <v>167</v>
      </c>
      <c r="AC18" t="s">
        <v>167</v>
      </c>
      <c r="AD18" t="s">
        <v>167</v>
      </c>
      <c r="AE18" t="s">
        <v>168</v>
      </c>
      <c r="AF18" t="s">
        <v>168</v>
      </c>
      <c r="AG18" t="s">
        <v>166</v>
      </c>
      <c r="AH18" t="s">
        <v>167</v>
      </c>
      <c r="AI18" t="s">
        <v>168</v>
      </c>
      <c r="AK18">
        <v>2</v>
      </c>
      <c r="AL18" t="s">
        <v>199</v>
      </c>
      <c r="AM18" t="s">
        <v>19</v>
      </c>
      <c r="AN18">
        <v>40769856</v>
      </c>
      <c r="AO18" t="s">
        <v>765</v>
      </c>
      <c r="AP18" t="s">
        <v>766</v>
      </c>
      <c r="AQ18" t="s">
        <v>767</v>
      </c>
    </row>
    <row r="19" spans="1:43">
      <c r="A19">
        <v>18</v>
      </c>
      <c r="B19" s="73">
        <v>45491</v>
      </c>
      <c r="C19" t="s">
        <v>762</v>
      </c>
      <c r="D19" t="s">
        <v>763</v>
      </c>
      <c r="E19" t="s">
        <v>764</v>
      </c>
      <c r="F19" t="s">
        <v>403</v>
      </c>
      <c r="I19" t="s">
        <v>167</v>
      </c>
      <c r="J19" t="s">
        <v>119</v>
      </c>
      <c r="K19" t="s">
        <v>399</v>
      </c>
      <c r="L19" t="s">
        <v>9</v>
      </c>
      <c r="M19" t="s">
        <v>19</v>
      </c>
      <c r="N19" t="s">
        <v>471</v>
      </c>
      <c r="O19" t="s">
        <v>473</v>
      </c>
      <c r="P19" t="s">
        <v>158</v>
      </c>
      <c r="Q19" t="s">
        <v>166</v>
      </c>
      <c r="R19" t="s">
        <v>167</v>
      </c>
      <c r="S19" t="s">
        <v>166</v>
      </c>
      <c r="T19" t="s">
        <v>167</v>
      </c>
      <c r="U19" t="s">
        <v>167</v>
      </c>
      <c r="V19" t="s">
        <v>166</v>
      </c>
      <c r="W19" t="s">
        <v>168</v>
      </c>
      <c r="X19" t="s">
        <v>166</v>
      </c>
      <c r="Y19" t="s">
        <v>168</v>
      </c>
      <c r="Z19" t="s">
        <v>168</v>
      </c>
      <c r="AA19" t="s">
        <v>167</v>
      </c>
      <c r="AB19" t="s">
        <v>167</v>
      </c>
      <c r="AC19" t="s">
        <v>167</v>
      </c>
      <c r="AD19" t="s">
        <v>167</v>
      </c>
      <c r="AE19" t="s">
        <v>167</v>
      </c>
      <c r="AF19" t="s">
        <v>168</v>
      </c>
      <c r="AG19" t="s">
        <v>167</v>
      </c>
      <c r="AH19" t="s">
        <v>167</v>
      </c>
      <c r="AI19" t="s">
        <v>167</v>
      </c>
      <c r="AK19">
        <v>2</v>
      </c>
      <c r="AL19" t="s">
        <v>199</v>
      </c>
      <c r="AM19" t="s">
        <v>19</v>
      </c>
      <c r="AN19">
        <v>40769856</v>
      </c>
      <c r="AO19" t="s">
        <v>765</v>
      </c>
      <c r="AP19" t="s">
        <v>766</v>
      </c>
      <c r="AQ19" t="s">
        <v>767</v>
      </c>
    </row>
    <row r="20" spans="1:43">
      <c r="A20">
        <v>19</v>
      </c>
      <c r="B20" s="73">
        <v>45491</v>
      </c>
      <c r="J20" t="s">
        <v>119</v>
      </c>
      <c r="K20" t="s">
        <v>399</v>
      </c>
      <c r="L20" t="s">
        <v>9</v>
      </c>
      <c r="M20" t="s">
        <v>19</v>
      </c>
      <c r="N20" t="s">
        <v>471</v>
      </c>
      <c r="O20" t="s">
        <v>473</v>
      </c>
      <c r="P20" t="s">
        <v>158</v>
      </c>
      <c r="AK20">
        <v>2</v>
      </c>
      <c r="AL20" t="s">
        <v>199</v>
      </c>
      <c r="AM20" t="s">
        <v>19</v>
      </c>
      <c r="AN20">
        <v>40769856</v>
      </c>
      <c r="AO20" t="s">
        <v>765</v>
      </c>
      <c r="AP20" t="s">
        <v>766</v>
      </c>
      <c r="AQ20" t="s">
        <v>767</v>
      </c>
    </row>
    <row r="21" spans="1:43">
      <c r="A21">
        <v>20</v>
      </c>
      <c r="B21" s="73">
        <v>45491</v>
      </c>
      <c r="J21" t="s">
        <v>119</v>
      </c>
      <c r="K21" t="s">
        <v>399</v>
      </c>
      <c r="L21" t="s">
        <v>9</v>
      </c>
      <c r="M21" t="s">
        <v>19</v>
      </c>
      <c r="N21" t="s">
        <v>471</v>
      </c>
      <c r="O21" t="s">
        <v>473</v>
      </c>
      <c r="P21" t="s">
        <v>158</v>
      </c>
      <c r="AK21">
        <v>2</v>
      </c>
      <c r="AL21" t="s">
        <v>199</v>
      </c>
      <c r="AM21" t="s">
        <v>19</v>
      </c>
      <c r="AN21">
        <v>40769856</v>
      </c>
      <c r="AO21" t="s">
        <v>765</v>
      </c>
      <c r="AP21" t="s">
        <v>766</v>
      </c>
      <c r="AQ21" t="s">
        <v>767</v>
      </c>
    </row>
    <row r="22" spans="1:43">
      <c r="A22">
        <v>21</v>
      </c>
      <c r="B22" s="73">
        <v>45491</v>
      </c>
      <c r="J22" t="s">
        <v>119</v>
      </c>
      <c r="K22" t="s">
        <v>399</v>
      </c>
      <c r="L22" t="s">
        <v>9</v>
      </c>
      <c r="M22" t="s">
        <v>19</v>
      </c>
      <c r="N22" t="s">
        <v>471</v>
      </c>
      <c r="O22" t="s">
        <v>473</v>
      </c>
      <c r="P22" t="s">
        <v>158</v>
      </c>
      <c r="AK22">
        <v>2</v>
      </c>
      <c r="AL22" t="s">
        <v>199</v>
      </c>
      <c r="AM22" t="s">
        <v>19</v>
      </c>
      <c r="AN22">
        <v>40769856</v>
      </c>
      <c r="AO22" t="s">
        <v>765</v>
      </c>
      <c r="AP22" t="s">
        <v>766</v>
      </c>
      <c r="AQ22" t="s">
        <v>767</v>
      </c>
    </row>
    <row r="23" spans="1:43">
      <c r="A23">
        <v>22</v>
      </c>
      <c r="B23" s="73">
        <v>45491</v>
      </c>
      <c r="J23" t="s">
        <v>119</v>
      </c>
      <c r="K23" t="s">
        <v>399</v>
      </c>
      <c r="L23" t="s">
        <v>9</v>
      </c>
      <c r="M23" t="s">
        <v>19</v>
      </c>
      <c r="N23" t="s">
        <v>471</v>
      </c>
      <c r="O23" t="s">
        <v>473</v>
      </c>
      <c r="P23" t="s">
        <v>158</v>
      </c>
      <c r="AK23">
        <v>2</v>
      </c>
      <c r="AL23" t="s">
        <v>199</v>
      </c>
      <c r="AM23" t="s">
        <v>19</v>
      </c>
      <c r="AN23">
        <v>40769856</v>
      </c>
      <c r="AO23" t="s">
        <v>765</v>
      </c>
      <c r="AP23" t="s">
        <v>766</v>
      </c>
      <c r="AQ23" t="s">
        <v>767</v>
      </c>
    </row>
    <row r="24" spans="1:43">
      <c r="A24">
        <v>23</v>
      </c>
      <c r="B24" s="73">
        <v>45491</v>
      </c>
      <c r="J24" t="s">
        <v>119</v>
      </c>
      <c r="K24" t="s">
        <v>399</v>
      </c>
      <c r="L24" t="s">
        <v>9</v>
      </c>
      <c r="M24" t="s">
        <v>19</v>
      </c>
      <c r="N24" t="s">
        <v>471</v>
      </c>
      <c r="O24" t="s">
        <v>473</v>
      </c>
      <c r="P24" t="s">
        <v>158</v>
      </c>
      <c r="AK24">
        <v>2</v>
      </c>
      <c r="AL24" t="s">
        <v>199</v>
      </c>
      <c r="AM24" t="s">
        <v>19</v>
      </c>
      <c r="AN24">
        <v>40769856</v>
      </c>
      <c r="AO24" t="s">
        <v>765</v>
      </c>
      <c r="AP24" t="s">
        <v>766</v>
      </c>
      <c r="AQ24" t="s">
        <v>767</v>
      </c>
    </row>
    <row r="25" spans="1:43">
      <c r="A25">
        <v>24</v>
      </c>
      <c r="B25" s="73">
        <v>45491</v>
      </c>
      <c r="J25" t="s">
        <v>119</v>
      </c>
      <c r="K25" t="s">
        <v>399</v>
      </c>
      <c r="L25" t="s">
        <v>9</v>
      </c>
      <c r="M25" t="s">
        <v>19</v>
      </c>
      <c r="N25" t="s">
        <v>471</v>
      </c>
      <c r="O25" t="s">
        <v>473</v>
      </c>
      <c r="P25" t="s">
        <v>158</v>
      </c>
      <c r="AK25">
        <v>2</v>
      </c>
      <c r="AL25" t="s">
        <v>199</v>
      </c>
      <c r="AM25" t="s">
        <v>19</v>
      </c>
      <c r="AN25">
        <v>40769856</v>
      </c>
      <c r="AO25" t="s">
        <v>765</v>
      </c>
      <c r="AP25" t="s">
        <v>766</v>
      </c>
      <c r="AQ25" t="s">
        <v>767</v>
      </c>
    </row>
    <row r="26" spans="1:43">
      <c r="A26">
        <v>25</v>
      </c>
      <c r="B26" s="73">
        <v>45491</v>
      </c>
      <c r="J26" t="s">
        <v>119</v>
      </c>
      <c r="K26" t="s">
        <v>399</v>
      </c>
      <c r="L26" t="s">
        <v>9</v>
      </c>
      <c r="M26" t="s">
        <v>19</v>
      </c>
      <c r="N26" t="s">
        <v>471</v>
      </c>
      <c r="O26" t="s">
        <v>473</v>
      </c>
      <c r="P26" t="s">
        <v>158</v>
      </c>
      <c r="AK26">
        <v>2</v>
      </c>
      <c r="AL26" t="s">
        <v>199</v>
      </c>
      <c r="AM26" t="s">
        <v>19</v>
      </c>
      <c r="AN26">
        <v>40769856</v>
      </c>
      <c r="AO26" t="s">
        <v>765</v>
      </c>
      <c r="AP26" t="s">
        <v>766</v>
      </c>
      <c r="AQ26" t="s">
        <v>767</v>
      </c>
    </row>
    <row r="27" spans="1:43">
      <c r="A27">
        <v>26</v>
      </c>
      <c r="B27" s="73">
        <v>45491</v>
      </c>
      <c r="J27" t="s">
        <v>119</v>
      </c>
      <c r="K27" t="s">
        <v>399</v>
      </c>
      <c r="L27" t="s">
        <v>9</v>
      </c>
      <c r="M27" t="s">
        <v>19</v>
      </c>
      <c r="N27" t="s">
        <v>471</v>
      </c>
      <c r="O27" t="s">
        <v>473</v>
      </c>
      <c r="P27" t="s">
        <v>158</v>
      </c>
      <c r="AK27">
        <v>2</v>
      </c>
      <c r="AL27" t="s">
        <v>199</v>
      </c>
      <c r="AM27" t="s">
        <v>19</v>
      </c>
      <c r="AN27">
        <v>40769856</v>
      </c>
      <c r="AO27" t="s">
        <v>765</v>
      </c>
      <c r="AP27" t="s">
        <v>766</v>
      </c>
      <c r="AQ27" t="s">
        <v>767</v>
      </c>
    </row>
    <row r="28" spans="1:43">
      <c r="A28">
        <v>27</v>
      </c>
      <c r="B28" s="73">
        <v>45491</v>
      </c>
      <c r="J28" t="s">
        <v>119</v>
      </c>
      <c r="K28" t="s">
        <v>399</v>
      </c>
      <c r="L28" t="s">
        <v>9</v>
      </c>
      <c r="M28" t="s">
        <v>19</v>
      </c>
      <c r="N28" t="s">
        <v>471</v>
      </c>
      <c r="O28" t="s">
        <v>473</v>
      </c>
      <c r="P28" t="s">
        <v>158</v>
      </c>
      <c r="AK28">
        <v>2</v>
      </c>
      <c r="AL28" t="s">
        <v>199</v>
      </c>
      <c r="AM28" t="s">
        <v>19</v>
      </c>
      <c r="AN28">
        <v>40769856</v>
      </c>
      <c r="AO28" t="s">
        <v>765</v>
      </c>
      <c r="AP28" t="s">
        <v>766</v>
      </c>
      <c r="AQ28" t="s">
        <v>767</v>
      </c>
    </row>
    <row r="29" spans="1:43">
      <c r="A29">
        <v>28</v>
      </c>
      <c r="B29" s="73">
        <v>45491</v>
      </c>
      <c r="J29" t="s">
        <v>119</v>
      </c>
      <c r="K29" t="s">
        <v>399</v>
      </c>
      <c r="L29" t="s">
        <v>9</v>
      </c>
      <c r="M29" t="s">
        <v>19</v>
      </c>
      <c r="N29" t="s">
        <v>471</v>
      </c>
      <c r="O29" t="s">
        <v>473</v>
      </c>
      <c r="P29" t="s">
        <v>158</v>
      </c>
      <c r="AK29">
        <v>2</v>
      </c>
      <c r="AL29" t="s">
        <v>199</v>
      </c>
      <c r="AM29" t="s">
        <v>19</v>
      </c>
      <c r="AN29">
        <v>40769856</v>
      </c>
      <c r="AO29" t="s">
        <v>765</v>
      </c>
      <c r="AP29" t="s">
        <v>766</v>
      </c>
      <c r="AQ29" t="s">
        <v>767</v>
      </c>
    </row>
    <row r="30" spans="1:43">
      <c r="A30">
        <v>29</v>
      </c>
      <c r="B30" s="73">
        <v>45491</v>
      </c>
      <c r="J30" t="s">
        <v>119</v>
      </c>
      <c r="K30" t="s">
        <v>399</v>
      </c>
      <c r="L30" t="s">
        <v>9</v>
      </c>
      <c r="M30" t="s">
        <v>19</v>
      </c>
      <c r="N30" t="s">
        <v>471</v>
      </c>
      <c r="O30" t="s">
        <v>473</v>
      </c>
      <c r="P30" t="s">
        <v>158</v>
      </c>
      <c r="AK30">
        <v>2</v>
      </c>
      <c r="AL30" t="s">
        <v>199</v>
      </c>
      <c r="AM30" t="s">
        <v>19</v>
      </c>
      <c r="AN30">
        <v>40769856</v>
      </c>
      <c r="AO30" t="s">
        <v>765</v>
      </c>
      <c r="AP30" t="s">
        <v>766</v>
      </c>
      <c r="AQ30" t="s">
        <v>767</v>
      </c>
    </row>
    <row r="31" spans="1:43">
      <c r="A31">
        <v>30</v>
      </c>
      <c r="B31" s="73">
        <v>45491</v>
      </c>
      <c r="J31" t="s">
        <v>119</v>
      </c>
      <c r="K31" t="s">
        <v>399</v>
      </c>
      <c r="L31" t="s">
        <v>9</v>
      </c>
      <c r="M31" t="s">
        <v>19</v>
      </c>
      <c r="N31" t="s">
        <v>471</v>
      </c>
      <c r="O31" t="s">
        <v>473</v>
      </c>
      <c r="P31" t="s">
        <v>158</v>
      </c>
      <c r="AK31">
        <v>2</v>
      </c>
      <c r="AL31" t="s">
        <v>199</v>
      </c>
      <c r="AM31" t="s">
        <v>19</v>
      </c>
      <c r="AN31">
        <v>40769856</v>
      </c>
      <c r="AO31" t="s">
        <v>765</v>
      </c>
      <c r="AP31" t="s">
        <v>766</v>
      </c>
      <c r="AQ31" t="s">
        <v>767</v>
      </c>
    </row>
    <row r="32" spans="1:43">
      <c r="A32">
        <v>31</v>
      </c>
      <c r="B32" s="73">
        <v>45491</v>
      </c>
      <c r="J32" t="s">
        <v>119</v>
      </c>
      <c r="K32" t="s">
        <v>399</v>
      </c>
      <c r="L32" t="s">
        <v>9</v>
      </c>
      <c r="M32" t="s">
        <v>19</v>
      </c>
      <c r="N32" t="s">
        <v>471</v>
      </c>
      <c r="O32" t="s">
        <v>473</v>
      </c>
      <c r="P32" t="s">
        <v>158</v>
      </c>
      <c r="AK32">
        <v>2</v>
      </c>
      <c r="AL32" t="s">
        <v>199</v>
      </c>
      <c r="AM32" t="s">
        <v>19</v>
      </c>
      <c r="AN32">
        <v>40769856</v>
      </c>
      <c r="AO32" t="s">
        <v>765</v>
      </c>
      <c r="AP32" t="s">
        <v>766</v>
      </c>
      <c r="AQ32" t="s">
        <v>767</v>
      </c>
    </row>
    <row r="33" spans="1:43">
      <c r="A33">
        <v>32</v>
      </c>
      <c r="B33" s="73">
        <v>45491</v>
      </c>
      <c r="J33" t="s">
        <v>119</v>
      </c>
      <c r="K33" t="s">
        <v>399</v>
      </c>
      <c r="L33" t="s">
        <v>9</v>
      </c>
      <c r="M33" t="s">
        <v>19</v>
      </c>
      <c r="N33" t="s">
        <v>471</v>
      </c>
      <c r="O33" t="s">
        <v>473</v>
      </c>
      <c r="P33" t="s">
        <v>158</v>
      </c>
      <c r="AK33">
        <v>2</v>
      </c>
      <c r="AL33" t="s">
        <v>199</v>
      </c>
      <c r="AM33" t="s">
        <v>19</v>
      </c>
      <c r="AN33">
        <v>40769856</v>
      </c>
      <c r="AO33" t="s">
        <v>765</v>
      </c>
      <c r="AP33" t="s">
        <v>766</v>
      </c>
      <c r="AQ33" t="s">
        <v>767</v>
      </c>
    </row>
    <row r="34" spans="1:43">
      <c r="A34">
        <v>33</v>
      </c>
      <c r="B34" s="73">
        <v>45491</v>
      </c>
      <c r="J34" t="s">
        <v>119</v>
      </c>
      <c r="K34" t="s">
        <v>399</v>
      </c>
      <c r="L34" t="s">
        <v>9</v>
      </c>
      <c r="M34" t="s">
        <v>19</v>
      </c>
      <c r="N34" t="s">
        <v>471</v>
      </c>
      <c r="O34" t="s">
        <v>473</v>
      </c>
      <c r="P34" t="s">
        <v>158</v>
      </c>
      <c r="AK34">
        <v>2</v>
      </c>
      <c r="AL34" t="s">
        <v>199</v>
      </c>
      <c r="AM34" t="s">
        <v>19</v>
      </c>
      <c r="AN34">
        <v>40769856</v>
      </c>
      <c r="AO34" t="s">
        <v>765</v>
      </c>
      <c r="AP34" t="s">
        <v>766</v>
      </c>
      <c r="AQ34" t="s">
        <v>767</v>
      </c>
    </row>
    <row r="35" spans="1:43">
      <c r="A35">
        <v>34</v>
      </c>
      <c r="B35" s="73">
        <v>45491</v>
      </c>
      <c r="J35" t="s">
        <v>119</v>
      </c>
      <c r="K35" t="s">
        <v>399</v>
      </c>
      <c r="L35" t="s">
        <v>9</v>
      </c>
      <c r="M35" t="s">
        <v>19</v>
      </c>
      <c r="N35" t="s">
        <v>471</v>
      </c>
      <c r="O35" t="s">
        <v>473</v>
      </c>
      <c r="P35" t="s">
        <v>158</v>
      </c>
      <c r="AK35">
        <v>2</v>
      </c>
      <c r="AL35" t="s">
        <v>199</v>
      </c>
      <c r="AM35" t="s">
        <v>19</v>
      </c>
      <c r="AN35">
        <v>40769856</v>
      </c>
      <c r="AO35" t="s">
        <v>765</v>
      </c>
      <c r="AP35" t="s">
        <v>766</v>
      </c>
      <c r="AQ35" t="s">
        <v>767</v>
      </c>
    </row>
    <row r="36" spans="1:43">
      <c r="A36">
        <v>35</v>
      </c>
      <c r="B36" s="73">
        <v>45491</v>
      </c>
      <c r="J36" t="s">
        <v>119</v>
      </c>
      <c r="K36" t="s">
        <v>399</v>
      </c>
      <c r="L36" t="s">
        <v>9</v>
      </c>
      <c r="M36" t="s">
        <v>19</v>
      </c>
      <c r="N36" t="s">
        <v>471</v>
      </c>
      <c r="O36" t="s">
        <v>473</v>
      </c>
      <c r="P36" t="s">
        <v>158</v>
      </c>
      <c r="AK36">
        <v>2</v>
      </c>
      <c r="AL36" t="s">
        <v>199</v>
      </c>
      <c r="AM36" t="s">
        <v>19</v>
      </c>
      <c r="AN36">
        <v>40769856</v>
      </c>
      <c r="AO36" t="s">
        <v>765</v>
      </c>
      <c r="AP36" t="s">
        <v>766</v>
      </c>
      <c r="AQ36" t="s">
        <v>767</v>
      </c>
    </row>
    <row r="37" spans="1:43">
      <c r="A37">
        <v>36</v>
      </c>
      <c r="B37" s="73">
        <v>45491</v>
      </c>
      <c r="J37" t="s">
        <v>119</v>
      </c>
      <c r="K37" t="s">
        <v>399</v>
      </c>
      <c r="L37" t="s">
        <v>9</v>
      </c>
      <c r="M37" t="s">
        <v>19</v>
      </c>
      <c r="N37" t="s">
        <v>471</v>
      </c>
      <c r="O37" t="s">
        <v>473</v>
      </c>
      <c r="P37" t="s">
        <v>158</v>
      </c>
      <c r="AK37">
        <v>2</v>
      </c>
      <c r="AL37" t="s">
        <v>199</v>
      </c>
      <c r="AM37" t="s">
        <v>19</v>
      </c>
      <c r="AN37">
        <v>40769856</v>
      </c>
      <c r="AO37" t="s">
        <v>765</v>
      </c>
      <c r="AP37" t="s">
        <v>766</v>
      </c>
      <c r="AQ37" t="s">
        <v>767</v>
      </c>
    </row>
    <row r="38" spans="1:43">
      <c r="A38">
        <v>37</v>
      </c>
      <c r="B38" s="73">
        <v>45491</v>
      </c>
      <c r="J38" t="s">
        <v>119</v>
      </c>
      <c r="K38" t="s">
        <v>399</v>
      </c>
      <c r="L38" t="s">
        <v>9</v>
      </c>
      <c r="M38" t="s">
        <v>19</v>
      </c>
      <c r="N38" t="s">
        <v>471</v>
      </c>
      <c r="O38" t="s">
        <v>473</v>
      </c>
      <c r="P38" t="s">
        <v>158</v>
      </c>
      <c r="AK38">
        <v>2</v>
      </c>
      <c r="AL38" t="s">
        <v>199</v>
      </c>
      <c r="AM38" t="s">
        <v>19</v>
      </c>
      <c r="AN38">
        <v>40769856</v>
      </c>
      <c r="AO38" t="s">
        <v>765</v>
      </c>
      <c r="AP38" t="s">
        <v>766</v>
      </c>
      <c r="AQ38" t="s">
        <v>767</v>
      </c>
    </row>
    <row r="39" spans="1:43">
      <c r="A39">
        <v>38</v>
      </c>
      <c r="B39" s="73">
        <v>45491</v>
      </c>
      <c r="J39" t="s">
        <v>119</v>
      </c>
      <c r="K39" t="s">
        <v>399</v>
      </c>
      <c r="L39" t="s">
        <v>9</v>
      </c>
      <c r="M39" t="s">
        <v>19</v>
      </c>
      <c r="N39" t="s">
        <v>471</v>
      </c>
      <c r="O39" t="s">
        <v>473</v>
      </c>
      <c r="P39" t="s">
        <v>158</v>
      </c>
      <c r="AK39">
        <v>2</v>
      </c>
      <c r="AL39" t="s">
        <v>199</v>
      </c>
      <c r="AM39" t="s">
        <v>19</v>
      </c>
      <c r="AN39">
        <v>40769856</v>
      </c>
      <c r="AO39" t="s">
        <v>765</v>
      </c>
      <c r="AP39" t="s">
        <v>766</v>
      </c>
      <c r="AQ39" t="s">
        <v>767</v>
      </c>
    </row>
    <row r="40" spans="1:43">
      <c r="A40">
        <v>39</v>
      </c>
      <c r="B40" s="73">
        <v>45491</v>
      </c>
      <c r="J40" t="s">
        <v>119</v>
      </c>
      <c r="K40" t="s">
        <v>399</v>
      </c>
      <c r="L40" t="s">
        <v>9</v>
      </c>
      <c r="M40" t="s">
        <v>19</v>
      </c>
      <c r="N40" t="s">
        <v>471</v>
      </c>
      <c r="O40" t="s">
        <v>473</v>
      </c>
      <c r="P40" t="s">
        <v>158</v>
      </c>
      <c r="AK40">
        <v>2</v>
      </c>
      <c r="AL40" t="s">
        <v>199</v>
      </c>
      <c r="AM40" t="s">
        <v>19</v>
      </c>
      <c r="AN40">
        <v>40769856</v>
      </c>
      <c r="AO40" t="s">
        <v>765</v>
      </c>
      <c r="AP40" t="s">
        <v>766</v>
      </c>
      <c r="AQ40" t="s">
        <v>767</v>
      </c>
    </row>
    <row r="41" spans="1:43">
      <c r="A41">
        <v>40</v>
      </c>
      <c r="B41" s="73">
        <v>45491</v>
      </c>
      <c r="J41" t="s">
        <v>119</v>
      </c>
      <c r="K41" t="s">
        <v>399</v>
      </c>
      <c r="L41" t="s">
        <v>9</v>
      </c>
      <c r="M41" t="s">
        <v>19</v>
      </c>
      <c r="N41" t="s">
        <v>471</v>
      </c>
      <c r="O41" t="s">
        <v>473</v>
      </c>
      <c r="P41" t="s">
        <v>158</v>
      </c>
      <c r="AK41">
        <v>2</v>
      </c>
      <c r="AL41" t="s">
        <v>199</v>
      </c>
      <c r="AM41" t="s">
        <v>19</v>
      </c>
      <c r="AN41">
        <v>40769856</v>
      </c>
      <c r="AO41" t="s">
        <v>765</v>
      </c>
      <c r="AP41" t="s">
        <v>766</v>
      </c>
      <c r="AQ41" t="s">
        <v>767</v>
      </c>
    </row>
    <row r="42" spans="1:43">
      <c r="A42">
        <v>1</v>
      </c>
      <c r="B42" s="73">
        <v>45491</v>
      </c>
      <c r="C42" t="s">
        <v>671</v>
      </c>
      <c r="D42" t="s">
        <v>672</v>
      </c>
      <c r="E42" t="s">
        <v>673</v>
      </c>
      <c r="F42" t="s">
        <v>674</v>
      </c>
      <c r="I42" t="s">
        <v>404</v>
      </c>
      <c r="J42" t="s">
        <v>119</v>
      </c>
      <c r="K42" t="s">
        <v>399</v>
      </c>
      <c r="L42" t="s">
        <v>9</v>
      </c>
      <c r="M42" t="s">
        <v>19</v>
      </c>
      <c r="N42" t="s">
        <v>471</v>
      </c>
      <c r="O42" t="s">
        <v>473</v>
      </c>
      <c r="P42" t="s">
        <v>406</v>
      </c>
      <c r="Q42" t="s">
        <v>167</v>
      </c>
      <c r="R42" t="s">
        <v>167</v>
      </c>
      <c r="S42" t="s">
        <v>167</v>
      </c>
      <c r="T42" t="s">
        <v>168</v>
      </c>
      <c r="U42" t="s">
        <v>166</v>
      </c>
      <c r="V42" t="s">
        <v>167</v>
      </c>
      <c r="W42" t="s">
        <v>168</v>
      </c>
      <c r="X42" t="s">
        <v>168</v>
      </c>
      <c r="Y42" t="s">
        <v>166</v>
      </c>
      <c r="Z42" t="s">
        <v>168</v>
      </c>
      <c r="AA42" t="s">
        <v>168</v>
      </c>
      <c r="AB42" t="s">
        <v>166</v>
      </c>
      <c r="AC42" t="s">
        <v>167</v>
      </c>
      <c r="AD42" t="s">
        <v>167</v>
      </c>
      <c r="AE42" t="s">
        <v>167</v>
      </c>
      <c r="AF42" t="s">
        <v>167</v>
      </c>
      <c r="AG42" t="s">
        <v>167</v>
      </c>
      <c r="AH42" t="s">
        <v>166</v>
      </c>
      <c r="AI42" t="s">
        <v>168</v>
      </c>
      <c r="AJ42" t="s">
        <v>166</v>
      </c>
      <c r="AK42">
        <v>2</v>
      </c>
      <c r="AL42" t="s">
        <v>199</v>
      </c>
      <c r="AM42" t="s">
        <v>19</v>
      </c>
      <c r="AN42">
        <v>4650095</v>
      </c>
      <c r="AO42" t="s">
        <v>768</v>
      </c>
      <c r="AP42" t="s">
        <v>769</v>
      </c>
      <c r="AQ42" t="s">
        <v>770</v>
      </c>
    </row>
    <row r="43" spans="1:43">
      <c r="A43">
        <v>2</v>
      </c>
      <c r="B43" s="73">
        <v>45491</v>
      </c>
      <c r="C43" t="s">
        <v>675</v>
      </c>
      <c r="D43" t="s">
        <v>676</v>
      </c>
      <c r="E43" t="s">
        <v>677</v>
      </c>
      <c r="F43" t="s">
        <v>678</v>
      </c>
      <c r="I43" t="s">
        <v>403</v>
      </c>
      <c r="J43" t="s">
        <v>119</v>
      </c>
      <c r="K43" t="s">
        <v>399</v>
      </c>
      <c r="L43" t="s">
        <v>9</v>
      </c>
      <c r="M43" t="s">
        <v>19</v>
      </c>
      <c r="N43" t="s">
        <v>471</v>
      </c>
      <c r="O43" t="s">
        <v>473</v>
      </c>
      <c r="P43" t="s">
        <v>406</v>
      </c>
      <c r="Q43" t="s">
        <v>167</v>
      </c>
      <c r="R43" t="s">
        <v>167</v>
      </c>
      <c r="S43" t="s">
        <v>167</v>
      </c>
      <c r="T43" t="s">
        <v>166</v>
      </c>
      <c r="U43" t="s">
        <v>168</v>
      </c>
      <c r="V43" t="s">
        <v>168</v>
      </c>
      <c r="W43" t="s">
        <v>168</v>
      </c>
      <c r="X43" t="s">
        <v>166</v>
      </c>
      <c r="Y43" t="s">
        <v>168</v>
      </c>
      <c r="Z43" t="s">
        <v>167</v>
      </c>
      <c r="AA43" t="s">
        <v>166</v>
      </c>
      <c r="AB43" t="s">
        <v>166</v>
      </c>
      <c r="AC43" t="s">
        <v>167</v>
      </c>
      <c r="AD43" t="s">
        <v>167</v>
      </c>
      <c r="AE43" t="s">
        <v>167</v>
      </c>
      <c r="AF43" t="s">
        <v>167</v>
      </c>
      <c r="AG43" t="s">
        <v>168</v>
      </c>
      <c r="AH43" t="s">
        <v>168</v>
      </c>
      <c r="AI43" t="s">
        <v>167</v>
      </c>
      <c r="AJ43" t="s">
        <v>168</v>
      </c>
      <c r="AK43">
        <v>2</v>
      </c>
      <c r="AL43" t="s">
        <v>199</v>
      </c>
      <c r="AM43" t="s">
        <v>19</v>
      </c>
      <c r="AN43">
        <v>4650095</v>
      </c>
      <c r="AO43" t="s">
        <v>768</v>
      </c>
      <c r="AP43" t="s">
        <v>769</v>
      </c>
      <c r="AQ43" t="s">
        <v>770</v>
      </c>
    </row>
    <row r="44" spans="1:43">
      <c r="A44">
        <v>3</v>
      </c>
      <c r="B44" s="73">
        <v>45491</v>
      </c>
      <c r="C44" t="s">
        <v>679</v>
      </c>
      <c r="D44" t="s">
        <v>680</v>
      </c>
      <c r="E44" t="s">
        <v>681</v>
      </c>
      <c r="F44" t="s">
        <v>682</v>
      </c>
      <c r="I44" t="s">
        <v>404</v>
      </c>
      <c r="J44" t="s">
        <v>119</v>
      </c>
      <c r="K44" t="s">
        <v>399</v>
      </c>
      <c r="L44" t="s">
        <v>9</v>
      </c>
      <c r="M44" t="s">
        <v>19</v>
      </c>
      <c r="N44" t="s">
        <v>471</v>
      </c>
      <c r="O44" t="s">
        <v>473</v>
      </c>
      <c r="P44" t="s">
        <v>406</v>
      </c>
      <c r="Q44" t="s">
        <v>167</v>
      </c>
      <c r="R44" t="s">
        <v>167</v>
      </c>
      <c r="S44" t="s">
        <v>167</v>
      </c>
      <c r="T44" t="s">
        <v>166</v>
      </c>
      <c r="U44" t="s">
        <v>166</v>
      </c>
      <c r="V44" t="s">
        <v>167</v>
      </c>
      <c r="W44" t="s">
        <v>166</v>
      </c>
      <c r="X44" t="s">
        <v>168</v>
      </c>
      <c r="Y44" t="s">
        <v>166</v>
      </c>
      <c r="Z44" t="s">
        <v>168</v>
      </c>
      <c r="AA44" t="s">
        <v>168</v>
      </c>
      <c r="AB44" t="s">
        <v>166</v>
      </c>
      <c r="AC44" t="s">
        <v>167</v>
      </c>
      <c r="AD44" t="s">
        <v>167</v>
      </c>
      <c r="AE44" t="s">
        <v>167</v>
      </c>
      <c r="AF44" t="s">
        <v>166</v>
      </c>
      <c r="AG44" t="s">
        <v>167</v>
      </c>
      <c r="AH44" t="s">
        <v>167</v>
      </c>
      <c r="AI44" t="s">
        <v>168</v>
      </c>
      <c r="AJ44" t="s">
        <v>167</v>
      </c>
      <c r="AK44">
        <v>2</v>
      </c>
      <c r="AL44" t="s">
        <v>199</v>
      </c>
      <c r="AM44" t="s">
        <v>19</v>
      </c>
      <c r="AN44">
        <v>4650095</v>
      </c>
      <c r="AO44" t="s">
        <v>768</v>
      </c>
      <c r="AP44" t="s">
        <v>769</v>
      </c>
      <c r="AQ44" t="s">
        <v>770</v>
      </c>
    </row>
    <row r="45" spans="1:43">
      <c r="A45">
        <v>4</v>
      </c>
      <c r="B45" s="73">
        <v>45491</v>
      </c>
      <c r="C45" t="s">
        <v>683</v>
      </c>
      <c r="D45" t="s">
        <v>684</v>
      </c>
      <c r="E45" t="s">
        <v>685</v>
      </c>
      <c r="F45" t="s">
        <v>686</v>
      </c>
      <c r="I45" t="s">
        <v>404</v>
      </c>
      <c r="J45" t="s">
        <v>119</v>
      </c>
      <c r="K45" t="s">
        <v>399</v>
      </c>
      <c r="L45" t="s">
        <v>9</v>
      </c>
      <c r="M45" t="s">
        <v>19</v>
      </c>
      <c r="N45" t="s">
        <v>471</v>
      </c>
      <c r="O45" t="s">
        <v>473</v>
      </c>
      <c r="P45" t="s">
        <v>406</v>
      </c>
      <c r="Q45" t="s">
        <v>167</v>
      </c>
      <c r="R45" t="s">
        <v>167</v>
      </c>
      <c r="S45" t="s">
        <v>167</v>
      </c>
      <c r="T45" t="s">
        <v>168</v>
      </c>
      <c r="U45" t="s">
        <v>167</v>
      </c>
      <c r="V45" t="s">
        <v>167</v>
      </c>
      <c r="W45" t="s">
        <v>166</v>
      </c>
      <c r="X45" t="s">
        <v>168</v>
      </c>
      <c r="Y45" t="s">
        <v>166</v>
      </c>
      <c r="Z45" t="s">
        <v>167</v>
      </c>
      <c r="AA45" t="s">
        <v>167</v>
      </c>
      <c r="AB45" t="s">
        <v>167</v>
      </c>
      <c r="AC45" t="s">
        <v>167</v>
      </c>
      <c r="AD45" t="s">
        <v>167</v>
      </c>
      <c r="AE45" t="s">
        <v>167</v>
      </c>
      <c r="AF45" t="s">
        <v>168</v>
      </c>
      <c r="AG45" t="s">
        <v>166</v>
      </c>
      <c r="AH45" t="s">
        <v>168</v>
      </c>
      <c r="AI45" t="s">
        <v>167</v>
      </c>
      <c r="AJ45" t="s">
        <v>168</v>
      </c>
      <c r="AK45">
        <v>2</v>
      </c>
      <c r="AL45" t="s">
        <v>199</v>
      </c>
      <c r="AM45" t="s">
        <v>19</v>
      </c>
      <c r="AN45">
        <v>4650095</v>
      </c>
      <c r="AO45" t="s">
        <v>768</v>
      </c>
      <c r="AP45" t="s">
        <v>769</v>
      </c>
      <c r="AQ45" t="s">
        <v>770</v>
      </c>
    </row>
    <row r="46" spans="1:43">
      <c r="A46">
        <v>5</v>
      </c>
      <c r="B46" s="73">
        <v>45491</v>
      </c>
      <c r="C46" t="s">
        <v>687</v>
      </c>
      <c r="D46" t="s">
        <v>688</v>
      </c>
      <c r="E46" t="s">
        <v>689</v>
      </c>
      <c r="F46" t="s">
        <v>690</v>
      </c>
      <c r="I46" t="s">
        <v>404</v>
      </c>
      <c r="J46" t="s">
        <v>119</v>
      </c>
      <c r="K46" t="s">
        <v>399</v>
      </c>
      <c r="L46" t="s">
        <v>9</v>
      </c>
      <c r="M46" t="s">
        <v>19</v>
      </c>
      <c r="N46" t="s">
        <v>471</v>
      </c>
      <c r="O46" t="s">
        <v>473</v>
      </c>
      <c r="P46" t="s">
        <v>406</v>
      </c>
      <c r="Q46" t="s">
        <v>167</v>
      </c>
      <c r="R46" t="s">
        <v>167</v>
      </c>
      <c r="S46" t="s">
        <v>167</v>
      </c>
      <c r="T46" t="s">
        <v>167</v>
      </c>
      <c r="U46" t="s">
        <v>166</v>
      </c>
      <c r="V46" t="s">
        <v>168</v>
      </c>
      <c r="W46" t="s">
        <v>167</v>
      </c>
      <c r="X46" t="s">
        <v>166</v>
      </c>
      <c r="Y46" t="s">
        <v>166</v>
      </c>
      <c r="Z46" t="s">
        <v>166</v>
      </c>
      <c r="AA46" t="s">
        <v>166</v>
      </c>
      <c r="AB46" t="s">
        <v>168</v>
      </c>
      <c r="AC46" t="s">
        <v>168</v>
      </c>
      <c r="AD46" t="s">
        <v>168</v>
      </c>
      <c r="AE46" t="s">
        <v>168</v>
      </c>
      <c r="AF46" t="s">
        <v>167</v>
      </c>
      <c r="AG46" t="s">
        <v>168</v>
      </c>
      <c r="AH46" t="s">
        <v>166</v>
      </c>
      <c r="AI46" t="s">
        <v>166</v>
      </c>
      <c r="AJ46" t="s">
        <v>167</v>
      </c>
      <c r="AK46">
        <v>2</v>
      </c>
      <c r="AL46" t="s">
        <v>199</v>
      </c>
      <c r="AM46" t="s">
        <v>19</v>
      </c>
      <c r="AN46">
        <v>4650095</v>
      </c>
      <c r="AO46" t="s">
        <v>768</v>
      </c>
      <c r="AP46" t="s">
        <v>769</v>
      </c>
      <c r="AQ46" t="s">
        <v>770</v>
      </c>
    </row>
    <row r="47" spans="1:43">
      <c r="A47">
        <v>6</v>
      </c>
      <c r="B47" s="73">
        <v>45491</v>
      </c>
      <c r="C47" t="s">
        <v>691</v>
      </c>
      <c r="D47" t="s">
        <v>692</v>
      </c>
      <c r="E47" t="s">
        <v>693</v>
      </c>
      <c r="F47" t="s">
        <v>694</v>
      </c>
      <c r="I47" t="s">
        <v>403</v>
      </c>
      <c r="J47" t="s">
        <v>119</v>
      </c>
      <c r="K47" t="s">
        <v>399</v>
      </c>
      <c r="L47" t="s">
        <v>9</v>
      </c>
      <c r="M47" t="s">
        <v>19</v>
      </c>
      <c r="N47" t="s">
        <v>471</v>
      </c>
      <c r="O47" t="s">
        <v>473</v>
      </c>
      <c r="P47" t="s">
        <v>406</v>
      </c>
      <c r="Q47" t="s">
        <v>167</v>
      </c>
      <c r="R47" t="s">
        <v>168</v>
      </c>
      <c r="S47" t="s">
        <v>167</v>
      </c>
      <c r="T47" t="s">
        <v>168</v>
      </c>
      <c r="U47" t="s">
        <v>166</v>
      </c>
      <c r="V47" t="s">
        <v>168</v>
      </c>
      <c r="W47" t="s">
        <v>166</v>
      </c>
      <c r="X47" t="s">
        <v>166</v>
      </c>
      <c r="Y47" t="s">
        <v>168</v>
      </c>
      <c r="Z47" t="s">
        <v>166</v>
      </c>
      <c r="AA47" t="s">
        <v>168</v>
      </c>
      <c r="AB47" t="s">
        <v>166</v>
      </c>
      <c r="AC47" t="s">
        <v>167</v>
      </c>
      <c r="AD47" t="s">
        <v>166</v>
      </c>
      <c r="AE47" t="s">
        <v>167</v>
      </c>
      <c r="AF47" t="s">
        <v>166</v>
      </c>
      <c r="AG47" t="s">
        <v>166</v>
      </c>
      <c r="AH47" t="s">
        <v>167</v>
      </c>
      <c r="AI47" t="s">
        <v>168</v>
      </c>
      <c r="AJ47" t="s">
        <v>167</v>
      </c>
      <c r="AK47">
        <v>2</v>
      </c>
      <c r="AL47" t="s">
        <v>199</v>
      </c>
      <c r="AM47" t="s">
        <v>19</v>
      </c>
      <c r="AN47">
        <v>4650095</v>
      </c>
      <c r="AO47" t="s">
        <v>768</v>
      </c>
      <c r="AP47" t="s">
        <v>769</v>
      </c>
      <c r="AQ47" t="s">
        <v>770</v>
      </c>
    </row>
    <row r="48" spans="1:43">
      <c r="A48">
        <v>7</v>
      </c>
      <c r="B48" s="73">
        <v>45491</v>
      </c>
      <c r="C48" t="s">
        <v>695</v>
      </c>
      <c r="D48" t="s">
        <v>696</v>
      </c>
      <c r="E48" t="s">
        <v>697</v>
      </c>
      <c r="F48" t="s">
        <v>698</v>
      </c>
      <c r="I48" t="s">
        <v>403</v>
      </c>
      <c r="J48" t="s">
        <v>119</v>
      </c>
      <c r="K48" t="s">
        <v>399</v>
      </c>
      <c r="L48" t="s">
        <v>9</v>
      </c>
      <c r="M48" t="s">
        <v>19</v>
      </c>
      <c r="N48" t="s">
        <v>471</v>
      </c>
      <c r="O48" t="s">
        <v>473</v>
      </c>
      <c r="P48" t="s">
        <v>406</v>
      </c>
      <c r="Q48" t="s">
        <v>167</v>
      </c>
      <c r="R48" t="s">
        <v>167</v>
      </c>
      <c r="S48" t="s">
        <v>166</v>
      </c>
      <c r="T48" t="s">
        <v>167</v>
      </c>
      <c r="U48" t="s">
        <v>167</v>
      </c>
      <c r="V48" t="s">
        <v>167</v>
      </c>
      <c r="W48" t="s">
        <v>166</v>
      </c>
      <c r="X48" t="s">
        <v>168</v>
      </c>
      <c r="Y48" t="s">
        <v>168</v>
      </c>
      <c r="Z48" t="s">
        <v>168</v>
      </c>
      <c r="AA48" t="s">
        <v>166</v>
      </c>
      <c r="AB48" t="s">
        <v>167</v>
      </c>
      <c r="AC48" t="s">
        <v>168</v>
      </c>
      <c r="AD48" t="s">
        <v>166</v>
      </c>
      <c r="AE48" t="s">
        <v>167</v>
      </c>
      <c r="AF48" t="s">
        <v>166</v>
      </c>
      <c r="AG48" t="s">
        <v>167</v>
      </c>
      <c r="AH48" t="s">
        <v>167</v>
      </c>
      <c r="AI48" t="s">
        <v>167</v>
      </c>
      <c r="AJ48" t="s">
        <v>167</v>
      </c>
      <c r="AK48">
        <v>2</v>
      </c>
      <c r="AL48" t="s">
        <v>199</v>
      </c>
      <c r="AM48" t="s">
        <v>19</v>
      </c>
      <c r="AN48">
        <v>4650095</v>
      </c>
      <c r="AO48" t="s">
        <v>768</v>
      </c>
      <c r="AP48" t="s">
        <v>769</v>
      </c>
      <c r="AQ48" t="s">
        <v>770</v>
      </c>
    </row>
    <row r="49" spans="1:43">
      <c r="A49">
        <v>8</v>
      </c>
      <c r="B49" s="73">
        <v>45491</v>
      </c>
      <c r="C49" t="s">
        <v>699</v>
      </c>
      <c r="D49" t="s">
        <v>700</v>
      </c>
      <c r="E49" t="s">
        <v>701</v>
      </c>
      <c r="F49" t="s">
        <v>702</v>
      </c>
      <c r="I49" t="s">
        <v>404</v>
      </c>
      <c r="J49" t="s">
        <v>119</v>
      </c>
      <c r="K49" t="s">
        <v>399</v>
      </c>
      <c r="L49" t="s">
        <v>9</v>
      </c>
      <c r="M49" t="s">
        <v>19</v>
      </c>
      <c r="N49" t="s">
        <v>471</v>
      </c>
      <c r="O49" t="s">
        <v>473</v>
      </c>
      <c r="P49" t="s">
        <v>406</v>
      </c>
      <c r="Q49" t="s">
        <v>167</v>
      </c>
      <c r="R49" t="s">
        <v>167</v>
      </c>
      <c r="S49" t="s">
        <v>167</v>
      </c>
      <c r="T49" t="s">
        <v>166</v>
      </c>
      <c r="U49" t="s">
        <v>166</v>
      </c>
      <c r="V49" t="s">
        <v>167</v>
      </c>
      <c r="W49" t="s">
        <v>166</v>
      </c>
      <c r="X49" t="s">
        <v>168</v>
      </c>
      <c r="Y49" t="s">
        <v>166</v>
      </c>
      <c r="Z49" t="s">
        <v>168</v>
      </c>
      <c r="AA49" t="s">
        <v>168</v>
      </c>
      <c r="AB49" t="s">
        <v>166</v>
      </c>
      <c r="AC49" t="s">
        <v>167</v>
      </c>
      <c r="AD49" t="s">
        <v>167</v>
      </c>
      <c r="AE49" t="s">
        <v>167</v>
      </c>
      <c r="AF49" t="s">
        <v>167</v>
      </c>
      <c r="AG49" t="s">
        <v>168</v>
      </c>
      <c r="AH49" t="s">
        <v>167</v>
      </c>
      <c r="AI49" t="s">
        <v>166</v>
      </c>
      <c r="AJ49" t="s">
        <v>168</v>
      </c>
      <c r="AK49">
        <v>2</v>
      </c>
      <c r="AL49" t="s">
        <v>199</v>
      </c>
      <c r="AM49" t="s">
        <v>19</v>
      </c>
      <c r="AN49">
        <v>4650095</v>
      </c>
      <c r="AO49" t="s">
        <v>768</v>
      </c>
      <c r="AP49" t="s">
        <v>769</v>
      </c>
      <c r="AQ49" t="s">
        <v>770</v>
      </c>
    </row>
    <row r="50" spans="1:43">
      <c r="A50">
        <v>9</v>
      </c>
      <c r="B50" s="73">
        <v>45491</v>
      </c>
      <c r="C50" t="s">
        <v>703</v>
      </c>
      <c r="D50" t="s">
        <v>704</v>
      </c>
      <c r="E50" t="s">
        <v>705</v>
      </c>
      <c r="F50" t="s">
        <v>706</v>
      </c>
      <c r="I50" t="s">
        <v>404</v>
      </c>
      <c r="J50" t="s">
        <v>119</v>
      </c>
      <c r="K50" t="s">
        <v>399</v>
      </c>
      <c r="L50" t="s">
        <v>9</v>
      </c>
      <c r="M50" t="s">
        <v>19</v>
      </c>
      <c r="N50" t="s">
        <v>471</v>
      </c>
      <c r="O50" t="s">
        <v>473</v>
      </c>
      <c r="P50" t="s">
        <v>406</v>
      </c>
      <c r="Q50" t="s">
        <v>168</v>
      </c>
      <c r="R50" t="s">
        <v>166</v>
      </c>
      <c r="S50" t="s">
        <v>168</v>
      </c>
      <c r="T50" t="s">
        <v>168</v>
      </c>
      <c r="U50" t="s">
        <v>168</v>
      </c>
      <c r="V50" t="s">
        <v>167</v>
      </c>
      <c r="W50" t="s">
        <v>168</v>
      </c>
      <c r="X50" t="s">
        <v>166</v>
      </c>
      <c r="Y50" t="s">
        <v>167</v>
      </c>
      <c r="Z50" t="s">
        <v>167</v>
      </c>
      <c r="AA50" t="s">
        <v>166</v>
      </c>
      <c r="AB50" t="s">
        <v>168</v>
      </c>
      <c r="AC50" t="s">
        <v>166</v>
      </c>
      <c r="AD50" t="s">
        <v>168</v>
      </c>
      <c r="AE50" t="s">
        <v>168</v>
      </c>
      <c r="AF50" t="s">
        <v>168</v>
      </c>
      <c r="AG50" t="s">
        <v>167</v>
      </c>
      <c r="AH50" t="s">
        <v>166</v>
      </c>
      <c r="AI50" t="s">
        <v>168</v>
      </c>
      <c r="AJ50" t="s">
        <v>166</v>
      </c>
      <c r="AK50">
        <v>2</v>
      </c>
      <c r="AL50" t="s">
        <v>199</v>
      </c>
      <c r="AM50" t="s">
        <v>19</v>
      </c>
      <c r="AN50">
        <v>4650095</v>
      </c>
      <c r="AO50" t="s">
        <v>768</v>
      </c>
      <c r="AP50" t="s">
        <v>769</v>
      </c>
      <c r="AQ50" t="s">
        <v>770</v>
      </c>
    </row>
    <row r="51" spans="1:43">
      <c r="A51">
        <v>10</v>
      </c>
      <c r="B51" s="73">
        <v>45491</v>
      </c>
      <c r="C51" t="s">
        <v>707</v>
      </c>
      <c r="D51" t="s">
        <v>708</v>
      </c>
      <c r="E51" t="s">
        <v>709</v>
      </c>
      <c r="F51" t="s">
        <v>710</v>
      </c>
      <c r="I51" t="s">
        <v>403</v>
      </c>
      <c r="J51" t="s">
        <v>119</v>
      </c>
      <c r="K51" t="s">
        <v>399</v>
      </c>
      <c r="L51" t="s">
        <v>9</v>
      </c>
      <c r="M51" t="s">
        <v>19</v>
      </c>
      <c r="N51" t="s">
        <v>471</v>
      </c>
      <c r="O51" t="s">
        <v>473</v>
      </c>
      <c r="P51" t="s">
        <v>406</v>
      </c>
      <c r="Q51" t="s">
        <v>166</v>
      </c>
      <c r="R51" t="s">
        <v>168</v>
      </c>
      <c r="S51" t="s">
        <v>167</v>
      </c>
      <c r="T51" t="s">
        <v>166</v>
      </c>
      <c r="U51" t="s">
        <v>166</v>
      </c>
      <c r="V51" t="s">
        <v>167</v>
      </c>
      <c r="W51" t="s">
        <v>167</v>
      </c>
      <c r="X51" t="s">
        <v>167</v>
      </c>
      <c r="Y51" t="s">
        <v>168</v>
      </c>
      <c r="Z51" t="s">
        <v>167</v>
      </c>
      <c r="AA51" t="s">
        <v>168</v>
      </c>
      <c r="AB51" t="s">
        <v>166</v>
      </c>
      <c r="AC51" t="s">
        <v>167</v>
      </c>
      <c r="AD51" t="s">
        <v>167</v>
      </c>
      <c r="AE51" t="s">
        <v>167</v>
      </c>
      <c r="AF51" t="s">
        <v>167</v>
      </c>
      <c r="AG51" t="s">
        <v>166</v>
      </c>
      <c r="AH51" t="s">
        <v>168</v>
      </c>
      <c r="AI51" t="s">
        <v>168</v>
      </c>
      <c r="AJ51" t="s">
        <v>168</v>
      </c>
      <c r="AK51">
        <v>2</v>
      </c>
      <c r="AL51" t="s">
        <v>199</v>
      </c>
      <c r="AM51" t="s">
        <v>19</v>
      </c>
      <c r="AN51">
        <v>4650095</v>
      </c>
      <c r="AO51" t="s">
        <v>768</v>
      </c>
      <c r="AP51" t="s">
        <v>769</v>
      </c>
      <c r="AQ51" t="s">
        <v>770</v>
      </c>
    </row>
    <row r="52" spans="1:43">
      <c r="A52">
        <v>11</v>
      </c>
      <c r="B52" s="73">
        <v>45491</v>
      </c>
      <c r="C52" t="s">
        <v>711</v>
      </c>
      <c r="D52" t="s">
        <v>708</v>
      </c>
      <c r="E52" t="s">
        <v>712</v>
      </c>
      <c r="F52" t="s">
        <v>713</v>
      </c>
      <c r="I52" t="s">
        <v>404</v>
      </c>
      <c r="J52" t="s">
        <v>119</v>
      </c>
      <c r="K52" t="s">
        <v>399</v>
      </c>
      <c r="L52" t="s">
        <v>9</v>
      </c>
      <c r="M52" t="s">
        <v>19</v>
      </c>
      <c r="N52" t="s">
        <v>471</v>
      </c>
      <c r="O52" t="s">
        <v>473</v>
      </c>
      <c r="P52" t="s">
        <v>406</v>
      </c>
      <c r="Q52" t="s">
        <v>168</v>
      </c>
      <c r="R52" t="s">
        <v>167</v>
      </c>
      <c r="S52" t="s">
        <v>167</v>
      </c>
      <c r="T52" t="s">
        <v>166</v>
      </c>
      <c r="U52" t="s">
        <v>166</v>
      </c>
      <c r="V52" t="s">
        <v>167</v>
      </c>
      <c r="W52" t="s">
        <v>166</v>
      </c>
      <c r="X52" t="s">
        <v>168</v>
      </c>
      <c r="Y52" t="s">
        <v>166</v>
      </c>
      <c r="Z52" t="s">
        <v>168</v>
      </c>
      <c r="AA52" t="s">
        <v>168</v>
      </c>
      <c r="AB52" t="s">
        <v>167</v>
      </c>
      <c r="AC52" t="s">
        <v>167</v>
      </c>
      <c r="AD52" t="s">
        <v>167</v>
      </c>
      <c r="AE52" t="s">
        <v>168</v>
      </c>
      <c r="AF52" t="s">
        <v>167</v>
      </c>
      <c r="AG52" t="s">
        <v>167</v>
      </c>
      <c r="AH52" t="s">
        <v>168</v>
      </c>
      <c r="AI52" t="s">
        <v>167</v>
      </c>
      <c r="AJ52" t="s">
        <v>166</v>
      </c>
      <c r="AK52">
        <v>2</v>
      </c>
      <c r="AL52" t="s">
        <v>199</v>
      </c>
      <c r="AM52" t="s">
        <v>19</v>
      </c>
      <c r="AN52">
        <v>4650095</v>
      </c>
      <c r="AO52" t="s">
        <v>768</v>
      </c>
      <c r="AP52" t="s">
        <v>769</v>
      </c>
      <c r="AQ52" t="s">
        <v>770</v>
      </c>
    </row>
    <row r="53" spans="1:43">
      <c r="A53">
        <v>12</v>
      </c>
      <c r="B53" s="73">
        <v>45491</v>
      </c>
      <c r="J53" t="s">
        <v>119</v>
      </c>
      <c r="K53" t="s">
        <v>399</v>
      </c>
      <c r="L53" t="s">
        <v>9</v>
      </c>
      <c r="M53" t="s">
        <v>19</v>
      </c>
      <c r="N53" t="s">
        <v>471</v>
      </c>
      <c r="O53" t="s">
        <v>473</v>
      </c>
      <c r="P53" t="s">
        <v>406</v>
      </c>
      <c r="AK53">
        <v>2</v>
      </c>
      <c r="AL53" t="s">
        <v>199</v>
      </c>
      <c r="AM53" t="s">
        <v>19</v>
      </c>
      <c r="AN53">
        <v>4650095</v>
      </c>
      <c r="AO53" t="s">
        <v>768</v>
      </c>
      <c r="AP53" t="s">
        <v>769</v>
      </c>
      <c r="AQ53" t="s">
        <v>770</v>
      </c>
    </row>
    <row r="54" spans="1:43">
      <c r="A54">
        <v>13</v>
      </c>
      <c r="B54" s="73">
        <v>45491</v>
      </c>
      <c r="J54" t="s">
        <v>119</v>
      </c>
      <c r="K54" t="s">
        <v>399</v>
      </c>
      <c r="L54" t="s">
        <v>9</v>
      </c>
      <c r="M54" t="s">
        <v>19</v>
      </c>
      <c r="N54" t="s">
        <v>471</v>
      </c>
      <c r="O54" t="s">
        <v>473</v>
      </c>
      <c r="P54" t="s">
        <v>406</v>
      </c>
      <c r="AK54">
        <v>2</v>
      </c>
      <c r="AL54" t="s">
        <v>199</v>
      </c>
      <c r="AM54" t="s">
        <v>19</v>
      </c>
      <c r="AN54">
        <v>4650095</v>
      </c>
      <c r="AO54" t="s">
        <v>768</v>
      </c>
      <c r="AP54" t="s">
        <v>769</v>
      </c>
      <c r="AQ54" t="s">
        <v>770</v>
      </c>
    </row>
    <row r="55" spans="1:43">
      <c r="A55">
        <v>14</v>
      </c>
      <c r="B55" s="73">
        <v>45491</v>
      </c>
      <c r="J55" t="s">
        <v>119</v>
      </c>
      <c r="K55" t="s">
        <v>399</v>
      </c>
      <c r="L55" t="s">
        <v>9</v>
      </c>
      <c r="M55" t="s">
        <v>19</v>
      </c>
      <c r="N55" t="s">
        <v>471</v>
      </c>
      <c r="O55" t="s">
        <v>473</v>
      </c>
      <c r="P55" t="s">
        <v>406</v>
      </c>
      <c r="AK55">
        <v>2</v>
      </c>
      <c r="AL55" t="s">
        <v>199</v>
      </c>
      <c r="AM55" t="s">
        <v>19</v>
      </c>
      <c r="AN55">
        <v>4650095</v>
      </c>
      <c r="AO55" t="s">
        <v>768</v>
      </c>
      <c r="AP55" t="s">
        <v>769</v>
      </c>
      <c r="AQ55" t="s">
        <v>770</v>
      </c>
    </row>
    <row r="56" spans="1:43">
      <c r="A56">
        <v>15</v>
      </c>
      <c r="B56" s="73">
        <v>45491</v>
      </c>
      <c r="J56" t="s">
        <v>119</v>
      </c>
      <c r="K56" t="s">
        <v>399</v>
      </c>
      <c r="L56" t="s">
        <v>9</v>
      </c>
      <c r="M56" t="s">
        <v>19</v>
      </c>
      <c r="N56" t="s">
        <v>471</v>
      </c>
      <c r="O56" t="s">
        <v>473</v>
      </c>
      <c r="P56" t="s">
        <v>406</v>
      </c>
      <c r="AK56">
        <v>2</v>
      </c>
      <c r="AL56" t="s">
        <v>199</v>
      </c>
      <c r="AM56" t="s">
        <v>19</v>
      </c>
      <c r="AN56">
        <v>4650095</v>
      </c>
      <c r="AO56" t="s">
        <v>768</v>
      </c>
      <c r="AP56" t="s">
        <v>769</v>
      </c>
      <c r="AQ56" t="s">
        <v>770</v>
      </c>
    </row>
    <row r="57" spans="1:43">
      <c r="A57">
        <v>16</v>
      </c>
      <c r="B57" s="73">
        <v>45491</v>
      </c>
      <c r="J57" t="s">
        <v>119</v>
      </c>
      <c r="K57" t="s">
        <v>399</v>
      </c>
      <c r="L57" t="s">
        <v>9</v>
      </c>
      <c r="M57" t="s">
        <v>19</v>
      </c>
      <c r="N57" t="s">
        <v>471</v>
      </c>
      <c r="O57" t="s">
        <v>473</v>
      </c>
      <c r="P57" t="s">
        <v>406</v>
      </c>
      <c r="AK57">
        <v>2</v>
      </c>
      <c r="AL57" t="s">
        <v>199</v>
      </c>
      <c r="AM57" t="s">
        <v>19</v>
      </c>
      <c r="AN57">
        <v>4650095</v>
      </c>
      <c r="AO57" t="s">
        <v>768</v>
      </c>
      <c r="AP57" t="s">
        <v>769</v>
      </c>
      <c r="AQ57" t="s">
        <v>770</v>
      </c>
    </row>
    <row r="58" spans="1:43">
      <c r="A58">
        <v>17</v>
      </c>
      <c r="B58" s="73">
        <v>45491</v>
      </c>
      <c r="J58" t="s">
        <v>119</v>
      </c>
      <c r="K58" t="s">
        <v>399</v>
      </c>
      <c r="L58" t="s">
        <v>9</v>
      </c>
      <c r="M58" t="s">
        <v>19</v>
      </c>
      <c r="N58" t="s">
        <v>471</v>
      </c>
      <c r="O58" t="s">
        <v>473</v>
      </c>
      <c r="P58" t="s">
        <v>406</v>
      </c>
      <c r="AK58">
        <v>2</v>
      </c>
      <c r="AL58" t="s">
        <v>199</v>
      </c>
      <c r="AM58" t="s">
        <v>19</v>
      </c>
      <c r="AN58">
        <v>4650095</v>
      </c>
      <c r="AO58" t="s">
        <v>768</v>
      </c>
      <c r="AP58" t="s">
        <v>769</v>
      </c>
      <c r="AQ58" t="s">
        <v>770</v>
      </c>
    </row>
    <row r="59" spans="1:43">
      <c r="A59">
        <v>18</v>
      </c>
      <c r="B59" s="73">
        <v>45491</v>
      </c>
      <c r="J59" t="s">
        <v>119</v>
      </c>
      <c r="K59" t="s">
        <v>399</v>
      </c>
      <c r="L59" t="s">
        <v>9</v>
      </c>
      <c r="M59" t="s">
        <v>19</v>
      </c>
      <c r="N59" t="s">
        <v>471</v>
      </c>
      <c r="O59" t="s">
        <v>473</v>
      </c>
      <c r="P59" t="s">
        <v>406</v>
      </c>
      <c r="AK59">
        <v>2</v>
      </c>
      <c r="AL59" t="s">
        <v>199</v>
      </c>
      <c r="AM59" t="s">
        <v>19</v>
      </c>
      <c r="AN59">
        <v>4650095</v>
      </c>
      <c r="AO59" t="s">
        <v>768</v>
      </c>
      <c r="AP59" t="s">
        <v>769</v>
      </c>
      <c r="AQ59" t="s">
        <v>770</v>
      </c>
    </row>
    <row r="60" spans="1:43">
      <c r="A60">
        <v>19</v>
      </c>
      <c r="B60" s="73">
        <v>45491</v>
      </c>
      <c r="J60" t="s">
        <v>119</v>
      </c>
      <c r="K60" t="s">
        <v>399</v>
      </c>
      <c r="L60" t="s">
        <v>9</v>
      </c>
      <c r="M60" t="s">
        <v>19</v>
      </c>
      <c r="N60" t="s">
        <v>471</v>
      </c>
      <c r="O60" t="s">
        <v>473</v>
      </c>
      <c r="P60" t="s">
        <v>406</v>
      </c>
      <c r="AK60">
        <v>2</v>
      </c>
      <c r="AL60" t="s">
        <v>199</v>
      </c>
      <c r="AM60" t="s">
        <v>19</v>
      </c>
      <c r="AN60">
        <v>4650095</v>
      </c>
      <c r="AO60" t="s">
        <v>768</v>
      </c>
      <c r="AP60" t="s">
        <v>769</v>
      </c>
      <c r="AQ60" t="s">
        <v>770</v>
      </c>
    </row>
    <row r="61" spans="1:43">
      <c r="A61">
        <v>20</v>
      </c>
      <c r="B61" s="73">
        <v>45491</v>
      </c>
      <c r="J61" t="s">
        <v>119</v>
      </c>
      <c r="K61" t="s">
        <v>399</v>
      </c>
      <c r="L61" t="s">
        <v>9</v>
      </c>
      <c r="M61" t="s">
        <v>19</v>
      </c>
      <c r="N61" t="s">
        <v>471</v>
      </c>
      <c r="O61" t="s">
        <v>473</v>
      </c>
      <c r="P61" t="s">
        <v>406</v>
      </c>
      <c r="AK61">
        <v>2</v>
      </c>
      <c r="AL61" t="s">
        <v>199</v>
      </c>
      <c r="AM61" t="s">
        <v>19</v>
      </c>
      <c r="AN61">
        <v>4650095</v>
      </c>
      <c r="AO61" t="s">
        <v>768</v>
      </c>
      <c r="AP61" t="s">
        <v>769</v>
      </c>
      <c r="AQ61" t="s">
        <v>770</v>
      </c>
    </row>
    <row r="62" spans="1:43">
      <c r="A62">
        <v>21</v>
      </c>
      <c r="B62" s="73">
        <v>45491</v>
      </c>
      <c r="J62" t="s">
        <v>119</v>
      </c>
      <c r="K62" t="s">
        <v>399</v>
      </c>
      <c r="L62" t="s">
        <v>9</v>
      </c>
      <c r="M62" t="s">
        <v>19</v>
      </c>
      <c r="N62" t="s">
        <v>471</v>
      </c>
      <c r="O62" t="s">
        <v>473</v>
      </c>
      <c r="P62" t="s">
        <v>406</v>
      </c>
      <c r="AK62">
        <v>2</v>
      </c>
      <c r="AL62" t="s">
        <v>199</v>
      </c>
      <c r="AM62" t="s">
        <v>19</v>
      </c>
      <c r="AN62">
        <v>4650095</v>
      </c>
      <c r="AO62" t="s">
        <v>768</v>
      </c>
      <c r="AP62" t="s">
        <v>769</v>
      </c>
      <c r="AQ62" t="s">
        <v>770</v>
      </c>
    </row>
    <row r="63" spans="1:43">
      <c r="A63">
        <v>22</v>
      </c>
      <c r="B63" s="73">
        <v>45491</v>
      </c>
      <c r="J63" t="s">
        <v>119</v>
      </c>
      <c r="K63" t="s">
        <v>399</v>
      </c>
      <c r="L63" t="s">
        <v>9</v>
      </c>
      <c r="M63" t="s">
        <v>19</v>
      </c>
      <c r="N63" t="s">
        <v>471</v>
      </c>
      <c r="O63" t="s">
        <v>473</v>
      </c>
      <c r="P63" t="s">
        <v>406</v>
      </c>
      <c r="AK63">
        <v>2</v>
      </c>
      <c r="AL63" t="s">
        <v>199</v>
      </c>
      <c r="AM63" t="s">
        <v>19</v>
      </c>
      <c r="AN63">
        <v>4650095</v>
      </c>
      <c r="AO63" t="s">
        <v>768</v>
      </c>
      <c r="AP63" t="s">
        <v>769</v>
      </c>
      <c r="AQ63" t="s">
        <v>770</v>
      </c>
    </row>
    <row r="64" spans="1:43">
      <c r="A64">
        <v>23</v>
      </c>
      <c r="B64" s="73">
        <v>45491</v>
      </c>
      <c r="J64" t="s">
        <v>119</v>
      </c>
      <c r="K64" t="s">
        <v>399</v>
      </c>
      <c r="L64" t="s">
        <v>9</v>
      </c>
      <c r="M64" t="s">
        <v>19</v>
      </c>
      <c r="N64" t="s">
        <v>471</v>
      </c>
      <c r="O64" t="s">
        <v>473</v>
      </c>
      <c r="P64" t="s">
        <v>406</v>
      </c>
      <c r="AK64">
        <v>2</v>
      </c>
      <c r="AL64" t="s">
        <v>199</v>
      </c>
      <c r="AM64" t="s">
        <v>19</v>
      </c>
      <c r="AN64">
        <v>4650095</v>
      </c>
      <c r="AO64" t="s">
        <v>768</v>
      </c>
      <c r="AP64" t="s">
        <v>769</v>
      </c>
      <c r="AQ64" t="s">
        <v>770</v>
      </c>
    </row>
    <row r="65" spans="1:43">
      <c r="A65">
        <v>24</v>
      </c>
      <c r="B65" s="73">
        <v>45491</v>
      </c>
      <c r="J65" t="s">
        <v>119</v>
      </c>
      <c r="K65" t="s">
        <v>399</v>
      </c>
      <c r="L65" t="s">
        <v>9</v>
      </c>
      <c r="M65" t="s">
        <v>19</v>
      </c>
      <c r="N65" t="s">
        <v>471</v>
      </c>
      <c r="O65" t="s">
        <v>473</v>
      </c>
      <c r="P65" t="s">
        <v>406</v>
      </c>
      <c r="AK65">
        <v>2</v>
      </c>
      <c r="AL65" t="s">
        <v>199</v>
      </c>
      <c r="AM65" t="s">
        <v>19</v>
      </c>
      <c r="AN65">
        <v>4650095</v>
      </c>
      <c r="AO65" t="s">
        <v>768</v>
      </c>
      <c r="AP65" t="s">
        <v>769</v>
      </c>
      <c r="AQ65" t="s">
        <v>770</v>
      </c>
    </row>
    <row r="66" spans="1:43">
      <c r="A66">
        <v>25</v>
      </c>
      <c r="B66" s="73">
        <v>45491</v>
      </c>
      <c r="J66" t="s">
        <v>119</v>
      </c>
      <c r="K66" t="s">
        <v>399</v>
      </c>
      <c r="L66" t="s">
        <v>9</v>
      </c>
      <c r="M66" t="s">
        <v>19</v>
      </c>
      <c r="N66" t="s">
        <v>471</v>
      </c>
      <c r="O66" t="s">
        <v>473</v>
      </c>
      <c r="P66" t="s">
        <v>406</v>
      </c>
      <c r="AK66">
        <v>2</v>
      </c>
      <c r="AL66" t="s">
        <v>199</v>
      </c>
      <c r="AM66" t="s">
        <v>19</v>
      </c>
      <c r="AN66">
        <v>4650095</v>
      </c>
      <c r="AO66" t="s">
        <v>768</v>
      </c>
      <c r="AP66" t="s">
        <v>769</v>
      </c>
      <c r="AQ66" t="s">
        <v>770</v>
      </c>
    </row>
    <row r="67" spans="1:43">
      <c r="A67">
        <v>26</v>
      </c>
      <c r="B67" s="73">
        <v>45491</v>
      </c>
      <c r="J67" t="s">
        <v>119</v>
      </c>
      <c r="K67" t="s">
        <v>399</v>
      </c>
      <c r="L67" t="s">
        <v>9</v>
      </c>
      <c r="M67" t="s">
        <v>19</v>
      </c>
      <c r="N67" t="s">
        <v>471</v>
      </c>
      <c r="O67" t="s">
        <v>473</v>
      </c>
      <c r="P67" t="s">
        <v>406</v>
      </c>
      <c r="AK67">
        <v>2</v>
      </c>
      <c r="AL67" t="s">
        <v>199</v>
      </c>
      <c r="AM67" t="s">
        <v>19</v>
      </c>
      <c r="AN67">
        <v>4650095</v>
      </c>
      <c r="AO67" t="s">
        <v>768</v>
      </c>
      <c r="AP67" t="s">
        <v>769</v>
      </c>
      <c r="AQ67" t="s">
        <v>770</v>
      </c>
    </row>
    <row r="68" spans="1:43">
      <c r="A68">
        <v>27</v>
      </c>
      <c r="B68" s="73">
        <v>45491</v>
      </c>
      <c r="J68" t="s">
        <v>119</v>
      </c>
      <c r="K68" t="s">
        <v>399</v>
      </c>
      <c r="L68" t="s">
        <v>9</v>
      </c>
      <c r="M68" t="s">
        <v>19</v>
      </c>
      <c r="N68" t="s">
        <v>471</v>
      </c>
      <c r="O68" t="s">
        <v>473</v>
      </c>
      <c r="P68" t="s">
        <v>406</v>
      </c>
      <c r="AK68">
        <v>2</v>
      </c>
      <c r="AL68" t="s">
        <v>199</v>
      </c>
      <c r="AM68" t="s">
        <v>19</v>
      </c>
      <c r="AN68">
        <v>4650095</v>
      </c>
      <c r="AO68" t="s">
        <v>768</v>
      </c>
      <c r="AP68" t="s">
        <v>769</v>
      </c>
      <c r="AQ68" t="s">
        <v>770</v>
      </c>
    </row>
    <row r="69" spans="1:43">
      <c r="A69">
        <v>28</v>
      </c>
      <c r="B69" s="73">
        <v>45491</v>
      </c>
      <c r="J69" t="s">
        <v>119</v>
      </c>
      <c r="K69" t="s">
        <v>399</v>
      </c>
      <c r="L69" t="s">
        <v>9</v>
      </c>
      <c r="M69" t="s">
        <v>19</v>
      </c>
      <c r="N69" t="s">
        <v>471</v>
      </c>
      <c r="O69" t="s">
        <v>473</v>
      </c>
      <c r="P69" t="s">
        <v>406</v>
      </c>
      <c r="AK69">
        <v>2</v>
      </c>
      <c r="AL69" t="s">
        <v>199</v>
      </c>
      <c r="AM69" t="s">
        <v>19</v>
      </c>
      <c r="AN69">
        <v>4650095</v>
      </c>
      <c r="AO69" t="s">
        <v>768</v>
      </c>
      <c r="AP69" t="s">
        <v>769</v>
      </c>
      <c r="AQ69" t="s">
        <v>770</v>
      </c>
    </row>
    <row r="70" spans="1:43">
      <c r="A70">
        <v>29</v>
      </c>
      <c r="B70" s="73">
        <v>45491</v>
      </c>
      <c r="J70" t="s">
        <v>119</v>
      </c>
      <c r="K70" t="s">
        <v>399</v>
      </c>
      <c r="L70" t="s">
        <v>9</v>
      </c>
      <c r="M70" t="s">
        <v>19</v>
      </c>
      <c r="N70" t="s">
        <v>471</v>
      </c>
      <c r="O70" t="s">
        <v>473</v>
      </c>
      <c r="P70" t="s">
        <v>406</v>
      </c>
      <c r="AK70">
        <v>2</v>
      </c>
      <c r="AL70" t="s">
        <v>199</v>
      </c>
      <c r="AM70" t="s">
        <v>19</v>
      </c>
      <c r="AN70">
        <v>4650095</v>
      </c>
      <c r="AO70" t="s">
        <v>768</v>
      </c>
      <c r="AP70" t="s">
        <v>769</v>
      </c>
      <c r="AQ70" t="s">
        <v>770</v>
      </c>
    </row>
    <row r="71" spans="1:43">
      <c r="A71">
        <v>30</v>
      </c>
      <c r="B71" s="73">
        <v>45491</v>
      </c>
      <c r="J71" t="s">
        <v>119</v>
      </c>
      <c r="K71" t="s">
        <v>399</v>
      </c>
      <c r="L71" t="s">
        <v>9</v>
      </c>
      <c r="M71" t="s">
        <v>19</v>
      </c>
      <c r="N71" t="s">
        <v>471</v>
      </c>
      <c r="O71" t="s">
        <v>473</v>
      </c>
      <c r="P71" t="s">
        <v>406</v>
      </c>
      <c r="AK71">
        <v>2</v>
      </c>
      <c r="AL71" t="s">
        <v>199</v>
      </c>
      <c r="AM71" t="s">
        <v>19</v>
      </c>
      <c r="AN71">
        <v>4650095</v>
      </c>
      <c r="AO71" t="s">
        <v>768</v>
      </c>
      <c r="AP71" t="s">
        <v>769</v>
      </c>
      <c r="AQ71" t="s">
        <v>770</v>
      </c>
    </row>
    <row r="72" spans="1:43">
      <c r="A72">
        <v>31</v>
      </c>
      <c r="B72" s="73">
        <v>45491</v>
      </c>
      <c r="J72" t="s">
        <v>119</v>
      </c>
      <c r="K72" t="s">
        <v>399</v>
      </c>
      <c r="L72" t="s">
        <v>9</v>
      </c>
      <c r="M72" t="s">
        <v>19</v>
      </c>
      <c r="N72" t="s">
        <v>471</v>
      </c>
      <c r="O72" t="s">
        <v>473</v>
      </c>
      <c r="P72" t="s">
        <v>406</v>
      </c>
      <c r="AK72">
        <v>2</v>
      </c>
      <c r="AL72" t="s">
        <v>199</v>
      </c>
      <c r="AM72" t="s">
        <v>19</v>
      </c>
      <c r="AN72">
        <v>4650095</v>
      </c>
      <c r="AO72" t="s">
        <v>768</v>
      </c>
      <c r="AP72" t="s">
        <v>769</v>
      </c>
      <c r="AQ72" t="s">
        <v>770</v>
      </c>
    </row>
    <row r="73" spans="1:43">
      <c r="A73">
        <v>32</v>
      </c>
      <c r="B73" s="73">
        <v>45491</v>
      </c>
      <c r="J73" t="s">
        <v>119</v>
      </c>
      <c r="K73" t="s">
        <v>399</v>
      </c>
      <c r="L73" t="s">
        <v>9</v>
      </c>
      <c r="M73" t="s">
        <v>19</v>
      </c>
      <c r="N73" t="s">
        <v>471</v>
      </c>
      <c r="O73" t="s">
        <v>473</v>
      </c>
      <c r="P73" t="s">
        <v>406</v>
      </c>
      <c r="AK73">
        <v>2</v>
      </c>
      <c r="AL73" t="s">
        <v>199</v>
      </c>
      <c r="AM73" t="s">
        <v>19</v>
      </c>
      <c r="AN73">
        <v>4650095</v>
      </c>
      <c r="AO73" t="s">
        <v>768</v>
      </c>
      <c r="AP73" t="s">
        <v>769</v>
      </c>
      <c r="AQ73" t="s">
        <v>770</v>
      </c>
    </row>
    <row r="74" spans="1:43">
      <c r="A74">
        <v>33</v>
      </c>
      <c r="B74" s="73">
        <v>45491</v>
      </c>
      <c r="J74" t="s">
        <v>119</v>
      </c>
      <c r="K74" t="s">
        <v>399</v>
      </c>
      <c r="L74" t="s">
        <v>9</v>
      </c>
      <c r="M74" t="s">
        <v>19</v>
      </c>
      <c r="N74" t="s">
        <v>471</v>
      </c>
      <c r="O74" t="s">
        <v>473</v>
      </c>
      <c r="P74" t="s">
        <v>406</v>
      </c>
      <c r="AK74">
        <v>2</v>
      </c>
      <c r="AL74" t="s">
        <v>199</v>
      </c>
      <c r="AM74" t="s">
        <v>19</v>
      </c>
      <c r="AN74">
        <v>4650095</v>
      </c>
      <c r="AO74" t="s">
        <v>768</v>
      </c>
      <c r="AP74" t="s">
        <v>769</v>
      </c>
      <c r="AQ74" t="s">
        <v>770</v>
      </c>
    </row>
    <row r="75" spans="1:43">
      <c r="A75">
        <v>34</v>
      </c>
      <c r="B75" s="73">
        <v>45491</v>
      </c>
      <c r="J75" t="s">
        <v>119</v>
      </c>
      <c r="K75" t="s">
        <v>399</v>
      </c>
      <c r="L75" t="s">
        <v>9</v>
      </c>
      <c r="M75" t="s">
        <v>19</v>
      </c>
      <c r="N75" t="s">
        <v>471</v>
      </c>
      <c r="O75" t="s">
        <v>473</v>
      </c>
      <c r="P75" t="s">
        <v>406</v>
      </c>
      <c r="AK75">
        <v>2</v>
      </c>
      <c r="AL75" t="s">
        <v>199</v>
      </c>
      <c r="AM75" t="s">
        <v>19</v>
      </c>
      <c r="AN75">
        <v>4650095</v>
      </c>
      <c r="AO75" t="s">
        <v>768</v>
      </c>
      <c r="AP75" t="s">
        <v>769</v>
      </c>
      <c r="AQ75" t="s">
        <v>770</v>
      </c>
    </row>
    <row r="76" spans="1:43">
      <c r="A76">
        <v>35</v>
      </c>
      <c r="B76" s="73">
        <v>45491</v>
      </c>
      <c r="J76" t="s">
        <v>119</v>
      </c>
      <c r="K76" t="s">
        <v>399</v>
      </c>
      <c r="L76" t="s">
        <v>9</v>
      </c>
      <c r="M76" t="s">
        <v>19</v>
      </c>
      <c r="N76" t="s">
        <v>471</v>
      </c>
      <c r="O76" t="s">
        <v>473</v>
      </c>
      <c r="P76" t="s">
        <v>406</v>
      </c>
      <c r="AK76">
        <v>2</v>
      </c>
      <c r="AL76" t="s">
        <v>199</v>
      </c>
      <c r="AM76" t="s">
        <v>19</v>
      </c>
      <c r="AN76">
        <v>4650095</v>
      </c>
      <c r="AO76" t="s">
        <v>768</v>
      </c>
      <c r="AP76" t="s">
        <v>769</v>
      </c>
      <c r="AQ76" t="s">
        <v>770</v>
      </c>
    </row>
    <row r="77" spans="1:43">
      <c r="A77">
        <v>36</v>
      </c>
      <c r="B77" s="73">
        <v>45491</v>
      </c>
      <c r="J77" t="s">
        <v>119</v>
      </c>
      <c r="K77" t="s">
        <v>399</v>
      </c>
      <c r="L77" t="s">
        <v>9</v>
      </c>
      <c r="M77" t="s">
        <v>19</v>
      </c>
      <c r="N77" t="s">
        <v>471</v>
      </c>
      <c r="O77" t="s">
        <v>473</v>
      </c>
      <c r="P77" t="s">
        <v>406</v>
      </c>
      <c r="AK77">
        <v>2</v>
      </c>
      <c r="AL77" t="s">
        <v>199</v>
      </c>
      <c r="AM77" t="s">
        <v>19</v>
      </c>
      <c r="AN77">
        <v>4650095</v>
      </c>
      <c r="AO77" t="s">
        <v>768</v>
      </c>
      <c r="AP77" t="s">
        <v>769</v>
      </c>
      <c r="AQ77" t="s">
        <v>770</v>
      </c>
    </row>
    <row r="78" spans="1:43">
      <c r="A78">
        <v>37</v>
      </c>
      <c r="B78" s="73">
        <v>45491</v>
      </c>
      <c r="J78" t="s">
        <v>119</v>
      </c>
      <c r="K78" t="s">
        <v>399</v>
      </c>
      <c r="L78" t="s">
        <v>9</v>
      </c>
      <c r="M78" t="s">
        <v>19</v>
      </c>
      <c r="N78" t="s">
        <v>471</v>
      </c>
      <c r="O78" t="s">
        <v>473</v>
      </c>
      <c r="P78" t="s">
        <v>406</v>
      </c>
      <c r="AK78">
        <v>2</v>
      </c>
      <c r="AL78" t="s">
        <v>199</v>
      </c>
      <c r="AM78" t="s">
        <v>19</v>
      </c>
      <c r="AN78">
        <v>4650095</v>
      </c>
      <c r="AO78" t="s">
        <v>768</v>
      </c>
      <c r="AP78" t="s">
        <v>769</v>
      </c>
      <c r="AQ78" t="s">
        <v>770</v>
      </c>
    </row>
    <row r="79" spans="1:43">
      <c r="A79">
        <v>38</v>
      </c>
      <c r="B79" s="73">
        <v>45491</v>
      </c>
      <c r="J79" t="s">
        <v>119</v>
      </c>
      <c r="K79" t="s">
        <v>399</v>
      </c>
      <c r="L79" t="s">
        <v>9</v>
      </c>
      <c r="M79" t="s">
        <v>19</v>
      </c>
      <c r="N79" t="s">
        <v>471</v>
      </c>
      <c r="O79" t="s">
        <v>473</v>
      </c>
      <c r="P79" t="s">
        <v>406</v>
      </c>
      <c r="AK79">
        <v>2</v>
      </c>
      <c r="AL79" t="s">
        <v>199</v>
      </c>
      <c r="AM79" t="s">
        <v>19</v>
      </c>
      <c r="AN79">
        <v>4650095</v>
      </c>
      <c r="AO79" t="s">
        <v>768</v>
      </c>
      <c r="AP79" t="s">
        <v>769</v>
      </c>
      <c r="AQ79" t="s">
        <v>770</v>
      </c>
    </row>
    <row r="80" spans="1:43">
      <c r="A80">
        <v>39</v>
      </c>
      <c r="B80" s="73">
        <v>45491</v>
      </c>
      <c r="J80" t="s">
        <v>119</v>
      </c>
      <c r="K80" t="s">
        <v>399</v>
      </c>
      <c r="L80" t="s">
        <v>9</v>
      </c>
      <c r="M80" t="s">
        <v>19</v>
      </c>
      <c r="N80" t="s">
        <v>471</v>
      </c>
      <c r="O80" t="s">
        <v>473</v>
      </c>
      <c r="P80" t="s">
        <v>406</v>
      </c>
      <c r="AK80">
        <v>2</v>
      </c>
      <c r="AL80" t="s">
        <v>199</v>
      </c>
      <c r="AM80" t="s">
        <v>19</v>
      </c>
      <c r="AN80">
        <v>4650095</v>
      </c>
      <c r="AO80" t="s">
        <v>768</v>
      </c>
      <c r="AP80" t="s">
        <v>769</v>
      </c>
      <c r="AQ80" t="s">
        <v>770</v>
      </c>
    </row>
    <row r="81" spans="1:43">
      <c r="A81">
        <v>40</v>
      </c>
      <c r="B81" s="73">
        <v>45491</v>
      </c>
      <c r="J81" t="s">
        <v>119</v>
      </c>
      <c r="K81" t="s">
        <v>399</v>
      </c>
      <c r="L81" t="s">
        <v>9</v>
      </c>
      <c r="M81" t="s">
        <v>19</v>
      </c>
      <c r="N81" t="s">
        <v>471</v>
      </c>
      <c r="O81" t="s">
        <v>473</v>
      </c>
      <c r="P81" t="s">
        <v>406</v>
      </c>
      <c r="AK81">
        <v>2</v>
      </c>
      <c r="AL81" t="s">
        <v>199</v>
      </c>
      <c r="AM81" t="s">
        <v>19</v>
      </c>
      <c r="AN81">
        <v>4650095</v>
      </c>
      <c r="AO81" t="s">
        <v>768</v>
      </c>
      <c r="AP81" t="s">
        <v>769</v>
      </c>
      <c r="AQ81" t="s">
        <v>770</v>
      </c>
    </row>
    <row r="82" spans="1:43">
      <c r="A82">
        <v>1</v>
      </c>
      <c r="B82" s="73"/>
    </row>
    <row r="83" spans="1:43">
      <c r="A83">
        <v>2</v>
      </c>
      <c r="B83" s="73"/>
    </row>
    <row r="84" spans="1:43">
      <c r="A84">
        <v>3</v>
      </c>
      <c r="B84" s="73"/>
    </row>
    <row r="85" spans="1:43">
      <c r="A85">
        <v>4</v>
      </c>
      <c r="B85" s="73"/>
    </row>
    <row r="86" spans="1:43">
      <c r="A86">
        <v>5</v>
      </c>
      <c r="B86" s="73"/>
    </row>
    <row r="87" spans="1:43">
      <c r="A87">
        <v>6</v>
      </c>
      <c r="B87" s="73"/>
    </row>
    <row r="88" spans="1:43">
      <c r="A88">
        <v>7</v>
      </c>
      <c r="B88" s="73"/>
    </row>
    <row r="89" spans="1:43">
      <c r="A89">
        <v>8</v>
      </c>
      <c r="B89" s="73"/>
    </row>
    <row r="90" spans="1:43">
      <c r="A90">
        <v>9</v>
      </c>
      <c r="B90" s="73"/>
    </row>
    <row r="91" spans="1:43">
      <c r="A91">
        <v>10</v>
      </c>
      <c r="B91" s="73"/>
    </row>
    <row r="92" spans="1:43">
      <c r="A92">
        <v>11</v>
      </c>
      <c r="B92" s="73"/>
    </row>
    <row r="93" spans="1:43">
      <c r="A93">
        <v>12</v>
      </c>
      <c r="B93" s="73"/>
    </row>
    <row r="94" spans="1:43">
      <c r="A94">
        <v>13</v>
      </c>
      <c r="B94" s="73"/>
    </row>
    <row r="95" spans="1:43">
      <c r="A95">
        <v>14</v>
      </c>
      <c r="B95" s="73"/>
    </row>
    <row r="96" spans="1:43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Usuario</cp:lastModifiedBy>
  <dcterms:created xsi:type="dcterms:W3CDTF">2024-03-11T21:43:21Z</dcterms:created>
  <dcterms:modified xsi:type="dcterms:W3CDTF">2024-07-18T13:50:26Z</dcterms:modified>
</cp:coreProperties>
</file>