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BB8E1F95-6992-4417-9662-EE1A1116F1DC}" xr6:coauthVersionLast="47" xr6:coauthVersionMax="47" xr10:uidLastSave="{00000000-0000-0000-0000-000000000000}"/>
  <bookViews>
    <workbookView showSheetTabs="0" xWindow="-108" yWindow="-108" windowWidth="23256" windowHeight="12576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L4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Q13" i="9"/>
  <c r="N44" i="54"/>
  <c r="G26" i="47"/>
  <c r="AA45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BD42" i="50" l="1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P53" i="44"/>
  <c r="T52" i="44"/>
  <c r="T45" i="44"/>
  <c r="L45" i="44"/>
  <c r="T36" i="44"/>
  <c r="T32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0" i="41"/>
  <c r="X46" i="41"/>
  <c r="H41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AA42" i="29" s="1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AA49" i="29" s="1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D24" i="41" s="1"/>
  <c r="AC24" i="41" s="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AA24" i="44" s="1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D31" i="44" s="1"/>
  <c r="AC31" i="44" s="1"/>
  <c r="BB32" i="44"/>
  <c r="G33" i="44"/>
  <c r="BB33" i="44"/>
  <c r="BD33" i="44" s="1"/>
  <c r="AC33" i="44" s="1"/>
  <c r="BB34" i="44"/>
  <c r="BD34" i="44" s="1"/>
  <c r="AC34" i="44" s="1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31" i="35"/>
  <c r="AB3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AA28" i="44"/>
  <c r="BC32" i="44"/>
  <c r="AB32" i="44" s="1"/>
  <c r="AA38" i="44"/>
  <c r="BD42" i="44"/>
  <c r="AC42" i="44" s="1"/>
  <c r="AA23" i="41"/>
  <c r="BC25" i="41"/>
  <c r="AB25" i="41" s="1"/>
  <c r="BC36" i="41"/>
  <c r="AB36" i="41" s="1"/>
  <c r="AA39" i="41"/>
  <c r="BD44" i="41"/>
  <c r="AC44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BD36" i="41"/>
  <c r="AC36" i="41" s="1"/>
  <c r="BC38" i="41"/>
  <c r="AB38" i="41" s="1"/>
  <c r="BC40" i="41"/>
  <c r="AB40" i="41" s="1"/>
  <c r="BD42" i="41"/>
  <c r="AC42" i="41" s="1"/>
  <c r="BE45" i="41"/>
  <c r="AD45" i="41" s="1"/>
  <c r="AA46" i="41"/>
  <c r="BD50" i="41"/>
  <c r="AC50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D25" i="35"/>
  <c r="AC25" i="35" s="1"/>
  <c r="AA30" i="35"/>
  <c r="BD31" i="35"/>
  <c r="AC31" i="35" s="1"/>
  <c r="BC35" i="35"/>
  <c r="AB35" i="35" s="1"/>
  <c r="AA35" i="35"/>
  <c r="BC37" i="35"/>
  <c r="AB37" i="35" s="1"/>
  <c r="BC38" i="35"/>
  <c r="AB38" i="35" s="1"/>
  <c r="AA38" i="35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5" i="29"/>
  <c r="AA46" i="29"/>
  <c r="AA50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4" i="35" l="1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<sst xmlns="http://schemas.openxmlformats.org/spreadsheetml/2006/main" count="3960" uniqueCount="682">
  <si>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</si>
  <si>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</si>
  <si>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</si>
  <si>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</si>
  <si>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</si>
  <si>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</si>
  <si>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</si>
  <si>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</si>
  <si>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</si>
  <si>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</si>
  <si>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</si>
  <si>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</si>
  <si>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</si>
  <si>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</si>
  <si>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</si>
  <si>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</si>
  <si>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</si>
  <si>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</si>
  <si>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</si>
  <si>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</si>
  <si>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</si>
  <si>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</si>
  <si>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</si>
  <si>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</si>
  <si>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</si>
  <si>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</si>
  <si>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</si>
  <si>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</si>
  <si>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</si>
  <si>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</si>
  <si>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</si>
  <si>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</si>
  <si>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</si>
  <si>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</si>
  <si>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</si>
  <si>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</si>
  <si>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</si>
  <si>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</si>
  <si>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</si>
  <si>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</si>
  <si>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</si>
  <si>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</si>
  <si>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</si>
  <si>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</si>
  <si>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</si>
  <si>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</si>
  <si>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</si>
  <si>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</si>
  <si>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</si>
  <si>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</si>
  <si>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</si>
  <si>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</si>
  <si>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</si>
  <si>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</si>
  <si>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</si>
  <si>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</si>
  <si>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</si>
  <si>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</si>
  <si>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</si>
  <si>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</si>
  <si>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</si>
  <si>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</si>
  <si>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</si>
  <si>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</si>
  <si>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</si>
  <si>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</si>
  <si>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</si>
  <si>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</si>
  <si>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</si>
  <si>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</si>
  <si>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</si>
  <si>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</si>
  <si>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</si>
  <si>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</si>
  <si>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</si>
  <si>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</si>
  <si>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</si>
  <si>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</si>
  <si>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</si>
  <si>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</si>
  <si>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</si>
  <si>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</si>
  <si>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</si>
  <si>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</si>
  <si>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</si>
  <si>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</si>
  <si>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</si>
  <si>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</si>
  <si>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</si>
  <si>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</si>
  <si>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</si>
  <si>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</si>
  <si>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</si>
  <si>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</si>
  <si>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</si>
  <si>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</si>
  <si>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</si>
  <si>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</si>
  <si>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</si>
  <si>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</si>
  <si>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</si>
  <si>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</si>
  <si>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</si>
  <si>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</si>
  <si>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</si>
  <si>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</si>
  <si>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</si>
  <si>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</si>
  <si>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</si>
  <si>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</si>
  <si>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</si>
  <si>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</si>
  <si>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</si>
  <si>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</si>
  <si>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</si>
  <si>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</si>
  <si>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</si>
  <si>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</si>
  <si>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</si>
  <si>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</si>
  <si>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</si>
  <si>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</si>
  <si>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</si>
  <si>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</si>
  <si>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</si>
  <si>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</si>
  <si>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</si>
  <si>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</si>
  <si>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</si>
  <si>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</si>
  <si>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</si>
  <si>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</si>
  <si>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</si>
  <si>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</si>
  <si>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</si>
  <si>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</si>
  <si>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</si>
  <si>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</si>
  <si>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</si>
  <si>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</si>
  <si>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</si>
  <si>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</si>
  <si>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</si>
  <si>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</si>
  <si>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</si>
  <si>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</si>
  <si>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</si>
  <si>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</si>
  <si>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</si>
  <si>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</si>
  <si>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</si>
  <si>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</si>
  <si>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</si>
  <si>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</si>
  <si>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</si>
  <si>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</si>
  <si>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</si>
  <si>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</si>
  <si>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</si>
  <si>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</si>
  <si>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</si>
  <si>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</si>
  <si>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</si>
  <si>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</si>
  <si>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</si>
  <si>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</si>
  <si>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</si>
  <si>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</si>
  <si>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</si>
  <si>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</si>
  <si>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</si>
  <si>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</si>
  <si>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</si>
  <si>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</si>
  <si>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</si>
  <si>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</si>
  <si>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</si>
  <si>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</si>
  <si>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</si>
  <si>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</si>
  <si>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</si>
  <si>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</si>
  <si>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</si>
  <si>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</si>
  <si>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</si>
  <si>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</si>
  <si>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</si>
  <si>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</si>
  <si>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</si>
  <si>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</si>
  <si>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</si>
  <si>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</si>
  <si>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</si>
  <si>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</si>
  <si>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</si>
  <si>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</si>
  <si>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</si>
  <si>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</si>
  <si>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</si>
  <si>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</si>
  <si>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</si>
  <si>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</si>
  <si>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</si>
  <si>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</si>
  <si>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</si>
  <si>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</si>
  <si>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</si>
  <si>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</si>
  <si>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</si>
  <si>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</si>
  <si>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</si>
  <si>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</si>
  <si>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</si>
  <si>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</si>
  <si>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</si>
  <si>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</si>
  <si>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</si>
  <si>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</si>
  <si>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</si>
  <si>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</si>
  <si>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</si>
  <si>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</si>
  <si>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</si>
  <si>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</si>
  <si>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</si>
  <si>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</si>
  <si>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</si>
  <si>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</si>
  <si>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</si>
  <si>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</si>
  <si>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</si>
  <si>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</si>
  <si>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</si>
  <si>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</si>
  <si>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</si>
  <si>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</si>
  <si>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</si>
  <si>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</si>
  <si>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</si>
  <si>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</si>
  <si>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</si>
  <si>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</si>
  <si>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</si>
  <si>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</si>
  <si>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</si>
  <si>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</si>
  <si>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</si>
  <si>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</si>
  <si>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</si>
  <si>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</si>
  <si>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</si>
  <si>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</si>
  <si>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</si>
  <si>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</si>
  <si>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</si>
  <si>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</si>
  <si>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</si>
  <si>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</si>
  <si>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</si>
  <si>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</si>
  <si>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</si>
  <si>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</si>
  <si>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</si>
  <si>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</si>
  <si>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</si>
  <si>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</si>
  <si>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</si>
  <si>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</si>
  <si>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</si>
  <si>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</si>
  <si>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</si>
  <si>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</si>
  <si>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</si>
  <si>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</si>
  <si>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</si>
  <si>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</si>
  <si>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</si>
  <si>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</si>
  <si>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</si>
  <si>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</si>
  <si>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</si>
  <si>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</si>
  <si>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</si>
  <si>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</si>
  <si>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</si>
  <si>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</si>
  <si>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</si>
  <si>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</si>
  <si>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</si>
  <si>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</si>
  <si>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</si>
  <si>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</si>
  <si>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</si>
  <si>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</si>
  <si>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</si>
  <si>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</si>
  <si>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</si>
  <si>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</si>
  <si>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</si>
  <si>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</si>
  <si>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</si>
  <si>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</si>
  <si>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</si>
  <si>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</si>
  <si>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</si>
  <si>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</si>
  <si>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</si>
  <si>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</si>
  <si>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</si>
  <si>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</si>
  <si>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</si>
  <si>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</si>
  <si>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</si>
  <si>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</si>
  <si>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</si>
  <si>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</si>
  <si>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</si>
  <si>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</si>
  <si>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</si>
  <si>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</si>
  <si>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</si>
  <si>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</si>
  <si>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</si>
  <si>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</si>
  <si>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</si>
  <si>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</si>
  <si>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</si>
  <si>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</si>
  <si>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</si>
  <si>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</si>
  <si>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</si>
  <si>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</si>
  <si>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</si>
  <si>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</si>
  <si>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</si>
  <si>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</si>
  <si>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</si>
  <si>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</si>
  <si>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</si>
  <si>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</si>
  <si>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</si>
  <si>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</si>
  <si>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</si>
  <si>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</si>
  <si>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</si>
  <si>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</si>
  <si>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</si>
  <si>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</si>
  <si>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</si>
  <si>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</si>
  <si>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</si>
  <si>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</si>
  <si>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</si>
  <si>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</si>
  <si>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</si>
  <si>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</si>
  <si>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</si>
  <si>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</si>
  <si>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</si>
  <si>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</si>
  <si>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</si>
  <si>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</si>
  <si>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</si>
  <si>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</si>
  <si>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</si>
  <si>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</si>
  <si>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</si>
  <si>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</si>
  <si>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</si>
  <si>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</si>
  <si>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</si>
  <si>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</si>
  <si>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</si>
  <si>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</si>
  <si>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</si>
  <si>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</si>
  <si>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</si>
  <si>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</si>
  <si>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</si>
  <si>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</si>
  <si>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</si>
  <si>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</si>
  <si>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</si>
  <si>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</si>
  <si>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</si>
  <si>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</si>
  <si>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</si>
  <si>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</si>
  <si>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</si>
  <si>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</si>
  <si>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</si>
  <si>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</si>
  <si>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</si>
  <si>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</si>
  <si>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</si>
  <si>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</si>
  <si>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</si>
  <si>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</si>
  <si>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</si>
  <si>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</si>
  <si>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</si>
  <si>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</si>
  <si>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</si>
  <si>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</si>
  <si>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</si>
  <si>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</si>
  <si>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</si>
  <si>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</si>
  <si>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</si>
  <si>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</si>
  <si>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</si>
  <si>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</si>
  <si>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</si>
  <si>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</si>
  <si>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</si>
  <si>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</si>
  <si>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</si>
  <si>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</si>
  <si>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</si>
  <si>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</si>
  <si>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</si>
  <si>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</si>
  <si>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</si>
  <si>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</si>
  <si>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</si>
  <si>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</si>
  <si>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</si>
  <si>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</si>
  <si>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</si>
  <si>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</si>
  <si>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</si>
  <si>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</si>
  <si>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</si>
  <si>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</si>
  <si>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</si>
  <si>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</si>
  <si>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</si>
  <si>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</si>
  <si>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</si>
  <si>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</si>
  <si>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</si>
  <si>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</si>
  <si>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</si>
  <si>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</si>
  <si>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</si>
  <si>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</si>
  <si>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</si>
  <si>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</si>
  <si>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</si>
  <si>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</si>
  <si>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</si>
  <si>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</si>
  <si>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</si>
  <si>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</si>
  <si>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</si>
  <si>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</si>
  <si>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</si>
  <si>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</si>
  <si>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</si>
  <si>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</si>
  <si>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</si>
  <si>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</si>
  <si>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</si>
  <si>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</si>
  <si>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</si>
  <si>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</si>
  <si>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</si>
  <si>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</si>
  <si>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</si>
  <si>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</si>
  <si>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</si>
  <si>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</si>
  <si>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</si>
  <si>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</si>
  <si>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</si>
  <si>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</si>
  <si>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</si>
  <si>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</si>
  <si>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</si>
  <si>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</si>
  <si>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</si>
  <si>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</si>
  <si>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</si>
  <si>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</si>
  <si>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</si>
  <si>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</si>
  <si>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</si>
  <si>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</si>
  <si>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</si>
  <si>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</si>
  <si>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</si>
  <si>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</si>
  <si>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</si>
  <si>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</si>
  <si>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</si>
  <si>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</si>
  <si>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</si>
  <si>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</si>
  <si>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</si>
  <si>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</si>
  <si>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</si>
  <si>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</si>
  <si>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</si>
  <si>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</si>
  <si>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</si>
  <si>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</si>
  <si>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</si>
  <si>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</si>
  <si>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</si>
  <si>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</si>
  <si>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</si>
  <si>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</si>
  <si>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</si>
  <si>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</si>
  <si>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</si>
  <si>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</si>
  <si>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</si>
  <si>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</si>
  <si>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</si>
  <si>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</si>
  <si>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</si>
  <si>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</si>
  <si>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</si>
  <si>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</si>
  <si>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</si>
  <si>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</si>
  <si>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</si>
  <si>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</si>
  <si>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</si>
  <si>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</si>
  <si>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</si>
  <si>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</si>
  <si>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</si>
  <si>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</si>
  <si>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</si>
  <si>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</si>
  <si>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</si>
  <si>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</si>
  <si>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</si>
  <si>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</si>
  <si>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</si>
  <si>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</si>
  <si>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</si>
  <si>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</si>
  <si>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</si>
  <si>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</si>
  <si>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</si>
  <si>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</si>
  <si>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</si>
  <si>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</si>
  <si>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</si>
  <si>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</si>
  <si>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</si>
  <si>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</si>
  <si>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</si>
  <si>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</si>
  <si>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</si>
  <si>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</si>
  <si>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</si>
  <si>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</si>
  <si>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</si>
  <si>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</si>
  <si>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</si>
  <si>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</si>
  <si>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</si>
  <si>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</si>
  <si>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</si>
  <si>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</si>
  <si>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</si>
  <si>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</si>
  <si>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</si>
  <si>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</si>
  <si>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</si>
  <si>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</si>
  <si>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</si>
  <si>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</si>
  <si>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</si>
  <si>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</si>
  <si>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</si>
  <si>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</si>
  <si>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</si>
  <si>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</si>
  <si>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</si>
  <si>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</si>
  <si>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</si>
  <si>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</si>
  <si>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</si>
  <si>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</si>
  <si>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</si>
  <si>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</si>
  <si>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</si>
  <si>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</si>
  <si>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</si>
  <si>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</si>
  <si>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</si>
  <si>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</si>
  <si>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</si>
  <si>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</si>
  <si>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</si>
  <si>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</si>
  <si>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</si>
  <si>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</si>
  <si>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</si>
  <si>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</si>
  <si>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</si>
  <si>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</si>
  <si>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</si>
  <si>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</si>
  <si>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</si>
  <si>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</si>
  <si>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</si>
  <si>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</si>
  <si>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</si>
  <si>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</si>
  <si>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</si>
  <si>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</si>
  <si>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</si>
  <si>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</si>
  <si>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</si>
  <si>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</si>
  <si>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</si>
  <si>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</si>
  <si>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</si>
  <si>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</si>
  <si>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</si>
  <si>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</si>
  <si>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</si>
  <si>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</si>
  <si>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</si>
  <si>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</si>
  <si>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</si>
  <si>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</si>
  <si>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</si>
  <si>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</si>
  <si>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</si>
  <si>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</si>
  <si>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</si>
  <si>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</si>
  <si>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</si>
  <si>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</si>
  <si>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</si>
  <si>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</si>
  <si>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</si>
  <si>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</si>
  <si>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</si>
  <si>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</si>
  <si>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</si>
  <si>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</si>
  <si>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</si>
  <si>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</si>
  <si>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</si>
  <si>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</si>
  <si>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</si>
  <si>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</si>
  <si>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</si>
  <si>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</si>
  <si>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</si>
  <si>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</si>
  <si>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</si>
  <si>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</si>
  <si>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</si>
  <si>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</si>
  <si>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</si>
  <si>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</si>
  <si>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</si>
  <si>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</si>
  <si>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</si>
  <si>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</si>
  <si>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</si>
  <si>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</si>
  <si>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</si>
  <si>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61569656</t>
  </si>
  <si>
    <t>BAUTISTA</t>
  </si>
  <si>
    <t>FLORES</t>
  </si>
  <si>
    <t>Margareth Nayda</t>
  </si>
  <si>
    <t xml:space="preserve">ARIZABAL </t>
  </si>
  <si>
    <t>CESAR JESUS</t>
  </si>
  <si>
    <t>CHURA</t>
  </si>
  <si>
    <t>CCAMA</t>
  </si>
  <si>
    <t>JULIO</t>
  </si>
  <si>
    <t>CRUZ</t>
  </si>
  <si>
    <t>MARIA ELNA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</si>
</sst>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F14" sqref="F14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45494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4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377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APdZ4PWdWNPi7RxrPsoKbhZqJzT/9nTQ1aLR6FkOLi9St5VSZ68GDjJ9zubsvLOixaJcoUAY7TH4l+kg1FLJFg==" saltValue="k/0xGih0W+WIq2fZ1Ho96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7" sqref="H7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1</v>
      </c>
      <c r="B1" s="63" t="s">
        <v>197</v>
      </c>
      <c r="C1" s="63">
        <v>4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167</v>
      </c>
      <c r="G3" s="17">
        <v>0</v>
      </c>
      <c r="H3" s="17">
        <v>10</v>
      </c>
      <c r="I3" s="17" t="s">
        <v>173</v>
      </c>
    </row>
    <row r="4" spans="1:15" ht="19.8" thickBot="1">
      <c r="A4" s="60">
        <v>2</v>
      </c>
      <c r="B4" s="36">
        <v>2</v>
      </c>
      <c r="C4" s="36" t="s">
        <v>166</v>
      </c>
      <c r="G4" s="17">
        <v>11</v>
      </c>
      <c r="H4" s="17">
        <v>20</v>
      </c>
      <c r="I4" s="17" t="s">
        <v>174</v>
      </c>
    </row>
    <row r="5" spans="1:15" ht="19.8" thickBot="1">
      <c r="A5" s="60">
        <v>3</v>
      </c>
      <c r="B5" s="36">
        <v>2</v>
      </c>
      <c r="C5" s="36" t="s">
        <v>165</v>
      </c>
      <c r="G5" s="17">
        <v>21</v>
      </c>
      <c r="H5" s="17">
        <v>30</v>
      </c>
      <c r="I5" s="17" t="s">
        <v>175</v>
      </c>
      <c r="N5" s="68"/>
      <c r="O5" s="68"/>
    </row>
    <row r="6" spans="1:15" ht="19.8" thickBot="1">
      <c r="A6" s="60">
        <v>4</v>
      </c>
      <c r="B6" s="36">
        <v>3</v>
      </c>
      <c r="C6" s="36" t="s">
        <v>166</v>
      </c>
      <c r="G6" s="17">
        <v>31</v>
      </c>
      <c r="H6" s="17">
        <v>40</v>
      </c>
      <c r="I6" s="17" t="s">
        <v>176</v>
      </c>
      <c r="N6" s="68"/>
      <c r="O6" s="68"/>
    </row>
    <row r="7" spans="1:15" ht="19.8" thickBot="1">
      <c r="A7" s="60">
        <v>5</v>
      </c>
      <c r="B7" s="36">
        <v>1</v>
      </c>
      <c r="C7" s="36" t="s">
        <v>168</v>
      </c>
      <c r="N7" s="68"/>
      <c r="O7" s="68"/>
    </row>
    <row r="8" spans="1:15" ht="19.8" thickBot="1">
      <c r="A8" s="60">
        <v>6</v>
      </c>
      <c r="B8" s="36">
        <v>2</v>
      </c>
      <c r="C8" s="36" t="s">
        <v>165</v>
      </c>
      <c r="N8" s="69"/>
      <c r="O8" s="70"/>
    </row>
    <row r="9" spans="1:15" ht="19.8" thickBot="1">
      <c r="A9" s="60">
        <v>7</v>
      </c>
      <c r="B9" s="36">
        <v>2</v>
      </c>
      <c r="C9" s="36" t="s">
        <v>167</v>
      </c>
      <c r="G9" s="113"/>
      <c r="H9" s="113"/>
    </row>
    <row r="10" spans="1:15" ht="19.8" thickBot="1">
      <c r="A10" s="60">
        <v>8</v>
      </c>
      <c r="B10" s="36">
        <v>3</v>
      </c>
      <c r="C10" s="36" t="s">
        <v>165</v>
      </c>
    </row>
    <row r="11" spans="1:15" ht="19.8" thickBot="1">
      <c r="A11" s="60">
        <v>9</v>
      </c>
      <c r="B11" s="36">
        <v>1</v>
      </c>
      <c r="C11" s="36" t="s">
        <v>166</v>
      </c>
    </row>
    <row r="12" spans="1:15" ht="19.8" thickBot="1">
      <c r="A12" s="60">
        <v>10</v>
      </c>
      <c r="B12" s="36">
        <v>2</v>
      </c>
      <c r="C12" s="36" t="s">
        <v>166</v>
      </c>
    </row>
    <row r="13" spans="1:15" ht="19.8" thickBot="1">
      <c r="A13" s="60">
        <v>11</v>
      </c>
      <c r="B13" s="36">
        <v>2</v>
      </c>
      <c r="C13" s="36" t="s">
        <v>165</v>
      </c>
    </row>
    <row r="14" spans="1:15" ht="19.8" thickBot="1">
      <c r="A14" s="60">
        <v>12</v>
      </c>
      <c r="B14" s="36">
        <v>3</v>
      </c>
      <c r="C14" s="36" t="s">
        <v>166</v>
      </c>
    </row>
    <row r="15" spans="1:15" ht="19.8" thickBot="1">
      <c r="A15" s="60">
        <v>13</v>
      </c>
      <c r="B15" s="36">
        <v>1</v>
      </c>
      <c r="C15" s="36" t="s">
        <v>166</v>
      </c>
    </row>
    <row r="16" spans="1:15" ht="19.8" thickBot="1">
      <c r="A16" s="60">
        <v>14</v>
      </c>
      <c r="B16" s="36">
        <v>2</v>
      </c>
      <c r="C16" s="36" t="s">
        <v>166</v>
      </c>
    </row>
    <row r="17" spans="1:3" ht="19.8" thickBot="1">
      <c r="A17" s="60">
        <v>15</v>
      </c>
      <c r="B17" s="36">
        <v>2</v>
      </c>
      <c r="C17" s="36" t="s">
        <v>165</v>
      </c>
    </row>
    <row r="18" spans="1:3" ht="19.8" thickBot="1">
      <c r="A18" s="60">
        <v>16</v>
      </c>
      <c r="B18" s="36">
        <v>3</v>
      </c>
      <c r="C18" s="36" t="s">
        <v>167</v>
      </c>
    </row>
    <row r="19" spans="1:3" ht="19.8" thickBot="1">
      <c r="A19" s="60">
        <v>17</v>
      </c>
      <c r="B19" s="36">
        <v>1</v>
      </c>
      <c r="C19" s="36" t="s">
        <v>167</v>
      </c>
    </row>
    <row r="20" spans="1:3" ht="19.8" thickBot="1">
      <c r="A20" s="60">
        <v>18</v>
      </c>
      <c r="B20" s="36">
        <v>2</v>
      </c>
      <c r="C20" s="36" t="s">
        <v>168</v>
      </c>
    </row>
    <row r="21" spans="1:3" ht="19.8" thickBot="1">
      <c r="A21" s="60">
        <v>19</v>
      </c>
      <c r="B21" s="36">
        <v>2</v>
      </c>
      <c r="C21" s="36" t="s">
        <v>166</v>
      </c>
    </row>
    <row r="22" spans="1:3" ht="19.8" thickBot="1">
      <c r="A22" s="61">
        <v>20</v>
      </c>
      <c r="B22" s="36">
        <v>3</v>
      </c>
      <c r="C22" s="36" t="s">
        <v>166</v>
      </c>
    </row>
    <row r="23" spans="1:3" ht="19.2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+skeNMheRHR06fTOO3mRlitszi+qABLLTqOV83l+a/m/vuNn6t0HZr7g9rBVJB6NoEZK21rr9e4rzAN2LuoDDw==" saltValue="RHJTDKUqW0ajcqIqaD8pXQ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T53" sqref="T53:AA5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30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30" ht="23.55" customHeight="1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36</v>
      </c>
      <c r="U7" s="121"/>
      <c r="V7" s="121"/>
      <c r="W7" s="128" t="str">
        <f>VLOOKUP(D5,Data!$A$2:$F$201,3,FALSE)</f>
        <v>ICHUÑA</v>
      </c>
      <c r="X7" s="128"/>
      <c r="Y7" s="128"/>
      <c r="Z7" s="128"/>
      <c r="AB7" s="80"/>
    </row>
    <row r="8" spans="2:30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 t="s">
        <v>185</v>
      </c>
      <c r="U9" s="121"/>
      <c r="V9" s="121"/>
      <c r="W9" s="129" t="str">
        <f>VLOOKUP(D5,Data!$A$2:$H$201,8,FALSE)</f>
        <v>PÚBLICA</v>
      </c>
      <c r="X9" s="129"/>
      <c r="Y9" s="129"/>
      <c r="Z9" s="129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4" t="s">
        <v>158</v>
      </c>
      <c r="D13" s="136" t="s">
        <v>192</v>
      </c>
      <c r="E13" s="137"/>
      <c r="F13" s="137"/>
      <c r="G13" s="137"/>
      <c r="H13" s="137"/>
      <c r="I13" s="137"/>
      <c r="M13" s="143" t="s">
        <v>192</v>
      </c>
      <c r="N13" s="144"/>
      <c r="O13" s="144"/>
    </row>
    <row r="14" spans="2:30">
      <c r="C14" s="124"/>
      <c r="D14" s="57" t="s">
        <v>407</v>
      </c>
      <c r="E14" s="125" t="s">
        <v>408</v>
      </c>
      <c r="F14" s="126"/>
      <c r="G14" s="125" t="s">
        <v>409</v>
      </c>
      <c r="H14" s="142"/>
      <c r="I14" s="142"/>
      <c r="M14" s="81" t="s">
        <v>407</v>
      </c>
      <c r="N14" s="81" t="s">
        <v>408</v>
      </c>
      <c r="O14" s="83" t="s">
        <v>409</v>
      </c>
    </row>
    <row r="15" spans="2:30" ht="21">
      <c r="C15" s="124"/>
      <c r="D15" s="76" t="str">
        <f>Matriz!$I$3</f>
        <v>Previo Inicio</v>
      </c>
      <c r="E15" s="127">
        <f>GrafA!D14</f>
        <v>1</v>
      </c>
      <c r="F15" s="127"/>
      <c r="G15" s="135">
        <f>IFERROR(GrafA!E14,"")</f>
        <v>1</v>
      </c>
      <c r="H15" s="135"/>
      <c r="I15" s="135"/>
      <c r="M15" s="84" t="str">
        <f>Matriz!$I$3</f>
        <v>Previo Inicio</v>
      </c>
      <c r="N15" s="89">
        <f>E15+E23+E31+E39+E47+E55+E63+E71+E79+E87+E95</f>
        <v>1</v>
      </c>
      <c r="O15" s="105">
        <f>IFERROR((N15*100%)/$N$19,"")</f>
        <v>1</v>
      </c>
    </row>
    <row r="16" spans="2:30" ht="21">
      <c r="C16" s="124"/>
      <c r="D16" s="77" t="str">
        <f>Matriz!$I$4</f>
        <v>Inicio</v>
      </c>
      <c r="E16" s="127">
        <f>GrafA!D15</f>
        <v>0</v>
      </c>
      <c r="F16" s="127"/>
      <c r="G16" s="135">
        <f>IFERROR(GrafA!E15,"")</f>
        <v>0</v>
      </c>
      <c r="H16" s="135"/>
      <c r="I16" s="135"/>
      <c r="M16" s="85" t="str">
        <f>Matriz!$I$4</f>
        <v>Inicio</v>
      </c>
      <c r="N16" s="89">
        <f>E16+E24+E32+E40+E48+E56+E64+E72+E80+E88+E96</f>
        <v>0</v>
      </c>
      <c r="O16" s="105">
        <f t="shared" ref="O16:O18" si="0">IFERROR((N16*100%)/$N$19,"")</f>
        <v>0</v>
      </c>
    </row>
    <row r="17" spans="3:15" ht="21">
      <c r="C17" s="124"/>
      <c r="D17" s="78" t="str">
        <f>Matriz!$I$5</f>
        <v>Proceso</v>
      </c>
      <c r="E17" s="127">
        <f>GrafA!D16</f>
        <v>0</v>
      </c>
      <c r="F17" s="127"/>
      <c r="G17" s="135">
        <f>IFERROR(GrafA!E16,"")</f>
        <v>0</v>
      </c>
      <c r="H17" s="135"/>
      <c r="I17" s="135"/>
      <c r="M17" s="86" t="str">
        <f>Matriz!$I$5</f>
        <v>Proceso</v>
      </c>
      <c r="N17" s="89">
        <f>E17+E25+E33+E41+E49+E57+E65+E73+E81+E89+E97</f>
        <v>0</v>
      </c>
      <c r="O17" s="105">
        <f t="shared" si="0"/>
        <v>0</v>
      </c>
    </row>
    <row r="18" spans="3:15" ht="21">
      <c r="C18" s="124"/>
      <c r="D18" s="79" t="str">
        <f>IF(Matriz!$I$6=0,"",Matriz!$I$6)</f>
        <v>Satisfactorio</v>
      </c>
      <c r="E18" s="127">
        <f>GrafA!D17</f>
        <v>0</v>
      </c>
      <c r="F18" s="127"/>
      <c r="G18" s="135">
        <f>IFERROR(GrafA!E17,"")</f>
        <v>0</v>
      </c>
      <c r="H18" s="135"/>
      <c r="I18" s="135"/>
      <c r="M18" s="87" t="str">
        <f>IF(Matriz!$I$6=0,"",Matriz!$I$6)</f>
        <v>Satisfactorio</v>
      </c>
      <c r="N18" s="89">
        <f>IF(D18="","",E18+E26+E34+E42+E50+E58+E66+E74+E82+E90+E98)</f>
        <v>0</v>
      </c>
      <c r="O18" s="105">
        <f t="shared" si="0"/>
        <v>0</v>
      </c>
    </row>
    <row r="19" spans="3:15" ht="23.4">
      <c r="C19" s="124"/>
      <c r="D19" s="64" t="s">
        <v>39</v>
      </c>
      <c r="E19" s="138">
        <f>SUM(E15:F18)</f>
        <v>1</v>
      </c>
      <c r="F19" s="139"/>
      <c r="G19" s="140">
        <f>SUM(G15:I18)</f>
        <v>1</v>
      </c>
      <c r="H19" s="141"/>
      <c r="I19" s="141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4" t="s">
        <v>406</v>
      </c>
      <c r="D21" s="136" t="s">
        <v>192</v>
      </c>
      <c r="E21" s="137"/>
      <c r="F21" s="137"/>
      <c r="G21" s="137"/>
      <c r="H21" s="137"/>
      <c r="I21" s="137"/>
    </row>
    <row r="22" spans="3:15">
      <c r="C22" s="124"/>
      <c r="D22" s="57" t="s">
        <v>407</v>
      </c>
      <c r="E22" s="125" t="s">
        <v>408</v>
      </c>
      <c r="F22" s="126"/>
      <c r="G22" s="125" t="s">
        <v>409</v>
      </c>
      <c r="H22" s="142"/>
      <c r="I22" s="142"/>
    </row>
    <row r="23" spans="3:15" ht="21">
      <c r="C23" s="124"/>
      <c r="D23" s="76" t="str">
        <f>Matriz!$I$3</f>
        <v>Previo Inicio</v>
      </c>
      <c r="E23" s="127">
        <f>GrafB!D14</f>
        <v>0</v>
      </c>
      <c r="F23" s="127"/>
      <c r="G23" s="135" t="str">
        <f>IFERROR(GrafB!E14,"")</f>
        <v/>
      </c>
      <c r="H23" s="135"/>
      <c r="I23" s="135"/>
    </row>
    <row r="24" spans="3:15" ht="21">
      <c r="C24" s="124"/>
      <c r="D24" s="77" t="str">
        <f>Matriz!$I$4</f>
        <v>Inicio</v>
      </c>
      <c r="E24" s="127">
        <f>GrafB!D15</f>
        <v>0</v>
      </c>
      <c r="F24" s="127"/>
      <c r="G24" s="135" t="str">
        <f>IFERROR(GrafB!E15,"")</f>
        <v/>
      </c>
      <c r="H24" s="135"/>
      <c r="I24" s="135"/>
    </row>
    <row r="25" spans="3:15" ht="21">
      <c r="C25" s="124"/>
      <c r="D25" s="78" t="str">
        <f>Matriz!$I$5</f>
        <v>Proceso</v>
      </c>
      <c r="E25" s="127">
        <f>GrafB!D16</f>
        <v>0</v>
      </c>
      <c r="F25" s="127"/>
      <c r="G25" s="135" t="str">
        <f>IFERROR(GrafB!E16,"")</f>
        <v/>
      </c>
      <c r="H25" s="135"/>
      <c r="I25" s="135"/>
    </row>
    <row r="26" spans="3:15" ht="21">
      <c r="C26" s="124"/>
      <c r="D26" s="79" t="str">
        <f>IF(Matriz!$I$6=0,"",Matriz!$I$6)</f>
        <v>Satisfactorio</v>
      </c>
      <c r="E26" s="127">
        <f>GrafB!D17</f>
        <v>0</v>
      </c>
      <c r="F26" s="127"/>
      <c r="G26" s="135" t="str">
        <f>IFERROR(GrafB!E17,"")</f>
        <v/>
      </c>
      <c r="H26" s="135"/>
      <c r="I26" s="135"/>
    </row>
    <row r="27" spans="3:15" ht="23.4">
      <c r="C27" s="124"/>
      <c r="D27" s="64" t="s">
        <v>39</v>
      </c>
      <c r="E27" s="138">
        <f>SUM(E23:F26)</f>
        <v>0</v>
      </c>
      <c r="F27" s="139"/>
      <c r="G27" s="140">
        <f>SUM(G23:I26)</f>
        <v>0</v>
      </c>
      <c r="H27" s="141"/>
      <c r="I27" s="141"/>
    </row>
    <row r="29" spans="3:15">
      <c r="C29" s="124" t="s">
        <v>415</v>
      </c>
      <c r="D29" s="136" t="s">
        <v>192</v>
      </c>
      <c r="E29" s="137"/>
      <c r="F29" s="137"/>
      <c r="G29" s="137"/>
      <c r="H29" s="137"/>
      <c r="I29" s="137"/>
    </row>
    <row r="30" spans="3:15">
      <c r="C30" s="124"/>
      <c r="D30" s="57" t="s">
        <v>407</v>
      </c>
      <c r="E30" s="125" t="s">
        <v>408</v>
      </c>
      <c r="F30" s="126"/>
      <c r="G30" s="125" t="s">
        <v>409</v>
      </c>
      <c r="H30" s="142"/>
      <c r="I30" s="142"/>
    </row>
    <row r="31" spans="3:15" ht="21">
      <c r="C31" s="124"/>
      <c r="D31" s="76" t="str">
        <f>Matriz!$I$3</f>
        <v>Previo Inicio</v>
      </c>
      <c r="E31" s="127">
        <f>GrafC!D14</f>
        <v>0</v>
      </c>
      <c r="F31" s="127"/>
      <c r="G31" s="135" t="str">
        <f>IFERROR(GrafC!E14,"")</f>
        <v/>
      </c>
      <c r="H31" s="135"/>
      <c r="I31" s="135"/>
    </row>
    <row r="32" spans="3:15" ht="21">
      <c r="C32" s="124"/>
      <c r="D32" s="77" t="str">
        <f>Matriz!$I$4</f>
        <v>Inicio</v>
      </c>
      <c r="E32" s="127">
        <f>GrafC!D15</f>
        <v>0</v>
      </c>
      <c r="F32" s="127"/>
      <c r="G32" s="135" t="str">
        <f>IFERROR(GrafC!E15,"")</f>
        <v/>
      </c>
      <c r="H32" s="135"/>
      <c r="I32" s="135"/>
    </row>
    <row r="33" spans="3:15" ht="21">
      <c r="C33" s="124"/>
      <c r="D33" s="78" t="str">
        <f>Matriz!$I$5</f>
        <v>Proceso</v>
      </c>
      <c r="E33" s="127">
        <f>GrafC!D16</f>
        <v>0</v>
      </c>
      <c r="F33" s="127"/>
      <c r="G33" s="135" t="str">
        <f>IFERROR(GrafC!E16,"")</f>
        <v/>
      </c>
      <c r="H33" s="135"/>
      <c r="I33" s="135"/>
    </row>
    <row r="34" spans="3:15" ht="21">
      <c r="C34" s="124"/>
      <c r="D34" s="79" t="str">
        <f>IF(Matriz!$I$6=0,"",Matriz!$I$6)</f>
        <v>Satisfactorio</v>
      </c>
      <c r="E34" s="127">
        <f>GrafC!D17</f>
        <v>0</v>
      </c>
      <c r="F34" s="127"/>
      <c r="G34" s="135" t="str">
        <f>IFERROR(GrafC!E17,"")</f>
        <v/>
      </c>
      <c r="H34" s="135"/>
      <c r="I34" s="135"/>
    </row>
    <row r="35" spans="3:15" ht="23.4">
      <c r="C35" s="124"/>
      <c r="D35" s="64" t="s">
        <v>39</v>
      </c>
      <c r="E35" s="138">
        <f>SUM(E31:F34)</f>
        <v>0</v>
      </c>
      <c r="F35" s="139"/>
      <c r="G35" s="140">
        <f>SUM(G31:I34)</f>
        <v>0</v>
      </c>
      <c r="H35" s="141"/>
      <c r="I35" s="141"/>
    </row>
    <row r="37" spans="3:15">
      <c r="C37" s="124" t="s">
        <v>416</v>
      </c>
      <c r="D37" s="136" t="s">
        <v>192</v>
      </c>
      <c r="E37" s="137"/>
      <c r="F37" s="137"/>
      <c r="G37" s="137"/>
      <c r="H37" s="137"/>
      <c r="I37" s="137"/>
    </row>
    <row r="38" spans="3:15">
      <c r="C38" s="124"/>
      <c r="D38" s="57" t="s">
        <v>407</v>
      </c>
      <c r="E38" s="125" t="s">
        <v>408</v>
      </c>
      <c r="F38" s="126"/>
      <c r="G38" s="125" t="s">
        <v>409</v>
      </c>
      <c r="H38" s="142"/>
      <c r="I38" s="142"/>
    </row>
    <row r="39" spans="3:15" ht="21">
      <c r="C39" s="124"/>
      <c r="D39" s="76" t="str">
        <f>Matriz!$I$3</f>
        <v>Previo Inicio</v>
      </c>
      <c r="E39" s="127">
        <f>GrafD!D14</f>
        <v>0</v>
      </c>
      <c r="F39" s="127"/>
      <c r="G39" s="135" t="str">
        <f>IFERROR(GrafD!E14,"")</f>
        <v/>
      </c>
      <c r="H39" s="135"/>
      <c r="I39" s="135"/>
    </row>
    <row r="40" spans="3:15" ht="21">
      <c r="C40" s="124"/>
      <c r="D40" s="77" t="str">
        <f>Matriz!$I$4</f>
        <v>Inicio</v>
      </c>
      <c r="E40" s="127">
        <f>GrafD!D15</f>
        <v>0</v>
      </c>
      <c r="F40" s="127"/>
      <c r="G40" s="135" t="str">
        <f>IFERROR(GrafD!E15,"")</f>
        <v/>
      </c>
      <c r="H40" s="135"/>
      <c r="I40" s="135"/>
    </row>
    <row r="41" spans="3:15" ht="21">
      <c r="C41" s="124"/>
      <c r="D41" s="78" t="str">
        <f>Matriz!$I$5</f>
        <v>Proceso</v>
      </c>
      <c r="E41" s="127">
        <f>GrafD!D16</f>
        <v>0</v>
      </c>
      <c r="F41" s="127"/>
      <c r="G41" s="135" t="str">
        <f>IFERROR(GrafD!E16,"")</f>
        <v/>
      </c>
      <c r="H41" s="135"/>
      <c r="I41" s="135"/>
    </row>
    <row r="42" spans="3:15" ht="21">
      <c r="C42" s="124"/>
      <c r="D42" s="79" t="str">
        <f>IF(Matriz!$I$6=0,"",Matriz!$I$6)</f>
        <v>Satisfactorio</v>
      </c>
      <c r="E42" s="127">
        <f>GrafD!D17</f>
        <v>0</v>
      </c>
      <c r="F42" s="127"/>
      <c r="G42" s="135" t="str">
        <f>IFERROR(GrafD!E17,"")</f>
        <v/>
      </c>
      <c r="H42" s="135"/>
      <c r="I42" s="135"/>
    </row>
    <row r="43" spans="3:15" ht="60" customHeight="1">
      <c r="C43" s="124"/>
      <c r="D43" s="64" t="s">
        <v>39</v>
      </c>
      <c r="E43" s="138">
        <f>SUM(E39:F42)</f>
        <v>0</v>
      </c>
      <c r="F43" s="139"/>
      <c r="G43" s="140">
        <f>SUM(G39:I42)</f>
        <v>0</v>
      </c>
      <c r="H43" s="141"/>
      <c r="I43" s="141"/>
      <c r="M43" s="90" t="s">
        <v>465</v>
      </c>
      <c r="N43" s="147" t="s">
        <v>469</v>
      </c>
      <c r="O43" s="147"/>
    </row>
    <row r="44" spans="3:15" ht="18">
      <c r="M44" s="104" t="s">
        <v>158</v>
      </c>
      <c r="N44" s="145">
        <f>Configuracion!Q2</f>
        <v>1</v>
      </c>
      <c r="O44" s="145"/>
    </row>
    <row r="45" spans="3:15" ht="18">
      <c r="C45" s="124" t="s">
        <v>458</v>
      </c>
      <c r="D45" s="136" t="s">
        <v>192</v>
      </c>
      <c r="E45" s="137"/>
      <c r="F45" s="137"/>
      <c r="G45" s="137"/>
      <c r="H45" s="137"/>
      <c r="I45" s="137"/>
      <c r="M45" s="104" t="s">
        <v>406</v>
      </c>
      <c r="N45" s="145">
        <f>Configuracion!Q3</f>
        <v>0</v>
      </c>
      <c r="O45" s="145"/>
    </row>
    <row r="46" spans="3:15" ht="18">
      <c r="C46" s="124"/>
      <c r="D46" s="57" t="s">
        <v>407</v>
      </c>
      <c r="E46" s="125" t="s">
        <v>408</v>
      </c>
      <c r="F46" s="126"/>
      <c r="G46" s="125" t="s">
        <v>409</v>
      </c>
      <c r="H46" s="142"/>
      <c r="I46" s="142"/>
      <c r="M46" s="104" t="s">
        <v>415</v>
      </c>
      <c r="N46" s="145">
        <f>Configuracion!Q4</f>
        <v>0</v>
      </c>
      <c r="O46" s="145"/>
    </row>
    <row r="47" spans="3:15" ht="21">
      <c r="C47" s="124"/>
      <c r="D47" s="76" t="str">
        <f>Matriz!$I$3</f>
        <v>Previo Inicio</v>
      </c>
      <c r="E47" s="127">
        <f>GrafE!D14</f>
        <v>0</v>
      </c>
      <c r="F47" s="127"/>
      <c r="G47" s="135" t="str">
        <f>IFERROR(GrafE!E14,"")</f>
        <v/>
      </c>
      <c r="H47" s="135"/>
      <c r="I47" s="135"/>
      <c r="M47" s="104" t="s">
        <v>416</v>
      </c>
      <c r="N47" s="145">
        <f>Configuracion!Q5</f>
        <v>0</v>
      </c>
      <c r="O47" s="145"/>
    </row>
    <row r="48" spans="3:15" ht="21">
      <c r="C48" s="124"/>
      <c r="D48" s="77" t="str">
        <f>Matriz!$I$4</f>
        <v>Inicio</v>
      </c>
      <c r="E48" s="127">
        <f>GrafE!D15</f>
        <v>0</v>
      </c>
      <c r="F48" s="127"/>
      <c r="G48" s="135" t="str">
        <f>IFERROR(GrafE!E15,"")</f>
        <v/>
      </c>
      <c r="H48" s="135"/>
      <c r="I48" s="135"/>
      <c r="M48" s="104" t="s">
        <v>458</v>
      </c>
      <c r="N48" s="145">
        <f>Configuracion!Q6</f>
        <v>0</v>
      </c>
      <c r="O48" s="145"/>
    </row>
    <row r="49" spans="3:15" ht="21">
      <c r="C49" s="124"/>
      <c r="D49" s="78" t="str">
        <f>Matriz!$I$5</f>
        <v>Proceso</v>
      </c>
      <c r="E49" s="127">
        <f>GrafE!D16</f>
        <v>0</v>
      </c>
      <c r="F49" s="127"/>
      <c r="G49" s="135" t="str">
        <f>IFERROR(GrafE!E16,"")</f>
        <v/>
      </c>
      <c r="H49" s="135"/>
      <c r="I49" s="135"/>
      <c r="M49" s="104" t="s">
        <v>459</v>
      </c>
      <c r="N49" s="145">
        <f>Configuracion!Q7</f>
        <v>0</v>
      </c>
      <c r="O49" s="145"/>
    </row>
    <row r="50" spans="3:15" ht="21">
      <c r="C50" s="124"/>
      <c r="D50" s="79" t="str">
        <f>IF(Matriz!$I$6=0,"",Matriz!$I$6)</f>
        <v>Satisfactorio</v>
      </c>
      <c r="E50" s="127">
        <f>GrafE!D17</f>
        <v>0</v>
      </c>
      <c r="F50" s="127"/>
      <c r="G50" s="135" t="str">
        <f>IFERROR(GrafE!E17,"")</f>
        <v/>
      </c>
      <c r="H50" s="135"/>
      <c r="I50" s="135"/>
      <c r="M50" s="104" t="s">
        <v>460</v>
      </c>
      <c r="N50" s="145">
        <f>Configuracion!Q8</f>
        <v>0</v>
      </c>
      <c r="O50" s="145"/>
    </row>
    <row r="51" spans="3:15" ht="23.4">
      <c r="C51" s="124"/>
      <c r="D51" s="64" t="s">
        <v>39</v>
      </c>
      <c r="E51" s="138">
        <f>SUM(E47:F50)</f>
        <v>0</v>
      </c>
      <c r="F51" s="139"/>
      <c r="G51" s="140">
        <f>SUM(G47:I50)</f>
        <v>0</v>
      </c>
      <c r="H51" s="141"/>
      <c r="I51" s="141"/>
      <c r="M51" s="104" t="s">
        <v>461</v>
      </c>
      <c r="N51" s="145">
        <f>Configuracion!Q9</f>
        <v>0</v>
      </c>
      <c r="O51" s="145"/>
    </row>
    <row r="52" spans="3:15" ht="18">
      <c r="M52" s="104" t="s">
        <v>462</v>
      </c>
      <c r="N52" s="145">
        <f>Configuracion!Q10</f>
        <v>0</v>
      </c>
      <c r="O52" s="145"/>
    </row>
    <row r="53" spans="3:15" ht="18">
      <c r="C53" s="124" t="s">
        <v>459</v>
      </c>
      <c r="D53" s="136" t="s">
        <v>192</v>
      </c>
      <c r="E53" s="137"/>
      <c r="F53" s="137"/>
      <c r="G53" s="137"/>
      <c r="H53" s="137"/>
      <c r="I53" s="137"/>
      <c r="M53" s="104" t="s">
        <v>463</v>
      </c>
      <c r="N53" s="145">
        <f>Configuracion!Q11</f>
        <v>0</v>
      </c>
      <c r="O53" s="145"/>
    </row>
    <row r="54" spans="3:15" ht="18">
      <c r="C54" s="124"/>
      <c r="D54" s="57" t="s">
        <v>407</v>
      </c>
      <c r="E54" s="125" t="s">
        <v>408</v>
      </c>
      <c r="F54" s="126"/>
      <c r="G54" s="125" t="s">
        <v>409</v>
      </c>
      <c r="H54" s="142"/>
      <c r="I54" s="142"/>
      <c r="M54" s="104" t="s">
        <v>464</v>
      </c>
      <c r="N54" s="145">
        <f>Configuracion!Q12</f>
        <v>0</v>
      </c>
      <c r="O54" s="145"/>
    </row>
    <row r="55" spans="3:15" ht="21">
      <c r="C55" s="124"/>
      <c r="D55" s="76" t="str">
        <f>Matriz!$I$3</f>
        <v>Previo Inicio</v>
      </c>
      <c r="E55" s="127">
        <f>GrafF!D14</f>
        <v>0</v>
      </c>
      <c r="F55" s="127"/>
      <c r="G55" s="135" t="str">
        <f>IFERROR(GrafF!E14,"")</f>
        <v/>
      </c>
      <c r="H55" s="135"/>
      <c r="I55" s="135"/>
      <c r="M55" s="91" t="s">
        <v>39</v>
      </c>
      <c r="N55" s="146">
        <f>SUM(N44:N54)</f>
        <v>1</v>
      </c>
      <c r="O55" s="146"/>
    </row>
    <row r="56" spans="3:15" ht="21">
      <c r="C56" s="124"/>
      <c r="D56" s="77" t="str">
        <f>Matriz!$I$4</f>
        <v>Inicio</v>
      </c>
      <c r="E56" s="127">
        <f>GrafF!D15</f>
        <v>0</v>
      </c>
      <c r="F56" s="127"/>
      <c r="G56" s="135" t="str">
        <f>IFERROR(GrafF!E15,"")</f>
        <v/>
      </c>
      <c r="H56" s="135"/>
      <c r="I56" s="135"/>
    </row>
    <row r="57" spans="3:15" ht="21">
      <c r="C57" s="124"/>
      <c r="D57" s="78" t="str">
        <f>Matriz!$I$5</f>
        <v>Proceso</v>
      </c>
      <c r="E57" s="127">
        <f>GrafF!D16</f>
        <v>0</v>
      </c>
      <c r="F57" s="127"/>
      <c r="G57" s="135" t="str">
        <f>IFERROR(GrafF!E16,"")</f>
        <v/>
      </c>
      <c r="H57" s="135"/>
      <c r="I57" s="135"/>
    </row>
    <row r="58" spans="3:15" ht="21">
      <c r="C58" s="124"/>
      <c r="D58" s="79" t="str">
        <f>IF(Matriz!$I$6=0,"",Matriz!$I$6)</f>
        <v>Satisfactorio</v>
      </c>
      <c r="E58" s="127">
        <f>GrafF!D17</f>
        <v>0</v>
      </c>
      <c r="F58" s="127"/>
      <c r="G58" s="135" t="str">
        <f>IFERROR(GrafF!E17,"")</f>
        <v/>
      </c>
      <c r="H58" s="135"/>
      <c r="I58" s="135"/>
    </row>
    <row r="59" spans="3:15" ht="23.4">
      <c r="C59" s="124"/>
      <c r="D59" s="64" t="s">
        <v>39</v>
      </c>
      <c r="E59" s="138">
        <f>SUM(E55:F58)</f>
        <v>0</v>
      </c>
      <c r="F59" s="139"/>
      <c r="G59" s="140">
        <f>SUM(G55:I58)</f>
        <v>0</v>
      </c>
      <c r="H59" s="141"/>
      <c r="I59" s="141"/>
    </row>
    <row r="61" spans="3:15">
      <c r="C61" s="124" t="s">
        <v>460</v>
      </c>
      <c r="D61" s="136" t="s">
        <v>192</v>
      </c>
      <c r="E61" s="137"/>
      <c r="F61" s="137"/>
      <c r="G61" s="137"/>
      <c r="H61" s="137"/>
      <c r="I61" s="137"/>
    </row>
    <row r="62" spans="3:15">
      <c r="C62" s="124"/>
      <c r="D62" s="57" t="s">
        <v>407</v>
      </c>
      <c r="E62" s="125" t="s">
        <v>408</v>
      </c>
      <c r="F62" s="126"/>
      <c r="G62" s="125" t="s">
        <v>409</v>
      </c>
      <c r="H62" s="142"/>
      <c r="I62" s="142"/>
    </row>
    <row r="63" spans="3:15" ht="21">
      <c r="C63" s="124"/>
      <c r="D63" s="76" t="str">
        <f>Matriz!$I$3</f>
        <v>Previo Inicio</v>
      </c>
      <c r="E63" s="127">
        <f>GrafG!D14</f>
        <v>0</v>
      </c>
      <c r="F63" s="127"/>
      <c r="G63" s="135" t="str">
        <f>IFERROR(GrafG!E14,"")</f>
        <v/>
      </c>
      <c r="H63" s="135"/>
      <c r="I63" s="135"/>
    </row>
    <row r="64" spans="3:15" ht="21">
      <c r="C64" s="124"/>
      <c r="D64" s="77" t="str">
        <f>Matriz!$I$4</f>
        <v>Inicio</v>
      </c>
      <c r="E64" s="127">
        <f>GrafG!D15</f>
        <v>0</v>
      </c>
      <c r="F64" s="127"/>
      <c r="G64" s="135" t="str">
        <f>IFERROR(GrafG!E15,"")</f>
        <v/>
      </c>
      <c r="H64" s="135"/>
      <c r="I64" s="135"/>
    </row>
    <row r="65" spans="3:9" ht="21">
      <c r="C65" s="124"/>
      <c r="D65" s="78" t="str">
        <f>Matriz!$I$5</f>
        <v>Proceso</v>
      </c>
      <c r="E65" s="127">
        <f>GrafG!D16</f>
        <v>0</v>
      </c>
      <c r="F65" s="127"/>
      <c r="G65" s="135" t="str">
        <f>IFERROR(GrafG!E16,"")</f>
        <v/>
      </c>
      <c r="H65" s="135"/>
      <c r="I65" s="135"/>
    </row>
    <row r="66" spans="3:9" ht="21">
      <c r="C66" s="124"/>
      <c r="D66" s="79" t="str">
        <f>IF(Matriz!$I$6=0,"",Matriz!$I$6)</f>
        <v>Satisfactorio</v>
      </c>
      <c r="E66" s="127">
        <f>GrafG!D17</f>
        <v>0</v>
      </c>
      <c r="F66" s="127"/>
      <c r="G66" s="135" t="str">
        <f>IFERROR(GrafG!E17,"")</f>
        <v/>
      </c>
      <c r="H66" s="135"/>
      <c r="I66" s="135"/>
    </row>
    <row r="67" spans="3:9" ht="23.4">
      <c r="C67" s="124"/>
      <c r="D67" s="64" t="s">
        <v>39</v>
      </c>
      <c r="E67" s="138">
        <f>SUM(E63:F66)</f>
        <v>0</v>
      </c>
      <c r="F67" s="139"/>
      <c r="G67" s="140">
        <f>SUM(G63:I66)</f>
        <v>0</v>
      </c>
      <c r="H67" s="141"/>
      <c r="I67" s="141"/>
    </row>
    <row r="69" spans="3:9">
      <c r="C69" s="124" t="s">
        <v>461</v>
      </c>
      <c r="D69" s="136" t="s">
        <v>192</v>
      </c>
      <c r="E69" s="137"/>
      <c r="F69" s="137"/>
      <c r="G69" s="137"/>
      <c r="H69" s="137"/>
      <c r="I69" s="137"/>
    </row>
    <row r="70" spans="3:9">
      <c r="C70" s="124"/>
      <c r="D70" s="57" t="s">
        <v>407</v>
      </c>
      <c r="E70" s="125" t="s">
        <v>408</v>
      </c>
      <c r="F70" s="126"/>
      <c r="G70" s="125" t="s">
        <v>409</v>
      </c>
      <c r="H70" s="142"/>
      <c r="I70" s="142"/>
    </row>
    <row r="71" spans="3:9" ht="21">
      <c r="C71" s="124"/>
      <c r="D71" s="76" t="str">
        <f>Matriz!$I$3</f>
        <v>Previo Inicio</v>
      </c>
      <c r="E71" s="127">
        <f>GrafH!D14</f>
        <v>0</v>
      </c>
      <c r="F71" s="127"/>
      <c r="G71" s="135" t="str">
        <f>IFERROR(GrafH!E14,"")</f>
        <v/>
      </c>
      <c r="H71" s="135"/>
      <c r="I71" s="135"/>
    </row>
    <row r="72" spans="3:9" ht="21">
      <c r="C72" s="124"/>
      <c r="D72" s="77" t="str">
        <f>Matriz!$I$4</f>
        <v>Inicio</v>
      </c>
      <c r="E72" s="127">
        <f>GrafH!D15</f>
        <v>0</v>
      </c>
      <c r="F72" s="127"/>
      <c r="G72" s="135" t="str">
        <f>IFERROR(GrafH!E15,"")</f>
        <v/>
      </c>
      <c r="H72" s="135"/>
      <c r="I72" s="135"/>
    </row>
    <row r="73" spans="3:9" ht="21">
      <c r="C73" s="124"/>
      <c r="D73" s="78" t="str">
        <f>Matriz!$I$5</f>
        <v>Proceso</v>
      </c>
      <c r="E73" s="127">
        <f>GrafH!D16</f>
        <v>0</v>
      </c>
      <c r="F73" s="127"/>
      <c r="G73" s="135" t="str">
        <f>IFERROR(GrafH!E16,"")</f>
        <v/>
      </c>
      <c r="H73" s="135"/>
      <c r="I73" s="135"/>
    </row>
    <row r="74" spans="3:9" ht="21">
      <c r="C74" s="124"/>
      <c r="D74" s="79" t="str">
        <f>IF(Matriz!$I$6=0,"",Matriz!$I$6)</f>
        <v>Satisfactorio</v>
      </c>
      <c r="E74" s="127">
        <f>GrafH!D17</f>
        <v>0</v>
      </c>
      <c r="F74" s="127"/>
      <c r="G74" s="135" t="str">
        <f>IFERROR(GrafH!E17,"")</f>
        <v/>
      </c>
      <c r="H74" s="135"/>
      <c r="I74" s="135"/>
    </row>
    <row r="75" spans="3:9" ht="23.4">
      <c r="C75" s="124"/>
      <c r="D75" s="64" t="s">
        <v>39</v>
      </c>
      <c r="E75" s="138">
        <f>SUM(E71:F74)</f>
        <v>0</v>
      </c>
      <c r="F75" s="139"/>
      <c r="G75" s="140">
        <f>SUM(G71:I74)</f>
        <v>0</v>
      </c>
      <c r="H75" s="141"/>
      <c r="I75" s="141"/>
    </row>
    <row r="77" spans="3:9">
      <c r="C77" s="124" t="s">
        <v>462</v>
      </c>
      <c r="D77" s="136" t="s">
        <v>192</v>
      </c>
      <c r="E77" s="137"/>
      <c r="F77" s="137"/>
      <c r="G77" s="137"/>
      <c r="H77" s="137"/>
      <c r="I77" s="137"/>
    </row>
    <row r="78" spans="3:9">
      <c r="C78" s="124"/>
      <c r="D78" s="57" t="s">
        <v>407</v>
      </c>
      <c r="E78" s="125" t="s">
        <v>408</v>
      </c>
      <c r="F78" s="126"/>
      <c r="G78" s="125" t="s">
        <v>409</v>
      </c>
      <c r="H78" s="142"/>
      <c r="I78" s="142"/>
    </row>
    <row r="79" spans="3:9" ht="21">
      <c r="C79" s="124"/>
      <c r="D79" s="76" t="str">
        <f>Matriz!$I$3</f>
        <v>Previo Inicio</v>
      </c>
      <c r="E79" s="127">
        <f>GrafI!D14</f>
        <v>0</v>
      </c>
      <c r="F79" s="127"/>
      <c r="G79" s="135" t="str">
        <f>IFERROR(GrafI!E14,"")</f>
        <v/>
      </c>
      <c r="H79" s="135"/>
      <c r="I79" s="135"/>
    </row>
    <row r="80" spans="3:9" ht="21">
      <c r="C80" s="124"/>
      <c r="D80" s="77" t="str">
        <f>Matriz!$I$4</f>
        <v>Inicio</v>
      </c>
      <c r="E80" s="127">
        <f>GrafI!D15</f>
        <v>0</v>
      </c>
      <c r="F80" s="127"/>
      <c r="G80" s="135" t="str">
        <f>IFERROR(GrafI!E15,"")</f>
        <v/>
      </c>
      <c r="H80" s="135"/>
      <c r="I80" s="135"/>
    </row>
    <row r="81" spans="3:9" ht="21">
      <c r="C81" s="124"/>
      <c r="D81" s="78" t="str">
        <f>Matriz!$I$5</f>
        <v>Proceso</v>
      </c>
      <c r="E81" s="127">
        <f>GrafI!D16</f>
        <v>0</v>
      </c>
      <c r="F81" s="127"/>
      <c r="G81" s="135" t="str">
        <f>IFERROR(GrafI!E16,"")</f>
        <v/>
      </c>
      <c r="H81" s="135"/>
      <c r="I81" s="135"/>
    </row>
    <row r="82" spans="3:9" ht="21">
      <c r="C82" s="124"/>
      <c r="D82" s="79" t="str">
        <f>IF(Matriz!$I$6=0,"",Matriz!$I$6)</f>
        <v>Satisfactorio</v>
      </c>
      <c r="E82" s="127">
        <f>GrafI!D17</f>
        <v>0</v>
      </c>
      <c r="F82" s="127"/>
      <c r="G82" s="135" t="str">
        <f>IFERROR(GrafI!E17,"")</f>
        <v/>
      </c>
      <c r="H82" s="135"/>
      <c r="I82" s="135"/>
    </row>
    <row r="83" spans="3:9" ht="23.4">
      <c r="C83" s="124"/>
      <c r="D83" s="64" t="s">
        <v>39</v>
      </c>
      <c r="E83" s="138">
        <f>SUM(E79:F82)</f>
        <v>0</v>
      </c>
      <c r="F83" s="139"/>
      <c r="G83" s="140">
        <f>SUM(G79:I82)</f>
        <v>0</v>
      </c>
      <c r="H83" s="141"/>
      <c r="I83" s="141"/>
    </row>
    <row r="85" spans="3:9">
      <c r="C85" s="124" t="s">
        <v>463</v>
      </c>
      <c r="D85" s="136" t="s">
        <v>192</v>
      </c>
      <c r="E85" s="137"/>
      <c r="F85" s="137"/>
      <c r="G85" s="137"/>
      <c r="H85" s="137"/>
      <c r="I85" s="137"/>
    </row>
    <row r="86" spans="3:9">
      <c r="C86" s="124"/>
      <c r="D86" s="57" t="s">
        <v>407</v>
      </c>
      <c r="E86" s="125" t="s">
        <v>408</v>
      </c>
      <c r="F86" s="126"/>
      <c r="G86" s="125" t="s">
        <v>409</v>
      </c>
      <c r="H86" s="142"/>
      <c r="I86" s="142"/>
    </row>
    <row r="87" spans="3:9" ht="21">
      <c r="C87" s="124"/>
      <c r="D87" s="76" t="str">
        <f>Matriz!$I$3</f>
        <v>Previo Inicio</v>
      </c>
      <c r="E87" s="127">
        <f>GrafJ!D14</f>
        <v>0</v>
      </c>
      <c r="F87" s="127"/>
      <c r="G87" s="135" t="str">
        <f>IFERROR(GrafJ!E14,"")</f>
        <v/>
      </c>
      <c r="H87" s="135"/>
      <c r="I87" s="135"/>
    </row>
    <row r="88" spans="3:9" ht="21">
      <c r="C88" s="124"/>
      <c r="D88" s="77" t="str">
        <f>Matriz!$I$4</f>
        <v>Inicio</v>
      </c>
      <c r="E88" s="127">
        <f>GrafJ!D15</f>
        <v>0</v>
      </c>
      <c r="F88" s="127"/>
      <c r="G88" s="135" t="str">
        <f>IFERROR(GrafJ!E15,"")</f>
        <v/>
      </c>
      <c r="H88" s="135"/>
      <c r="I88" s="135"/>
    </row>
    <row r="89" spans="3:9" ht="21">
      <c r="C89" s="124"/>
      <c r="D89" s="78" t="str">
        <f>Matriz!$I$5</f>
        <v>Proceso</v>
      </c>
      <c r="E89" s="127">
        <f>GrafJ!D16</f>
        <v>0</v>
      </c>
      <c r="F89" s="127"/>
      <c r="G89" s="135" t="str">
        <f>IFERROR(GrafJ!E16,"")</f>
        <v/>
      </c>
      <c r="H89" s="135"/>
      <c r="I89" s="135"/>
    </row>
    <row r="90" spans="3:9" ht="21">
      <c r="C90" s="124"/>
      <c r="D90" s="79" t="str">
        <f>IF(Matriz!$I$6=0,"",Matriz!$I$6)</f>
        <v>Satisfactorio</v>
      </c>
      <c r="E90" s="127">
        <f>GrafJ!D17</f>
        <v>0</v>
      </c>
      <c r="F90" s="127"/>
      <c r="G90" s="135" t="str">
        <f>IFERROR(GrafJ!E17,"")</f>
        <v/>
      </c>
      <c r="H90" s="135"/>
      <c r="I90" s="135"/>
    </row>
    <row r="91" spans="3:9" ht="23.4">
      <c r="C91" s="124"/>
      <c r="D91" s="64" t="s">
        <v>39</v>
      </c>
      <c r="E91" s="138">
        <f>SUM(E87:F90)</f>
        <v>0</v>
      </c>
      <c r="F91" s="139"/>
      <c r="G91" s="140">
        <f>SUM(G87:I90)</f>
        <v>0</v>
      </c>
      <c r="H91" s="141"/>
      <c r="I91" s="141"/>
    </row>
    <row r="93" spans="3:9">
      <c r="C93" s="124" t="s">
        <v>464</v>
      </c>
      <c r="D93" s="136" t="s">
        <v>192</v>
      </c>
      <c r="E93" s="137"/>
      <c r="F93" s="137"/>
      <c r="G93" s="137"/>
      <c r="H93" s="137"/>
      <c r="I93" s="137"/>
    </row>
    <row r="94" spans="3:9">
      <c r="C94" s="124"/>
      <c r="D94" s="57" t="s">
        <v>407</v>
      </c>
      <c r="E94" s="125" t="s">
        <v>408</v>
      </c>
      <c r="F94" s="126"/>
      <c r="G94" s="125" t="s">
        <v>409</v>
      </c>
      <c r="H94" s="142"/>
      <c r="I94" s="142"/>
    </row>
    <row r="95" spans="3:9" ht="21">
      <c r="C95" s="124"/>
      <c r="D95" s="76" t="str">
        <f>Matriz!$I$3</f>
        <v>Previo Inicio</v>
      </c>
      <c r="E95" s="127">
        <f>GrafK!D14</f>
        <v>0</v>
      </c>
      <c r="F95" s="127"/>
      <c r="G95" s="135" t="str">
        <f>IFERROR(GrafK!E14,"")</f>
        <v/>
      </c>
      <c r="H95" s="135"/>
      <c r="I95" s="135"/>
    </row>
    <row r="96" spans="3:9" ht="21">
      <c r="C96" s="124"/>
      <c r="D96" s="77" t="str">
        <f>Matriz!$I$4</f>
        <v>Inicio</v>
      </c>
      <c r="E96" s="127">
        <f>GrafK!D15</f>
        <v>0</v>
      </c>
      <c r="F96" s="127"/>
      <c r="G96" s="135" t="str">
        <f>IFERROR(GrafK!E15,"")</f>
        <v/>
      </c>
      <c r="H96" s="135"/>
      <c r="I96" s="135"/>
    </row>
    <row r="97" spans="3:9" ht="21">
      <c r="C97" s="124"/>
      <c r="D97" s="78" t="str">
        <f>Matriz!$I$5</f>
        <v>Proceso</v>
      </c>
      <c r="E97" s="127">
        <f>GrafK!D16</f>
        <v>0</v>
      </c>
      <c r="F97" s="127"/>
      <c r="G97" s="135" t="str">
        <f>IFERROR(GrafK!E16,"")</f>
        <v/>
      </c>
      <c r="H97" s="135"/>
      <c r="I97" s="135"/>
    </row>
    <row r="98" spans="3:9" ht="21">
      <c r="C98" s="124"/>
      <c r="D98" s="79" t="str">
        <f>IF(Matriz!$I$6=0,"",Matriz!$I$6)</f>
        <v>Satisfactorio</v>
      </c>
      <c r="E98" s="127">
        <f>GrafK!D17</f>
        <v>0</v>
      </c>
      <c r="F98" s="127"/>
      <c r="G98" s="135" t="str">
        <f>IFERROR(GrafK!E17,"")</f>
        <v/>
      </c>
      <c r="H98" s="135"/>
      <c r="I98" s="135"/>
    </row>
    <row r="99" spans="3:9" ht="23.4">
      <c r="C99" s="124"/>
      <c r="D99" s="64" t="s">
        <v>39</v>
      </c>
      <c r="E99" s="138">
        <f>SUM(E95:F98)</f>
        <v>0</v>
      </c>
      <c r="F99" s="139"/>
      <c r="G99" s="140">
        <f>SUM(G95:I98)</f>
        <v>0</v>
      </c>
      <c r="H99" s="141"/>
      <c r="I99" s="141"/>
    </row>
  </sheetData>
  <sheetProtection algorithmName="SHA-512" hashValue="X+vvivw8PkHUokPsZZjlaES5gg6bGCRQuBEl1WYb0rtcV87oZlGQ+SGkDpcCTVmA/3c7gMyrBCu58x4PYqucSA==" saltValue="gQs3tYrmOkQ4S9aApjipG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4" spans="2:27" ht="14.55" customHeight="1"/>
    <row r="5" spans="2:27" ht="18.600000000000001" customHeight="1">
      <c r="B5" s="122" t="s">
        <v>180</v>
      </c>
      <c r="C5" s="122"/>
      <c r="D5" s="153" t="str">
        <f>Inicio!C10</f>
        <v>1546993</v>
      </c>
      <c r="E5" s="154"/>
      <c r="F5" s="44" t="s">
        <v>37</v>
      </c>
      <c r="G5" s="148" t="str">
        <f>VLOOKUP(D5,Data!$A$2:$H$301,6,FALSE)</f>
        <v>SAN IGNACIO DE LOYOLA</v>
      </c>
      <c r="H5" s="148"/>
      <c r="I5" s="148"/>
      <c r="J5" s="148"/>
      <c r="K5" s="148"/>
      <c r="L5" s="148"/>
      <c r="M5" s="151" t="s">
        <v>38</v>
      </c>
      <c r="N5" s="151"/>
      <c r="O5" s="150" t="str">
        <f>VLOOKUP(D5,Data!$A$2:$H$301,5,FALSE)</f>
        <v>SECUNDARIA</v>
      </c>
      <c r="P5" s="150"/>
      <c r="Q5" s="150"/>
      <c r="R5" s="150"/>
      <c r="S5" s="150"/>
      <c r="T5" s="152" t="s">
        <v>184</v>
      </c>
      <c r="U5" s="152"/>
      <c r="V5" s="152"/>
      <c r="W5" s="150" t="str">
        <f>VLOOKUP(D5,Data!$A$2:$H$301,7,FALSE)</f>
        <v>RURAL</v>
      </c>
      <c r="X5" s="150"/>
      <c r="Y5" s="150"/>
      <c r="Z5" s="150"/>
      <c r="AA5" s="150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18" t="s">
        <v>181</v>
      </c>
      <c r="C7" s="118"/>
      <c r="D7" s="155" t="str">
        <f>VLOOKUP(D5,Data!$A$2:$H$301,2,FALSE)</f>
        <v xml:space="preserve"> FERNANDO BELAUNDE TERRY</v>
      </c>
      <c r="E7" s="155"/>
      <c r="F7" s="26" t="s">
        <v>182</v>
      </c>
      <c r="G7" s="149" t="str">
        <f>Inicio!F8</f>
        <v>Comunicación - Lectura</v>
      </c>
      <c r="H7" s="149"/>
      <c r="I7" s="149"/>
      <c r="J7" s="149"/>
      <c r="K7" s="149"/>
      <c r="L7" s="149"/>
      <c r="M7" s="152" t="s">
        <v>36</v>
      </c>
      <c r="N7" s="152"/>
      <c r="O7" s="150" t="str">
        <f>VLOOKUP(D5,Data!$A$2:$H$301,3,FALSE)</f>
        <v>ICHUÑA</v>
      </c>
      <c r="P7" s="150"/>
      <c r="Q7" s="150"/>
      <c r="R7" s="150"/>
      <c r="S7" s="150"/>
      <c r="T7" s="152" t="s">
        <v>183</v>
      </c>
      <c r="U7" s="152"/>
      <c r="V7" s="152"/>
      <c r="W7" s="150">
        <f>Inicio!K8</f>
        <v>4</v>
      </c>
      <c r="X7" s="150"/>
      <c r="Y7" s="150"/>
      <c r="Z7" s="150"/>
      <c r="AA7" s="150"/>
    </row>
    <row r="8" spans="2:27" ht="14.55" customHeight="1">
      <c r="B8" s="118"/>
      <c r="C8" s="118"/>
      <c r="D8" s="155"/>
      <c r="E8" s="155"/>
      <c r="F8" s="67"/>
      <c r="G8" s="149"/>
      <c r="H8" s="149"/>
      <c r="I8" s="149"/>
      <c r="J8" s="149"/>
      <c r="K8" s="149"/>
      <c r="L8" s="14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18"/>
      <c r="C9" s="118"/>
      <c r="D9" s="156"/>
      <c r="E9" s="156"/>
      <c r="F9" s="67"/>
      <c r="G9" s="150"/>
      <c r="H9" s="150"/>
      <c r="I9" s="150"/>
      <c r="J9" s="150"/>
      <c r="K9" s="150"/>
      <c r="L9" s="150"/>
      <c r="M9" s="152" t="s">
        <v>185</v>
      </c>
      <c r="N9" s="152"/>
      <c r="O9" s="150" t="str">
        <f>VLOOKUP(D5,Data!$A$2:$H$301,8,FALSE)</f>
        <v>PÚBLICA</v>
      </c>
      <c r="P9" s="150"/>
      <c r="Q9" s="150"/>
      <c r="R9" s="150"/>
      <c r="S9" s="150"/>
      <c r="T9" s="152" t="s">
        <v>5</v>
      </c>
      <c r="U9" s="152"/>
      <c r="V9" s="152"/>
      <c r="W9" s="150" t="s">
        <v>158</v>
      </c>
      <c r="X9" s="150"/>
      <c r="Y9" s="150"/>
      <c r="Z9" s="150"/>
      <c r="AA9" s="150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403</v>
      </c>
      <c r="H12" s="100" t="s">
        <v>166</v>
      </c>
      <c r="I12" s="100" t="s">
        <v>166</v>
      </c>
      <c r="J12" s="100" t="s">
        <v>165</v>
      </c>
      <c r="K12" s="100" t="s">
        <v>167</v>
      </c>
      <c r="L12" s="100" t="s">
        <v>166</v>
      </c>
      <c r="M12" s="100" t="s">
        <v>167</v>
      </c>
      <c r="N12" s="100" t="s">
        <v>168</v>
      </c>
      <c r="O12" s="100" t="s">
        <v>168</v>
      </c>
      <c r="P12" s="100" t="s">
        <v>168</v>
      </c>
      <c r="Q12" s="100" t="s">
        <v>167</v>
      </c>
      <c r="R12" s="100" t="s">
        <v>166</v>
      </c>
      <c r="S12" s="100" t="s">
        <v>168</v>
      </c>
      <c r="T12" s="100" t="s">
        <v>168</v>
      </c>
      <c r="U12" s="100" t="s">
        <v>167</v>
      </c>
      <c r="V12" s="100" t="s">
        <v>167</v>
      </c>
      <c r="W12" s="100" t="s">
        <v>165</v>
      </c>
      <c r="X12" s="100" t="s">
        <v>168</v>
      </c>
      <c r="Y12" s="100" t="s">
        <v>166</v>
      </c>
      <c r="Z12" s="100" t="s">
        <v>165</v>
      </c>
      <c r="AA12" s="100" t="s">
        <v>167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 t="s">
        <v>479</v>
      </c>
      <c r="AC21" s="164"/>
      <c r="AD21" s="164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5">
        <f>ResumenTotal!N44</f>
        <v>1</v>
      </c>
      <c r="AC22" s="165"/>
      <c r="AD22" s="165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5"/>
      <c r="AC23" s="165"/>
      <c r="AD23" s="165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5"/>
      <c r="AC24" s="165"/>
      <c r="AD24" s="165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7" t="s">
        <v>477</v>
      </c>
      <c r="C53" s="157"/>
      <c r="D53" s="157"/>
      <c r="E53" s="162">
        <v>42927522</v>
      </c>
      <c r="F53" s="163" t="s">
        <v>680</v>
      </c>
      <c r="G53" s="163"/>
      <c r="H53" s="163"/>
      <c r="I53" s="163"/>
      <c r="J53" s="163"/>
      <c r="K53" s="163"/>
      <c r="L53" s="163" t="s">
        <v>680</v>
      </c>
      <c r="M53" s="163"/>
      <c r="N53" s="163"/>
      <c r="O53" s="163"/>
      <c r="P53" s="163"/>
      <c r="Q53" s="163"/>
      <c r="R53" s="163"/>
      <c r="S53" s="163"/>
      <c r="T53" s="162" t="s">
        <v>681</v>
      </c>
      <c r="U53" s="162"/>
      <c r="V53" s="162"/>
      <c r="W53" s="162"/>
      <c r="X53" s="162"/>
      <c r="Y53" s="162"/>
      <c r="Z53" s="162"/>
      <c r="AA53" s="162"/>
    </row>
    <row r="54" spans="2:27" ht="14.55" customHeight="1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ht="14.55" customHeight="1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>
        <v>30843237</v>
      </c>
      <c r="F57" s="163" t="s">
        <v>677</v>
      </c>
      <c r="G57" s="163"/>
      <c r="H57" s="163"/>
      <c r="I57" s="163"/>
      <c r="J57" s="163"/>
      <c r="K57" s="163"/>
      <c r="L57" s="163" t="s">
        <v>678</v>
      </c>
      <c r="M57" s="163"/>
      <c r="N57" s="163"/>
      <c r="O57" s="163"/>
      <c r="P57" s="163"/>
      <c r="Q57" s="163"/>
      <c r="R57" s="163"/>
      <c r="S57" s="163"/>
      <c r="T57" s="163" t="s">
        <v>679</v>
      </c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pHNa2Pm0upasEZ7q/bp0mGicDmpsSReJbP4X0TgFFALVsMvlbMgfNpxCBBUfbnSmAumsNuTg9p2WaAT2jN6QhQ==" saltValue="GoZvGqV/FlsQ+OCxBlwJmw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53" sqref="T53:AA54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2:57" ht="14.55" customHeight="1"/>
    <row r="5" spans="2:57" ht="14.55" customHeight="1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RespA!W9</f>
        <v>A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1</v>
      </c>
    </row>
    <row r="12" spans="2:57" ht="14.55" hidden="1" customHeight="1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69"/>
      <c r="AB12" s="169"/>
      <c r="AC12" s="169"/>
      <c r="AD12" s="169"/>
    </row>
    <row r="13" spans="2:57" ht="45" customHeight="1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61569656</v>
      </c>
      <c r="D14" s="28" t="str">
        <f>IF(VLOOKUP(B14,RespA!$B$12:$AA$51,3,FALSE)&lt;&gt;0,CONCATENATE(VLOOKUP(B14,RespA!$B$12:$AA$51,3,FALSE)," ",VLOOKUP(B14,RespA!$B$12:$AA$51,4,FALSE)),"")</f>
        <v>BAUTISTA FLORES</v>
      </c>
      <c r="E14" s="28" t="str">
        <f>IF(VLOOKUP(B14,RespA!$B$12:$AA$51,4,FALSE)&lt;&gt;0,VLOOKUP(B14,RespA!$B$12:$AA$51,5,FALSE),"")</f>
        <v>Margareth Nayda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✖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✖</v>
      </c>
      <c r="K14" s="17" t="str">
        <f t="shared" si="0"/>
        <v>✖</v>
      </c>
      <c r="L14" s="17" t="str">
        <f t="shared" si="0"/>
        <v>✖</v>
      </c>
      <c r="M14" s="17" t="str">
        <f t="shared" si="0"/>
        <v>✖</v>
      </c>
      <c r="N14" s="17" t="str">
        <f t="shared" si="0"/>
        <v>✖</v>
      </c>
      <c r="O14" s="17" t="str">
        <f t="shared" si="0"/>
        <v>✖</v>
      </c>
      <c r="P14" s="17" t="str">
        <f t="shared" si="0"/>
        <v>✖</v>
      </c>
      <c r="Q14" s="17" t="str">
        <f t="shared" si="0"/>
        <v>✖</v>
      </c>
      <c r="R14" s="17" t="str">
        <f t="shared" si="0"/>
        <v>✖</v>
      </c>
      <c r="S14" s="17" t="str">
        <f t="shared" si="0"/>
        <v>✖</v>
      </c>
      <c r="T14" s="17" t="str">
        <f t="shared" si="0"/>
        <v>✖</v>
      </c>
      <c r="U14" s="17" t="str">
        <f t="shared" si="0"/>
        <v>✖</v>
      </c>
      <c r="V14" s="17" t="str">
        <f t="shared" si="0"/>
        <v>✖</v>
      </c>
      <c r="W14" s="17" t="str">
        <f t="shared" si="0"/>
        <v>✖</v>
      </c>
      <c r="X14" s="17" t="str">
        <f t="shared" si="0"/>
        <v>✖</v>
      </c>
      <c r="Y14" s="17" t="str">
        <f t="shared" si="0"/>
        <v>✖</v>
      </c>
      <c r="Z14" s="17" t="str">
        <f t="shared" si="0"/>
        <v>✖</v>
      </c>
      <c r="AA14" s="21">
        <f>BB14</f>
        <v>2</v>
      </c>
      <c r="AB14" s="21">
        <f>BC14</f>
        <v>18</v>
      </c>
      <c r="AC14" s="21">
        <f>BD14</f>
        <v>4</v>
      </c>
      <c r="AD14" s="21" t="str">
        <f>BE14</f>
        <v>Previo Inicio</v>
      </c>
      <c r="AH14" s="16">
        <f>IF(RespA!H12=0,"",IF(RespA!H12=ResA!$G$11,ResA!$G$12,0))</f>
        <v>0</v>
      </c>
      <c r="AI14" s="16">
        <f>IF(RespA!I12=0,"",IF(RespA!I12=ResA!$H$11,ResA!$H$12,0))</f>
        <v>2</v>
      </c>
      <c r="AJ14" s="16">
        <f>IF(RespA!J12=0,"",IF(RespA!J12=ResA!$I$11,ResA!$I$12,0))</f>
        <v>2</v>
      </c>
      <c r="AK14" s="16">
        <f>IF(RespA!K12=0,"",IF(RespA!K12=ResA!$J$11,ResA!$J$12,0))</f>
        <v>0</v>
      </c>
      <c r="AL14" s="16">
        <f>IF(RespA!L12=0,"",IF(RespA!L12=ResA!$K$11,ResA!$K$12,0))</f>
        <v>0</v>
      </c>
      <c r="AM14" s="16">
        <f>IF(RespA!M12=0,"",IF(RespA!M12=ResA!$L$11,ResA!$L$12,0))</f>
        <v>0</v>
      </c>
      <c r="AN14" s="16">
        <f>IF(RespA!N12=0,"",IF(RespA!N12=ResA!$M$11,ResA!$M$12,0))</f>
        <v>0</v>
      </c>
      <c r="AO14" s="16">
        <f>IF(RespA!O12=0,"",IF(RespA!O12=ResA!$N$11,ResA!$N$12,0))</f>
        <v>0</v>
      </c>
      <c r="AP14" s="16">
        <f>IF(RespA!P12=0,"",IF(RespA!P12=ResA!$O$11,ResA!$O$12,0))</f>
        <v>0</v>
      </c>
      <c r="AQ14" s="16">
        <f>IF(RespA!Q12=0,"",IF(RespA!Q12=ResA!$P$11,ResA!$P$12,0))</f>
        <v>0</v>
      </c>
      <c r="AR14" s="16">
        <f>IF(RespA!R12=0,"",IF(RespA!R12=ResA!$Q$11,ResA!$Q$12,0))</f>
        <v>0</v>
      </c>
      <c r="AS14" s="16">
        <f>IF(RespA!S12=0,"",IF(RespA!S12=ResA!$R$11,ResA!$R$12,0))</f>
        <v>0</v>
      </c>
      <c r="AT14" s="16">
        <f>IF(RespA!T12=0,"",IF(RespA!T12=ResA!$S$11,ResA!$S$12,0))</f>
        <v>0</v>
      </c>
      <c r="AU14" s="16">
        <f>IF(RespA!U12=0,"",IF(RespA!U12=ResA!$T$11,ResA!$T$12,0))</f>
        <v>0</v>
      </c>
      <c r="AV14" s="16">
        <f>IF(RespA!V12=0,"",IF(RespA!V12=ResA!$U$11,ResA!$U$12,0))</f>
        <v>0</v>
      </c>
      <c r="AW14" s="16">
        <f>IF(RespA!W12=0,"",IF(RespA!W12=ResA!$V$11,ResA!$V$12,0))</f>
        <v>0</v>
      </c>
      <c r="AX14" s="16">
        <f>IF(RespA!X12=0,"",IF(RespA!X12=ResA!$W$11,ResA!$W$12,0))</f>
        <v>0</v>
      </c>
      <c r="AY14" s="16">
        <f>IF(RespA!Y12=0,"",IF(RespA!Y12=ResA!$X$11,ResA!$X$12,0))</f>
        <v>0</v>
      </c>
      <c r="AZ14" s="16">
        <f>IF(RespA!Z12=0,"",IF(RespA!Z12=ResA!$Y$11,ResA!$Y$12,0))</f>
        <v>0</v>
      </c>
      <c r="BA14" s="16">
        <f>IF(RespA!AA12=0,"",IF(RespA!AA12=ResA!$Z$11,ResA!$Z$12,0))</f>
        <v>0</v>
      </c>
      <c r="BB14" s="17">
        <f>IF(COUNTBLANK(AH14:BA14)=20,"",COUNTIF(AH14:BA14,"&gt; 0"))</f>
        <v>2</v>
      </c>
      <c r="BC14" s="17">
        <f>IF(BB14="","",COUNTIF(AH14:BA14,"= 0"))</f>
        <v>18</v>
      </c>
      <c r="BD14" s="17">
        <f>IF(BB14="","",SUM(AH14:BA14))</f>
        <v>4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Previo Inicio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55" customHeight="1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Z57" si="28">AI56</f>
        <v>1</v>
      </c>
      <c r="I56" s="37">
        <f t="shared" si="28"/>
        <v>1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1</v>
      </c>
      <c r="AJ56" s="35">
        <f t="shared" si="29"/>
        <v>1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>
      <c r="B57" s="166" t="s">
        <v>170</v>
      </c>
      <c r="C57" s="166"/>
      <c r="D57" s="166"/>
      <c r="E57" s="166"/>
      <c r="F57" s="166"/>
      <c r="G57" s="37">
        <f>AH57</f>
        <v>1</v>
      </c>
      <c r="H57" s="37">
        <f t="shared" si="28"/>
        <v>0</v>
      </c>
      <c r="I57" s="37">
        <f t="shared" si="28"/>
        <v>0</v>
      </c>
      <c r="J57" s="37">
        <f t="shared" si="28"/>
        <v>1</v>
      </c>
      <c r="K57" s="37">
        <f t="shared" si="28"/>
        <v>1</v>
      </c>
      <c r="L57" s="37">
        <f t="shared" si="28"/>
        <v>1</v>
      </c>
      <c r="M57" s="37">
        <f t="shared" si="28"/>
        <v>1</v>
      </c>
      <c r="N57" s="37">
        <f t="shared" si="28"/>
        <v>1</v>
      </c>
      <c r="O57" s="37">
        <f t="shared" si="28"/>
        <v>1</v>
      </c>
      <c r="P57" s="37">
        <f t="shared" si="28"/>
        <v>1</v>
      </c>
      <c r="Q57" s="37">
        <f t="shared" si="28"/>
        <v>1</v>
      </c>
      <c r="R57" s="37">
        <f t="shared" si="28"/>
        <v>1</v>
      </c>
      <c r="S57" s="37">
        <f t="shared" si="28"/>
        <v>1</v>
      </c>
      <c r="T57" s="37">
        <f t="shared" si="28"/>
        <v>1</v>
      </c>
      <c r="U57" s="37">
        <f t="shared" si="28"/>
        <v>1</v>
      </c>
      <c r="V57" s="37">
        <f t="shared" si="28"/>
        <v>1</v>
      </c>
      <c r="W57" s="37">
        <f t="shared" si="28"/>
        <v>1</v>
      </c>
      <c r="X57" s="37">
        <f t="shared" si="28"/>
        <v>1</v>
      </c>
      <c r="Y57" s="37">
        <f t="shared" si="28"/>
        <v>1</v>
      </c>
      <c r="Z57" s="37">
        <f t="shared" si="28"/>
        <v>1</v>
      </c>
      <c r="AA57" s="171"/>
      <c r="AB57" s="171"/>
      <c r="AC57" s="171"/>
      <c r="AD57" s="171"/>
      <c r="AH57" s="35">
        <f>COUNTIF(AH14:AH53,"0")</f>
        <v>1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1</v>
      </c>
      <c r="AL57" s="35">
        <f t="shared" si="30"/>
        <v>1</v>
      </c>
      <c r="AM57" s="35">
        <f t="shared" si="30"/>
        <v>1</v>
      </c>
      <c r="AN57" s="35">
        <f t="shared" si="30"/>
        <v>1</v>
      </c>
      <c r="AO57" s="35">
        <f t="shared" si="30"/>
        <v>1</v>
      </c>
      <c r="AP57" s="35">
        <f t="shared" si="30"/>
        <v>1</v>
      </c>
      <c r="AQ57" s="35">
        <f t="shared" si="30"/>
        <v>1</v>
      </c>
      <c r="AR57" s="35">
        <f t="shared" si="30"/>
        <v>1</v>
      </c>
      <c r="AS57" s="35">
        <f t="shared" si="30"/>
        <v>1</v>
      </c>
      <c r="AT57" s="35">
        <f t="shared" si="30"/>
        <v>1</v>
      </c>
      <c r="AU57" s="35">
        <f t="shared" si="30"/>
        <v>1</v>
      </c>
      <c r="AV57" s="35">
        <f t="shared" si="30"/>
        <v>1</v>
      </c>
      <c r="AW57" s="35">
        <f t="shared" si="30"/>
        <v>1</v>
      </c>
      <c r="AX57" s="35">
        <f t="shared" si="30"/>
        <v>1</v>
      </c>
      <c r="AY57" s="35">
        <f t="shared" si="30"/>
        <v>1</v>
      </c>
      <c r="AZ57" s="35">
        <f t="shared" si="30"/>
        <v>1</v>
      </c>
      <c r="BA57" s="35">
        <f t="shared" si="30"/>
        <v>1</v>
      </c>
      <c r="BB57" s="36"/>
    </row>
    <row r="58" spans="2:57" ht="14.55" customHeight="1">
      <c r="B58" s="166" t="s">
        <v>190</v>
      </c>
      <c r="C58" s="166"/>
      <c r="D58" s="166"/>
      <c r="E58" s="166"/>
      <c r="F58" s="166"/>
      <c r="G58" s="101">
        <f>(G56*100%)/$BB$11</f>
        <v>0</v>
      </c>
      <c r="H58" s="101">
        <f t="shared" ref="H58:Z58" si="31">(H56*100%)/$BB$11</f>
        <v>1</v>
      </c>
      <c r="I58" s="101">
        <f t="shared" si="31"/>
        <v>1</v>
      </c>
      <c r="J58" s="101">
        <f t="shared" si="31"/>
        <v>0</v>
      </c>
      <c r="K58" s="101">
        <f t="shared" si="31"/>
        <v>0</v>
      </c>
      <c r="L58" s="101">
        <f t="shared" si="31"/>
        <v>0</v>
      </c>
      <c r="M58" s="101">
        <f t="shared" si="31"/>
        <v>0</v>
      </c>
      <c r="N58" s="101">
        <f t="shared" si="31"/>
        <v>0</v>
      </c>
      <c r="O58" s="101">
        <f t="shared" si="31"/>
        <v>0</v>
      </c>
      <c r="P58" s="101">
        <f t="shared" si="31"/>
        <v>0</v>
      </c>
      <c r="Q58" s="101">
        <f t="shared" si="31"/>
        <v>0</v>
      </c>
      <c r="R58" s="101">
        <f t="shared" si="31"/>
        <v>0</v>
      </c>
      <c r="S58" s="101">
        <f t="shared" si="31"/>
        <v>0</v>
      </c>
      <c r="T58" s="101">
        <f t="shared" si="31"/>
        <v>0</v>
      </c>
      <c r="U58" s="101">
        <f t="shared" si="31"/>
        <v>0</v>
      </c>
      <c r="V58" s="101">
        <f t="shared" si="31"/>
        <v>0</v>
      </c>
      <c r="W58" s="101">
        <f>(W56*100%)/$BB$11</f>
        <v>0</v>
      </c>
      <c r="X58" s="101">
        <f t="shared" si="31"/>
        <v>0</v>
      </c>
      <c r="Y58" s="101">
        <f t="shared" si="31"/>
        <v>0</v>
      </c>
      <c r="Z58" s="101">
        <f t="shared" si="31"/>
        <v>0</v>
      </c>
      <c r="AA58" s="39">
        <f>COUNTIF($AD$14:$AD$53,AA56)</f>
        <v>1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PKTXjwsFOuvp/UH2IOhJpJTD7lxpZVC0/i0URcqZb9q/mp5QGHdPHfU0RHQ1hYTIsP1KGstY9V+2gN4elF39cA==" saltValue="18ECvgeJn5D7GVC9VJJ4dQ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4" operator="equal">
      <formula>"Previo Inicio"</formula>
    </cfRule>
    <cfRule type="cellIs" dxfId="158" priority="3" operator="equal">
      <formula>"Inicio"</formula>
    </cfRule>
    <cfRule type="cellIs" dxfId="157" priority="2" operator="equal">
      <formula>"Proceso"</formula>
    </cfRule>
    <cfRule type="cellIs" dxfId="156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T53" sqref="T53:AA5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ResA!H7</f>
        <v>Comunicación - Lectura</v>
      </c>
      <c r="H7" s="130"/>
      <c r="I7" s="130"/>
      <c r="J7" s="130"/>
      <c r="K7" s="185" t="s">
        <v>183</v>
      </c>
      <c r="L7" s="185"/>
      <c r="M7" s="175">
        <f>ResA!Q7</f>
        <v>4</v>
      </c>
      <c r="N7" s="175"/>
      <c r="O7" s="176" t="s">
        <v>5</v>
      </c>
      <c r="P7" s="176"/>
      <c r="Q7" s="175" t="str">
        <f>ResA!W7</f>
        <v>A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 ht="14.55" customHeight="1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ht="14.55" customHeight="1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COUNTIF(ResA!$AD$14:$AD$53,GrafA!B14)</f>
        <v>1</v>
      </c>
      <c r="E14" s="103">
        <f>(D14*100%)/$D$18</f>
        <v>1</v>
      </c>
    </row>
    <row r="15" spans="2:23" ht="21">
      <c r="B15" s="187" t="str">
        <f>Matriz!$I$4</f>
        <v>Inicio</v>
      </c>
      <c r="C15" s="187"/>
      <c r="D15" s="59">
        <f>COUNTIF(ResA!$AD$14:$AD$53,GrafA!B15)</f>
        <v>0</v>
      </c>
      <c r="E15" s="103">
        <f t="shared" ref="E15:E16" si="0">(D15*100%)/$D$18</f>
        <v>0</v>
      </c>
    </row>
    <row r="16" spans="2:23" ht="21">
      <c r="B16" s="187" t="str">
        <f>Matriz!$I$5</f>
        <v>Proceso</v>
      </c>
      <c r="C16" s="187"/>
      <c r="D16" s="59">
        <f>COUNTIF(ResA!$AD$14:$AD$53,GrafA!B16)</f>
        <v>0</v>
      </c>
      <c r="E16" s="103">
        <f t="shared" si="0"/>
        <v>0</v>
      </c>
    </row>
    <row r="17" spans="2:5" ht="21">
      <c r="B17" s="187" t="str">
        <f>IF(Matriz!$I$6=0,"",Matriz!$I$6)</f>
        <v>Satisfactorio</v>
      </c>
      <c r="C17" s="187"/>
      <c r="D17" s="59">
        <f>IF($B$17="","",COUNTIF(ResA!$AD$14:$AD$53,GrafA!B17))</f>
        <v>0</v>
      </c>
      <c r="E17" s="103">
        <f>IF(B17="","",(D17*100%)/$D$18)</f>
        <v>0</v>
      </c>
    </row>
    <row r="18" spans="2:5" ht="23.4">
      <c r="B18" s="186" t="s">
        <v>39</v>
      </c>
      <c r="C18" s="186"/>
      <c r="D18" s="64">
        <f>SUM(D14:D17)</f>
        <v>1</v>
      </c>
      <c r="E18" s="65">
        <f>SUM(E14:E17)</f>
        <v>1</v>
      </c>
    </row>
  </sheetData>
  <sheetProtection algorithmName="SHA-512" hashValue="aPA0VhFpeEaj0c9dCg6TMhs6bqRHWYd62BlwvQYXtsarFSWZAZ/xMLAq2zcVelJMdfsR7ZDE3ZkovhH0GIY+hw==" saltValue="p71gxwuULlzGxA/G1jV6Gg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406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Ych87ISkLMA2GhL9j9wczLV6TucUVXCald235PVnCqeYYQnoluVv5IWjWtZV8p/qJZDv+owLKadRK5Eh3cxNgw==" saltValue="odwS+w3IVKr4JUDzSu664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T53" sqref="T53:AA5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1" customHeight="1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RespB!G7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RespB!W9</f>
        <v>B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rL09U4T7aE0txww3p4rlZUCV2boTVJBLSEYMfi+KYq70W7u1lZJqz01gwubBMg+KQTcOnJ0yKX+1Qry30+OKIA==" saltValue="ieBTUgzbVpObDdM8NasnL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T53" sqref="T53:AA5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1546993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ResB!H7</f>
        <v>Comunicación - Lectura</v>
      </c>
      <c r="H7" s="130"/>
      <c r="I7" s="130"/>
      <c r="J7" s="130"/>
      <c r="K7" s="185" t="s">
        <v>183</v>
      </c>
      <c r="L7" s="185"/>
      <c r="M7" s="175">
        <f>ResB!Q7</f>
        <v>4</v>
      </c>
      <c r="N7" s="175"/>
      <c r="O7" s="176" t="s">
        <v>5</v>
      </c>
      <c r="P7" s="176"/>
      <c r="Q7" s="175" t="str">
        <f>ResB!W7</f>
        <v>B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COUNTIF(ResB!$AD$14:$AD$53,GrafA!B14)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COUNTIF(ResB!$AD$14:$AD$53,GrafA!B16)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c8Qndi1SSKZMqHuNha9YbUWtIVvc5hfB7kYgXSHIm1SADVwptgrFLP976cbMkTVgpTc3PoZnYKL8n35N7nDQOg==" saltValue="8D2iBxdKb3gGz+v2Zd2jO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415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xX3Axde/dMIHfZ3eBRpqyqueYqGUMIw7r7GMosNo0mqeFozjLw99v+WeNMUAYrajdj3ls86AobyIEZxDLXJ1SQ==" saltValue="ZrDUWmyQe4g+OUr+/enHf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RespC!G7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RespC!W9</f>
        <v>C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8BcNSmqN5ZyuCSe6FZpyuu/Yt/ynJ2DoWi1Yb3x+6yAzOsyuHCv22s0yveSLfYFQUyK9POAdDwt480tbHmMpJg==" saltValue="3/ohuFcb7B1d0QKJy2Et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1546993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ResC!H7</f>
        <v>Comunicación - Lectura</v>
      </c>
      <c r="H7" s="130"/>
      <c r="I7" s="130"/>
      <c r="J7" s="130"/>
      <c r="K7" s="185" t="s">
        <v>183</v>
      </c>
      <c r="L7" s="185"/>
      <c r="M7" s="175">
        <f>ResC!Q7</f>
        <v>4</v>
      </c>
      <c r="N7" s="175"/>
      <c r="O7" s="176" t="s">
        <v>5</v>
      </c>
      <c r="P7" s="176"/>
      <c r="Q7" s="175" t="str">
        <f>ResC!W7</f>
        <v>C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COUNTIF(ResC!$AD$14:$AD$53,GrafA!B14)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COUNTIF(ResC!$AD$14:$AD$53,GrafA!B16)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F+uaW6MV2FYyVl7nNgaoVB+JYooM/NXlh1gnRxvNLxQeFM1NOjmqC4UPrJIacjSR94Ym6dczeuOv6oCo02K//A==" saltValue="V5XFKZrJD0m6es9iqiS8O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Vj8wyz1+NTStQSHD08ge5i+EYx+y0IZCyhAX5mkD2OL5E0PqZngxLrmwmGFhkKzQcpP/lakFsesMo91vbO0sXQ==" saltValue="lCxzpDppTtDfZfZBJlVxr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RespD!G7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RespD!W9</f>
        <v>D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vxaddZ1D0tSOMEgDXXz5ABgyTqzU4ca8CA7WdW2Ft8+r+dX/bK12cZdaf+Vc9997KPtdoUI8M84WpaTE1oNIDQ==" saltValue="qhKnAdCulwF0yx0EiSDel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ResD!H7</f>
        <v>Comunicación - Lectura</v>
      </c>
      <c r="H7" s="130"/>
      <c r="I7" s="130"/>
      <c r="J7" s="130"/>
      <c r="K7" s="185" t="s">
        <v>183</v>
      </c>
      <c r="L7" s="185"/>
      <c r="M7" s="175">
        <f>ResD!Q7</f>
        <v>4</v>
      </c>
      <c r="N7" s="175"/>
      <c r="O7" s="176" t="s">
        <v>5</v>
      </c>
      <c r="P7" s="176"/>
      <c r="Q7" s="175" t="str">
        <f>ResD!W7</f>
        <v>D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COUNTIF(ResD!$AD$14:$AD$53,GrafA!B14)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COUNTIF(ResD!$AD$14:$AD$53,GrafA!B16)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Qaj5gssjOI4Tl9Ryfc1p0LgxAaAihEbJgpBnc3VlDQbxfnBVVnlN0z7oQmSPWfa+OkAkDrHS9dU9wMwNqEYnqg==" saltValue="/c0E0ytowTbnGzADw9PyW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458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CPQsYoFtwIUFGd6DT3ZV0BxgvtAQI+c7TNgh34LbiIj0xUs2gEdUIPu18Nxnae9n99kgqny0iesIQ+X5bgEoSQ==" saltValue="CFd4FNrD1jKkGNGXQn8mF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RespE!G7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RespE!W9</f>
        <v>E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89WzFEaqSIekCxVgnzUAN1L7ZXCM+g0r7yu13LzOWQEeHt8Qpo8JVs1ix57t+Fz0sMPWxbsqoL8B03k8pqiMw==" saltValue="y8F3ZKQKZwxfg/oua41JY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ResE!H7</f>
        <v>Comunicación - Lectura</v>
      </c>
      <c r="H7" s="130"/>
      <c r="I7" s="130"/>
      <c r="J7" s="130"/>
      <c r="K7" s="185" t="s">
        <v>183</v>
      </c>
      <c r="L7" s="185"/>
      <c r="M7" s="175">
        <f>ResE!Q7</f>
        <v>4</v>
      </c>
      <c r="N7" s="175"/>
      <c r="O7" s="176" t="s">
        <v>5</v>
      </c>
      <c r="P7" s="176"/>
      <c r="Q7" s="175" t="str">
        <f>ResE!W7</f>
        <v>E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COUNTIF(ResE!$AD$14:$AD$53,GrafA!B14)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COUNTIF(ResE!$AD$14:$AD$53,GrafA!B16)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xlwVuoXIt0fym0XmLPOVpp7bfd5ALkfkzoib3r8mt2WNl7GLnZSkE0K6OrhhyOg9wDCy9ajjB7nB8K/Z9YYNag==" saltValue="7prEIEwoQTsBAcGm+UENM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459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xvUyz88X4brWMif0OinGaLidyolTDNEyC3oVw8BZKSxqUdqoZb4mPhnCakcAc1UmazdT10+wzUaSW0vwVuX6Xg==" saltValue="6bwQPB2i+7ernLk0MSKbV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RespF!G7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RespF!W9</f>
        <v>F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iZcvFcX70ikDQh2ke3EWOgnYcWqA0ZP0dQc6IMHW3latZB3Fs84X22kqpXHrNu4waXi8KPxqMvBzPJha+aJVg==" saltValue="BHDJAUx3wb27SbV+2xniu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ResF!H7</f>
        <v>Comunicación - Lectura</v>
      </c>
      <c r="H7" s="130"/>
      <c r="I7" s="130"/>
      <c r="J7" s="130"/>
      <c r="K7" s="185" t="s">
        <v>183</v>
      </c>
      <c r="L7" s="185"/>
      <c r="M7" s="175">
        <f>ResF!Q7</f>
        <v>4</v>
      </c>
      <c r="N7" s="175"/>
      <c r="O7" s="176" t="s">
        <v>5</v>
      </c>
      <c r="P7" s="176"/>
      <c r="Q7" s="175" t="str">
        <f>ResF!W7</f>
        <v>F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COUNTIF(ResF!$AD$14:$AD$53,GrafA!B14)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COUNTIF(ResF!$AD$14:$AD$53,GrafA!B16)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anUvAKnSigT1/xPTyuWHrzLguZprc9Q6f/mANmdfquIJGHjaHI0IMR1siK+NSI8SJ6Tjgq91xke5duM/YZa8rQ==" saltValue="eL4I8hz3EdcRjn43P0EAU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460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7GV9lrvG1OX974Wdn+5jgUOkfUGFzUaI+Lv8ViULm71g/8oiwmza7oBq0jZ+himLqgPCKbx30ycPibIpdZSyIA==" saltValue="4ZWFVH22iAqJzDtWvtCrZ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RespG!G7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RespG!W9</f>
        <v>G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d1KBO2WWhuSg1oq0/i0W3wdBGJGvFEHAApjbNKhIQB8jiDQDLkeb2M7Rk8/GjVkt03dZaSoC2u2H0wv6XiHACg==" saltValue="cM+CrNgpkiiTPLWfZJzb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ResG!H7</f>
        <v>Comunicación - Lectura</v>
      </c>
      <c r="H7" s="130"/>
      <c r="I7" s="130"/>
      <c r="J7" s="130"/>
      <c r="K7" s="185" t="s">
        <v>183</v>
      </c>
      <c r="L7" s="185"/>
      <c r="M7" s="175">
        <f>ResG!Q7</f>
        <v>4</v>
      </c>
      <c r="N7" s="175"/>
      <c r="O7" s="176" t="s">
        <v>5</v>
      </c>
      <c r="P7" s="176"/>
      <c r="Q7" s="175" t="str">
        <f>ResG!W7</f>
        <v>G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COUNTIF(ResG!$AD$14:$AD$53,GrafA!B14)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COUNTIF(ResG!$AD$14:$AD$53,GrafA!B16)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r+CEbP71uP7sffW/cWAuGoFuDpVj2PVTHhrlC1XtVpP8dQ8H+b4oqONQmWTF/w+tjnU8v5xtVRKGUitY/9RFuA==" saltValue="aUR25oi/+JqVbDziwJexh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461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99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7"/>
      <c r="C54" s="157"/>
      <c r="D54" s="157"/>
      <c r="E54" s="200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cUsKu8Dnx2az00CYaTWJCTkv+XC33tGyCeBcW6g9L97q5eQSrmGvKbXr7HrUtVDQBn608/VPNaJ2Z2fX/EqFPA==" saltValue="vIZOM3slLb5qWnT0xLskf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RespH!G7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RespH!W9</f>
        <v>H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vEDoXCZAYYpLhJXnVK1ufhlyynTI2x9roDpC1qz1u5zL+Ewey/xdLYFSVpGpZB7NFy52dkmf0155X6lOSmryaA==" saltValue="ydSNXEeuVKnCO2VTIbnU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ResH!H7</f>
        <v>Comunicación - Lectura</v>
      </c>
      <c r="H7" s="130"/>
      <c r="I7" s="130"/>
      <c r="J7" s="130"/>
      <c r="K7" s="185" t="s">
        <v>183</v>
      </c>
      <c r="L7" s="185"/>
      <c r="M7" s="175">
        <f>ResH!Q7</f>
        <v>4</v>
      </c>
      <c r="N7" s="175"/>
      <c r="O7" s="176" t="s">
        <v>5</v>
      </c>
      <c r="P7" s="176"/>
      <c r="Q7" s="175" t="str">
        <f>ResH!W7</f>
        <v>H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COUNTIF(ResH!$AD$14:$AD$53,GrafA!B14)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COUNTIF(ResH!$AD$14:$AD$53,GrafA!B16)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ZZvDjMcmKHhFUrFDMUYnZVNH9EVOAP7tofuL1KRXHtT4VzkhHKR+Ldd1CPnC/dzC55DSKFk8R/AqDBJNq3oAzA==" saltValue="zgCGMfDH1NYfVvgnexBsd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462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M271/uWqyz+8MaxiiPkMO/mHoG5FPkfxbFpj0Oz9dnHU0bxhaRmgTDaOrdYnIJwAKMcFuQJtKH8c5KqljokytQ==" saltValue="xQcLJ7Vhu6Tf/bsRcFw6/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RespI!G7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RespI!W9</f>
        <v>I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PJ3/kHJfafAhwDfiQIsgL+h983BcfWy6yhC0WhXAgerlkH7Yv6qr5p92PDTL/cpSD5ioKy2r3M2aF/B9hTM22w==" saltValue="58CalzB/IpJr6lUJURae7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ResI!H7</f>
        <v>Comunicación - Lectura</v>
      </c>
      <c r="H7" s="130"/>
      <c r="I7" s="130"/>
      <c r="J7" s="130"/>
      <c r="K7" s="185" t="s">
        <v>183</v>
      </c>
      <c r="L7" s="185"/>
      <c r="M7" s="175">
        <f>ResI!Q7</f>
        <v>4</v>
      </c>
      <c r="N7" s="175"/>
      <c r="O7" s="176" t="s">
        <v>5</v>
      </c>
      <c r="P7" s="176"/>
      <c r="Q7" s="175" t="str">
        <f>ResI!W7</f>
        <v>I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COUNTIF(ResI!$AD$14:$AD$53,GrafA!B14)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COUNTIF(ResI!$AD$14:$AD$53,GrafA!B16)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NV4oKzFllWUem5/luzYqICSzN0CFAzZZDqQGM9QyJY+UqytBfSdrPhGlYwWFzUWCwFoChd5WKNtxRQA8tJVAkg==" saltValue="LE9PnDls+nTgLNOGfJMrY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463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va1iMMu2+ZHOHKvXNg2+gPFUE67wZsv0wm00z9Jy75kzBjvgN/fIznMiI5wPH+eTOWXMSj5mqA9oGN7Uxc0j8g==" saltValue="JomzQ1eT8S+bobbANecfR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RespJ!G7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RespJ!W9</f>
        <v>J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lDqq0+nVreeLMQAVZf0uwHRGgA2dJZN9eV0bphXPwxcewCiV4HcmGbryVx/bci3wTk9WALLq9xUOLj89sZtXw==" saltValue="LqO1w9qVmjiSxYHZBxpAG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1546993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ResJ!H7</f>
        <v>Comunicación - Lectura</v>
      </c>
      <c r="H7" s="130"/>
      <c r="I7" s="130"/>
      <c r="J7" s="130"/>
      <c r="K7" s="185" t="s">
        <v>183</v>
      </c>
      <c r="L7" s="185"/>
      <c r="M7" s="175">
        <f>ResJ!Q7</f>
        <v>4</v>
      </c>
      <c r="N7" s="175"/>
      <c r="O7" s="176" t="s">
        <v>5</v>
      </c>
      <c r="P7" s="176"/>
      <c r="Q7" s="175" t="str">
        <f>ResJ!W7</f>
        <v>J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COUNTIF(ResJ!$AD$14:$AD$53,GrafA!B14)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COUNTIF(ResJ!$AD$14:$AD$53,GrafA!B16)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L5FqINLimgrVE/0jmuqCycBxjmG9ZxCfcYMfjUz/yCg3uoLyN9clsAUMo/Pi4kDoPCcRrnHTjsIcqd3a0daxCQ==" saltValue="W0oUSbtdTPH5WGI7vFxh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1546993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SECUNDARIA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464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AKFq8J6wEF3f8wXwLRjmizifd5+Q0U+zl4Germ3rRlV5M+X9Ip9Wpt2W0RiotZm/AZEQTkThZ3Abkt0hH2lqIw==" saltValue="AYL7BT+OMONDskdAjnb4Z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1546993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SECUNDARIA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RespK!G7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RespK!W9</f>
        <v>K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FfOQ6tv3UhBbgF3xjwisj05Un/79ZovFi7rEfpjfB7D537jq0MSNcBa5qoI0dgcyvaT5U4tQcuxOUEohtGpSdg==" saltValue="huWGcCWm/93P8WVRDw84p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1546993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SECUNDARIA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ResK!H7</f>
        <v>Comunicación - Lectura</v>
      </c>
      <c r="H7" s="130"/>
      <c r="I7" s="130"/>
      <c r="J7" s="130"/>
      <c r="K7" s="185" t="s">
        <v>183</v>
      </c>
      <c r="L7" s="185"/>
      <c r="M7" s="175">
        <f>ResK!Q7</f>
        <v>4</v>
      </c>
      <c r="N7" s="175"/>
      <c r="O7" s="176" t="s">
        <v>5</v>
      </c>
      <c r="P7" s="176"/>
      <c r="Q7" s="175" t="str">
        <f>ResK!W7</f>
        <v>K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COUNTIF(ResK!$AD$14:$AD$53,GrafA!B14)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>
      <c r="B16" s="187" t="str">
        <f>Matriz!$I$5</f>
        <v>Proceso</v>
      </c>
      <c r="C16" s="187"/>
      <c r="D16" s="59">
        <f>COUNTIF(ResK!$AD$14:$AD$53,GrafA!B16)</f>
        <v>0</v>
      </c>
      <c r="E16" s="103" t="e">
        <f t="shared" si="0"/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G6m4ehjiE54PX/fuOAr94P4duoDoQ0VzFxKJowcJnVlqkUo6O/gF33UT+gpG5C6PV6fR+wMBQfnH+9OFWu3Mkg==" saltValue="ens6Nu6uP+TV1vm+AwcM1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o+fmkcRH9zk7f/f073Jk7kCGkBSEo+/CEyZE24XEHxst+DwLI+gBNF19StveKFTillL91T8JQ/5vyB8z04/BDg==" saltValue="KXDV+cTjJ90slbpmHM6Ukg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iOE+ROhsU+J5S25J/ymQm4TFgMuGMuFUwZqOYfwfVBPQpNf6YWyxa5WkoJO6am9j9c6gXhTCRof6UimEoMMNGw==" saltValue="3wBCjOe2lPtQIVfVOAOBUg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45494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82</v>
      </c>
      <c r="K2" t="s">
        <v>377</v>
      </c>
      <c r="L2" t="s">
        <v>1</v>
      </c>
      <c r="M2" t="s">
        <v>11</v>
      </c>
      <c r="N2" t="s">
        <v>474</v>
      </c>
      <c r="O2" t="s">
        <v>472</v>
      </c>
      <c r="P2" t="s">
        <v>158</v>
      </c>
      <c r="Q2" t="s">
        <v>166</v>
      </c>
      <c r="R2" t="s">
        <v>166</v>
      </c>
      <c r="S2" t="s">
        <v>165</v>
      </c>
      <c r="T2" t="s">
        <v>167</v>
      </c>
      <c r="U2" t="s">
        <v>166</v>
      </c>
      <c r="V2" t="s">
        <v>167</v>
      </c>
      <c r="W2" t="s">
        <v>168</v>
      </c>
      <c r="X2" t="s">
        <v>168</v>
      </c>
      <c r="Y2" t="s">
        <v>168</v>
      </c>
      <c r="Z2" t="s">
        <v>167</v>
      </c>
      <c r="AA2" t="s">
        <v>166</v>
      </c>
      <c r="AB2" t="s">
        <v>168</v>
      </c>
      <c r="AC2" t="s">
        <v>168</v>
      </c>
      <c r="AD2" t="s">
        <v>167</v>
      </c>
      <c r="AE2" t="s">
        <v>167</v>
      </c>
      <c r="AF2" t="s">
        <v>165</v>
      </c>
      <c r="AG2" t="s">
        <v>168</v>
      </c>
      <c r="AH2" t="s">
        <v>166</v>
      </c>
      <c r="AI2" t="s">
        <v>165</v>
      </c>
      <c r="AJ2" t="s">
        <v>167</v>
      </c>
      <c r="AK2">
        <v>4</v>
      </c>
      <c r="AL2" t="s">
        <v>197</v>
      </c>
      <c r="AM2" t="s">
        <v>35</v>
      </c>
      <c r="AN2">
        <v>4429833</v>
      </c>
      <c r="AO2" t="s">
        <v>675</v>
      </c>
      <c r="AP2" t="s">
        <v>673</v>
      </c>
      <c r="AQ2" t="s">
        <v>676</v>
      </c>
    </row>
    <row r="3" spans="1:43">
      <c r="A3">
        <v>2</v>
      </c>
      <c r="B3" s="73">
        <v>45494</v>
      </c>
      <c r="J3" t="s">
        <v>82</v>
      </c>
      <c r="K3" t="s">
        <v>377</v>
      </c>
      <c r="L3" t="s">
        <v>1</v>
      </c>
      <c r="M3" t="s">
        <v>11</v>
      </c>
      <c r="N3" t="s">
        <v>474</v>
      </c>
      <c r="O3" t="s">
        <v>472</v>
      </c>
      <c r="P3" t="s">
        <v>158</v>
      </c>
      <c r="AK3">
        <v>4</v>
      </c>
      <c r="AL3" t="s">
        <v>197</v>
      </c>
      <c r="AM3" t="s">
        <v>35</v>
      </c>
      <c r="AN3">
        <v>4429833</v>
      </c>
      <c r="AO3" t="s">
        <v>675</v>
      </c>
      <c r="AP3" t="s">
        <v>673</v>
      </c>
      <c r="AQ3" t="s">
        <v>676</v>
      </c>
    </row>
    <row r="4" spans="1:43">
      <c r="A4">
        <v>3</v>
      </c>
      <c r="B4" s="73">
        <v>45494</v>
      </c>
      <c r="J4" t="s">
        <v>82</v>
      </c>
      <c r="K4" t="s">
        <v>377</v>
      </c>
      <c r="L4" t="s">
        <v>1</v>
      </c>
      <c r="M4" t="s">
        <v>11</v>
      </c>
      <c r="N4" t="s">
        <v>474</v>
      </c>
      <c r="O4" t="s">
        <v>472</v>
      </c>
      <c r="P4" t="s">
        <v>158</v>
      </c>
      <c r="AK4">
        <v>4</v>
      </c>
      <c r="AL4" t="s">
        <v>197</v>
      </c>
      <c r="AM4" t="s">
        <v>35</v>
      </c>
      <c r="AN4">
        <v>4429833</v>
      </c>
      <c r="AO4" t="s">
        <v>675</v>
      </c>
      <c r="AP4" t="s">
        <v>673</v>
      </c>
      <c r="AQ4" t="s">
        <v>676</v>
      </c>
    </row>
    <row r="5" spans="1:43">
      <c r="A5">
        <v>4</v>
      </c>
      <c r="B5" s="73">
        <v>45494</v>
      </c>
      <c r="J5" t="s">
        <v>82</v>
      </c>
      <c r="K5" t="s">
        <v>377</v>
      </c>
      <c r="L5" t="s">
        <v>1</v>
      </c>
      <c r="M5" t="s">
        <v>11</v>
      </c>
      <c r="N5" t="s">
        <v>474</v>
      </c>
      <c r="O5" t="s">
        <v>472</v>
      </c>
      <c r="P5" t="s">
        <v>158</v>
      </c>
      <c r="AK5">
        <v>4</v>
      </c>
      <c r="AL5" t="s">
        <v>197</v>
      </c>
      <c r="AM5" t="s">
        <v>35</v>
      </c>
      <c r="AN5">
        <v>4429833</v>
      </c>
      <c r="AO5" t="s">
        <v>675</v>
      </c>
      <c r="AP5" t="s">
        <v>673</v>
      </c>
      <c r="AQ5" t="s">
        <v>676</v>
      </c>
    </row>
    <row r="6" spans="1:43">
      <c r="A6">
        <v>5</v>
      </c>
      <c r="B6" s="73">
        <v>45494</v>
      </c>
      <c r="J6" t="s">
        <v>82</v>
      </c>
      <c r="K6" t="s">
        <v>377</v>
      </c>
      <c r="L6" t="s">
        <v>1</v>
      </c>
      <c r="M6" t="s">
        <v>11</v>
      </c>
      <c r="N6" t="s">
        <v>474</v>
      </c>
      <c r="O6" t="s">
        <v>472</v>
      </c>
      <c r="P6" t="s">
        <v>158</v>
      </c>
      <c r="AK6">
        <v>4</v>
      </c>
      <c r="AL6" t="s">
        <v>197</v>
      </c>
      <c r="AM6" t="s">
        <v>35</v>
      </c>
      <c r="AN6">
        <v>4429833</v>
      </c>
      <c r="AO6" t="s">
        <v>675</v>
      </c>
      <c r="AP6" t="s">
        <v>673</v>
      </c>
      <c r="AQ6" t="s">
        <v>676</v>
      </c>
    </row>
    <row r="7" spans="1:43">
      <c r="A7">
        <v>6</v>
      </c>
      <c r="B7" s="73">
        <v>45494</v>
      </c>
      <c r="J7" t="s">
        <v>82</v>
      </c>
      <c r="K7" t="s">
        <v>377</v>
      </c>
      <c r="L7" t="s">
        <v>1</v>
      </c>
      <c r="M7" t="s">
        <v>11</v>
      </c>
      <c r="N7" t="s">
        <v>474</v>
      </c>
      <c r="O7" t="s">
        <v>472</v>
      </c>
      <c r="P7" t="s">
        <v>158</v>
      </c>
      <c r="AK7">
        <v>4</v>
      </c>
      <c r="AL7" t="s">
        <v>197</v>
      </c>
      <c r="AM7" t="s">
        <v>35</v>
      </c>
      <c r="AN7">
        <v>4429833</v>
      </c>
      <c r="AO7" t="s">
        <v>675</v>
      </c>
      <c r="AP7" t="s">
        <v>673</v>
      </c>
      <c r="AQ7" t="s">
        <v>676</v>
      </c>
    </row>
    <row r="8" spans="1:43">
      <c r="A8">
        <v>7</v>
      </c>
      <c r="B8" s="73">
        <v>45494</v>
      </c>
      <c r="J8" t="s">
        <v>82</v>
      </c>
      <c r="K8" t="s">
        <v>377</v>
      </c>
      <c r="L8" t="s">
        <v>1</v>
      </c>
      <c r="M8" t="s">
        <v>11</v>
      </c>
      <c r="N8" t="s">
        <v>474</v>
      </c>
      <c r="O8" t="s">
        <v>472</v>
      </c>
      <c r="P8" t="s">
        <v>158</v>
      </c>
      <c r="AK8">
        <v>4</v>
      </c>
      <c r="AL8" t="s">
        <v>197</v>
      </c>
      <c r="AM8" t="s">
        <v>35</v>
      </c>
      <c r="AN8">
        <v>4429833</v>
      </c>
      <c r="AO8" t="s">
        <v>675</v>
      </c>
      <c r="AP8" t="s">
        <v>673</v>
      </c>
      <c r="AQ8" t="s">
        <v>676</v>
      </c>
    </row>
    <row r="9" spans="1:43">
      <c r="A9">
        <v>8</v>
      </c>
      <c r="B9" s="73">
        <v>45494</v>
      </c>
      <c r="J9" t="s">
        <v>82</v>
      </c>
      <c r="K9" t="s">
        <v>377</v>
      </c>
      <c r="L9" t="s">
        <v>1</v>
      </c>
      <c r="M9" t="s">
        <v>11</v>
      </c>
      <c r="N9" t="s">
        <v>474</v>
      </c>
      <c r="O9" t="s">
        <v>472</v>
      </c>
      <c r="P9" t="s">
        <v>158</v>
      </c>
      <c r="AK9">
        <v>4</v>
      </c>
      <c r="AL9" t="s">
        <v>197</v>
      </c>
      <c r="AM9" t="s">
        <v>35</v>
      </c>
      <c r="AN9">
        <v>4429833</v>
      </c>
      <c r="AO9" t="s">
        <v>675</v>
      </c>
      <c r="AP9" t="s">
        <v>673</v>
      </c>
      <c r="AQ9" t="s">
        <v>676</v>
      </c>
    </row>
    <row r="10" spans="1:43">
      <c r="A10">
        <v>9</v>
      </c>
      <c r="B10" s="73">
        <v>45494</v>
      </c>
      <c r="J10" t="s">
        <v>82</v>
      </c>
      <c r="K10" t="s">
        <v>377</v>
      </c>
      <c r="L10" t="s">
        <v>1</v>
      </c>
      <c r="M10" t="s">
        <v>11</v>
      </c>
      <c r="N10" t="s">
        <v>474</v>
      </c>
      <c r="O10" t="s">
        <v>472</v>
      </c>
      <c r="P10" t="s">
        <v>158</v>
      </c>
      <c r="AK10">
        <v>4</v>
      </c>
      <c r="AL10" t="s">
        <v>197</v>
      </c>
      <c r="AM10" t="s">
        <v>35</v>
      </c>
      <c r="AN10">
        <v>4429833</v>
      </c>
      <c r="AO10" t="s">
        <v>675</v>
      </c>
      <c r="AP10" t="s">
        <v>673</v>
      </c>
      <c r="AQ10" t="s">
        <v>676</v>
      </c>
    </row>
    <row r="11" spans="1:43">
      <c r="A11">
        <v>10</v>
      </c>
      <c r="B11" s="73">
        <v>45494</v>
      </c>
      <c r="J11" t="s">
        <v>82</v>
      </c>
      <c r="K11" t="s">
        <v>377</v>
      </c>
      <c r="L11" t="s">
        <v>1</v>
      </c>
      <c r="M11" t="s">
        <v>11</v>
      </c>
      <c r="N11" t="s">
        <v>474</v>
      </c>
      <c r="O11" t="s">
        <v>472</v>
      </c>
      <c r="P11" t="s">
        <v>158</v>
      </c>
      <c r="AK11">
        <v>4</v>
      </c>
      <c r="AL11" t="s">
        <v>197</v>
      </c>
      <c r="AM11" t="s">
        <v>35</v>
      </c>
      <c r="AN11">
        <v>4429833</v>
      </c>
      <c r="AO11" t="s">
        <v>675</v>
      </c>
      <c r="AP11" t="s">
        <v>673</v>
      </c>
      <c r="AQ11" t="s">
        <v>676</v>
      </c>
    </row>
    <row r="12" spans="1:43">
      <c r="A12">
        <v>11</v>
      </c>
      <c r="B12" s="73">
        <v>45494</v>
      </c>
      <c r="J12" t="s">
        <v>82</v>
      </c>
      <c r="K12" t="s">
        <v>377</v>
      </c>
      <c r="L12" t="s">
        <v>1</v>
      </c>
      <c r="M12" t="s">
        <v>11</v>
      </c>
      <c r="N12" t="s">
        <v>474</v>
      </c>
      <c r="O12" t="s">
        <v>472</v>
      </c>
      <c r="P12" t="s">
        <v>158</v>
      </c>
      <c r="AK12">
        <v>4</v>
      </c>
      <c r="AL12" t="s">
        <v>197</v>
      </c>
      <c r="AM12" t="s">
        <v>35</v>
      </c>
      <c r="AN12">
        <v>4429833</v>
      </c>
      <c r="AO12" t="s">
        <v>675</v>
      </c>
      <c r="AP12" t="s">
        <v>673</v>
      </c>
      <c r="AQ12" t="s">
        <v>676</v>
      </c>
    </row>
    <row r="13" spans="1:43">
      <c r="A13">
        <v>12</v>
      </c>
      <c r="B13" s="73">
        <v>45494</v>
      </c>
      <c r="J13" t="s">
        <v>82</v>
      </c>
      <c r="K13" t="s">
        <v>377</v>
      </c>
      <c r="L13" t="s">
        <v>1</v>
      </c>
      <c r="M13" t="s">
        <v>11</v>
      </c>
      <c r="N13" t="s">
        <v>474</v>
      </c>
      <c r="O13" t="s">
        <v>472</v>
      </c>
      <c r="P13" t="s">
        <v>158</v>
      </c>
      <c r="AK13">
        <v>4</v>
      </c>
      <c r="AL13" t="s">
        <v>197</v>
      </c>
      <c r="AM13" t="s">
        <v>35</v>
      </c>
      <c r="AN13">
        <v>4429833</v>
      </c>
      <c r="AO13" t="s">
        <v>675</v>
      </c>
      <c r="AP13" t="s">
        <v>673</v>
      </c>
      <c r="AQ13" t="s">
        <v>676</v>
      </c>
    </row>
    <row r="14" spans="1:43">
      <c r="A14">
        <v>13</v>
      </c>
      <c r="B14" s="73">
        <v>45494</v>
      </c>
      <c r="J14" t="s">
        <v>82</v>
      </c>
      <c r="K14" t="s">
        <v>377</v>
      </c>
      <c r="L14" t="s">
        <v>1</v>
      </c>
      <c r="M14" t="s">
        <v>11</v>
      </c>
      <c r="N14" t="s">
        <v>474</v>
      </c>
      <c r="O14" t="s">
        <v>472</v>
      </c>
      <c r="P14" t="s">
        <v>158</v>
      </c>
      <c r="AK14">
        <v>4</v>
      </c>
      <c r="AL14" t="s">
        <v>197</v>
      </c>
      <c r="AM14" t="s">
        <v>35</v>
      </c>
      <c r="AN14">
        <v>4429833</v>
      </c>
      <c r="AO14" t="s">
        <v>675</v>
      </c>
      <c r="AP14" t="s">
        <v>673</v>
      </c>
      <c r="AQ14" t="s">
        <v>676</v>
      </c>
    </row>
    <row r="15" spans="1:43">
      <c r="A15">
        <v>14</v>
      </c>
      <c r="B15" s="73">
        <v>45494</v>
      </c>
      <c r="J15" t="s">
        <v>82</v>
      </c>
      <c r="K15" t="s">
        <v>377</v>
      </c>
      <c r="L15" t="s">
        <v>1</v>
      </c>
      <c r="M15" t="s">
        <v>11</v>
      </c>
      <c r="N15" t="s">
        <v>474</v>
      </c>
      <c r="O15" t="s">
        <v>472</v>
      </c>
      <c r="P15" t="s">
        <v>158</v>
      </c>
      <c r="AK15">
        <v>4</v>
      </c>
      <c r="AL15" t="s">
        <v>197</v>
      </c>
      <c r="AM15" t="s">
        <v>35</v>
      </c>
      <c r="AN15">
        <v>4429833</v>
      </c>
      <c r="AO15" t="s">
        <v>675</v>
      </c>
      <c r="AP15" t="s">
        <v>673</v>
      </c>
      <c r="AQ15" t="s">
        <v>676</v>
      </c>
    </row>
    <row r="16" spans="1:43">
      <c r="A16">
        <v>15</v>
      </c>
      <c r="B16" s="73">
        <v>45494</v>
      </c>
      <c r="J16" t="s">
        <v>82</v>
      </c>
      <c r="K16" t="s">
        <v>377</v>
      </c>
      <c r="L16" t="s">
        <v>1</v>
      </c>
      <c r="M16" t="s">
        <v>11</v>
      </c>
      <c r="N16" t="s">
        <v>474</v>
      </c>
      <c r="O16" t="s">
        <v>472</v>
      </c>
      <c r="P16" t="s">
        <v>158</v>
      </c>
      <c r="AK16">
        <v>4</v>
      </c>
      <c r="AL16" t="s">
        <v>197</v>
      </c>
      <c r="AM16" t="s">
        <v>35</v>
      </c>
      <c r="AN16">
        <v>4429833</v>
      </c>
      <c r="AO16" t="s">
        <v>675</v>
      </c>
      <c r="AP16" t="s">
        <v>673</v>
      </c>
      <c r="AQ16" t="s">
        <v>676</v>
      </c>
    </row>
    <row r="17" spans="1:43">
      <c r="A17">
        <v>16</v>
      </c>
      <c r="B17" s="73">
        <v>45494</v>
      </c>
      <c r="J17" t="s">
        <v>82</v>
      </c>
      <c r="K17" t="s">
        <v>377</v>
      </c>
      <c r="L17" t="s">
        <v>1</v>
      </c>
      <c r="M17" t="s">
        <v>11</v>
      </c>
      <c r="N17" t="s">
        <v>474</v>
      </c>
      <c r="O17" t="s">
        <v>472</v>
      </c>
      <c r="P17" t="s">
        <v>158</v>
      </c>
      <c r="AK17">
        <v>4</v>
      </c>
      <c r="AL17" t="s">
        <v>197</v>
      </c>
      <c r="AM17" t="s">
        <v>35</v>
      </c>
      <c r="AN17">
        <v>4429833</v>
      </c>
      <c r="AO17" t="s">
        <v>675</v>
      </c>
      <c r="AP17" t="s">
        <v>673</v>
      </c>
      <c r="AQ17" t="s">
        <v>676</v>
      </c>
    </row>
    <row r="18" spans="1:43">
      <c r="A18">
        <v>17</v>
      </c>
      <c r="B18" s="73">
        <v>45494</v>
      </c>
      <c r="J18" t="s">
        <v>82</v>
      </c>
      <c r="K18" t="s">
        <v>377</v>
      </c>
      <c r="L18" t="s">
        <v>1</v>
      </c>
      <c r="M18" t="s">
        <v>11</v>
      </c>
      <c r="N18" t="s">
        <v>474</v>
      </c>
      <c r="O18" t="s">
        <v>472</v>
      </c>
      <c r="P18" t="s">
        <v>158</v>
      </c>
      <c r="AK18">
        <v>4</v>
      </c>
      <c r="AL18" t="s">
        <v>197</v>
      </c>
      <c r="AM18" t="s">
        <v>35</v>
      </c>
      <c r="AN18">
        <v>4429833</v>
      </c>
      <c r="AO18" t="s">
        <v>675</v>
      </c>
      <c r="AP18" t="s">
        <v>673</v>
      </c>
      <c r="AQ18" t="s">
        <v>676</v>
      </c>
    </row>
    <row r="19" spans="1:43">
      <c r="A19">
        <v>18</v>
      </c>
      <c r="B19" s="73">
        <v>45494</v>
      </c>
      <c r="J19" t="s">
        <v>82</v>
      </c>
      <c r="K19" t="s">
        <v>377</v>
      </c>
      <c r="L19" t="s">
        <v>1</v>
      </c>
      <c r="M19" t="s">
        <v>11</v>
      </c>
      <c r="N19" t="s">
        <v>474</v>
      </c>
      <c r="O19" t="s">
        <v>472</v>
      </c>
      <c r="P19" t="s">
        <v>158</v>
      </c>
      <c r="AK19">
        <v>4</v>
      </c>
      <c r="AL19" t="s">
        <v>197</v>
      </c>
      <c r="AM19" t="s">
        <v>35</v>
      </c>
      <c r="AN19">
        <v>4429833</v>
      </c>
      <c r="AO19" t="s">
        <v>675</v>
      </c>
      <c r="AP19" t="s">
        <v>673</v>
      </c>
      <c r="AQ19" t="s">
        <v>676</v>
      </c>
    </row>
    <row r="20" spans="1:43">
      <c r="A20">
        <v>19</v>
      </c>
      <c r="B20" s="73">
        <v>45494</v>
      </c>
      <c r="J20" t="s">
        <v>82</v>
      </c>
      <c r="K20" t="s">
        <v>377</v>
      </c>
      <c r="L20" t="s">
        <v>1</v>
      </c>
      <c r="M20" t="s">
        <v>11</v>
      </c>
      <c r="N20" t="s">
        <v>474</v>
      </c>
      <c r="O20" t="s">
        <v>472</v>
      </c>
      <c r="P20" t="s">
        <v>158</v>
      </c>
      <c r="AK20">
        <v>4</v>
      </c>
      <c r="AL20" t="s">
        <v>197</v>
      </c>
      <c r="AM20" t="s">
        <v>35</v>
      </c>
      <c r="AN20">
        <v>4429833</v>
      </c>
      <c r="AO20" t="s">
        <v>675</v>
      </c>
      <c r="AP20" t="s">
        <v>673</v>
      </c>
      <c r="AQ20" t="s">
        <v>676</v>
      </c>
    </row>
    <row r="21" spans="1:43">
      <c r="A21">
        <v>20</v>
      </c>
      <c r="B21" s="73">
        <v>45494</v>
      </c>
      <c r="J21" t="s">
        <v>82</v>
      </c>
      <c r="K21" t="s">
        <v>377</v>
      </c>
      <c r="L21" t="s">
        <v>1</v>
      </c>
      <c r="M21" t="s">
        <v>11</v>
      </c>
      <c r="N21" t="s">
        <v>474</v>
      </c>
      <c r="O21" t="s">
        <v>472</v>
      </c>
      <c r="P21" t="s">
        <v>158</v>
      </c>
      <c r="AK21">
        <v>4</v>
      </c>
      <c r="AL21" t="s">
        <v>197</v>
      </c>
      <c r="AM21" t="s">
        <v>35</v>
      </c>
      <c r="AN21">
        <v>4429833</v>
      </c>
      <c r="AO21" t="s">
        <v>675</v>
      </c>
      <c r="AP21" t="s">
        <v>673</v>
      </c>
      <c r="AQ21" t="s">
        <v>676</v>
      </c>
    </row>
    <row r="22" spans="1:43">
      <c r="A22">
        <v>21</v>
      </c>
      <c r="B22" s="73">
        <v>45494</v>
      </c>
      <c r="J22" t="s">
        <v>82</v>
      </c>
      <c r="K22" t="s">
        <v>377</v>
      </c>
      <c r="L22" t="s">
        <v>1</v>
      </c>
      <c r="M22" t="s">
        <v>11</v>
      </c>
      <c r="N22" t="s">
        <v>474</v>
      </c>
      <c r="O22" t="s">
        <v>472</v>
      </c>
      <c r="P22" t="s">
        <v>158</v>
      </c>
      <c r="AK22">
        <v>4</v>
      </c>
      <c r="AL22" t="s">
        <v>197</v>
      </c>
      <c r="AM22" t="s">
        <v>35</v>
      </c>
      <c r="AN22">
        <v>4429833</v>
      </c>
      <c r="AO22" t="s">
        <v>675</v>
      </c>
      <c r="AP22" t="s">
        <v>673</v>
      </c>
      <c r="AQ22" t="s">
        <v>676</v>
      </c>
    </row>
    <row r="23" spans="1:43">
      <c r="A23">
        <v>22</v>
      </c>
      <c r="B23" s="73">
        <v>45494</v>
      </c>
      <c r="J23" t="s">
        <v>82</v>
      </c>
      <c r="K23" t="s">
        <v>377</v>
      </c>
      <c r="L23" t="s">
        <v>1</v>
      </c>
      <c r="M23" t="s">
        <v>11</v>
      </c>
      <c r="N23" t="s">
        <v>474</v>
      </c>
      <c r="O23" t="s">
        <v>472</v>
      </c>
      <c r="P23" t="s">
        <v>158</v>
      </c>
      <c r="AK23">
        <v>4</v>
      </c>
      <c r="AL23" t="s">
        <v>197</v>
      </c>
      <c r="AM23" t="s">
        <v>35</v>
      </c>
      <c r="AN23">
        <v>4429833</v>
      </c>
      <c r="AO23" t="s">
        <v>675</v>
      </c>
      <c r="AP23" t="s">
        <v>673</v>
      </c>
      <c r="AQ23" t="s">
        <v>676</v>
      </c>
    </row>
    <row r="24" spans="1:43">
      <c r="A24">
        <v>23</v>
      </c>
      <c r="B24" s="73">
        <v>45494</v>
      </c>
      <c r="J24" t="s">
        <v>82</v>
      </c>
      <c r="K24" t="s">
        <v>377</v>
      </c>
      <c r="L24" t="s">
        <v>1</v>
      </c>
      <c r="M24" t="s">
        <v>11</v>
      </c>
      <c r="N24" t="s">
        <v>474</v>
      </c>
      <c r="O24" t="s">
        <v>472</v>
      </c>
      <c r="P24" t="s">
        <v>158</v>
      </c>
      <c r="AK24">
        <v>4</v>
      </c>
      <c r="AL24" t="s">
        <v>197</v>
      </c>
      <c r="AM24" t="s">
        <v>35</v>
      </c>
      <c r="AN24">
        <v>4429833</v>
      </c>
      <c r="AO24" t="s">
        <v>675</v>
      </c>
      <c r="AP24" t="s">
        <v>673</v>
      </c>
      <c r="AQ24" t="s">
        <v>676</v>
      </c>
    </row>
    <row r="25" spans="1:43">
      <c r="A25">
        <v>24</v>
      </c>
      <c r="B25" s="73">
        <v>45494</v>
      </c>
      <c r="J25" t="s">
        <v>82</v>
      </c>
      <c r="K25" t="s">
        <v>377</v>
      </c>
      <c r="L25" t="s">
        <v>1</v>
      </c>
      <c r="M25" t="s">
        <v>11</v>
      </c>
      <c r="N25" t="s">
        <v>474</v>
      </c>
      <c r="O25" t="s">
        <v>472</v>
      </c>
      <c r="P25" t="s">
        <v>158</v>
      </c>
      <c r="AK25">
        <v>4</v>
      </c>
      <c r="AL25" t="s">
        <v>197</v>
      </c>
      <c r="AM25" t="s">
        <v>35</v>
      </c>
      <c r="AN25">
        <v>4429833</v>
      </c>
      <c r="AO25" t="s">
        <v>675</v>
      </c>
      <c r="AP25" t="s">
        <v>673</v>
      </c>
      <c r="AQ25" t="s">
        <v>676</v>
      </c>
    </row>
    <row r="26" spans="1:43">
      <c r="A26">
        <v>25</v>
      </c>
      <c r="B26" s="73">
        <v>45494</v>
      </c>
      <c r="J26" t="s">
        <v>82</v>
      </c>
      <c r="K26" t="s">
        <v>377</v>
      </c>
      <c r="L26" t="s">
        <v>1</v>
      </c>
      <c r="M26" t="s">
        <v>11</v>
      </c>
      <c r="N26" t="s">
        <v>474</v>
      </c>
      <c r="O26" t="s">
        <v>472</v>
      </c>
      <c r="P26" t="s">
        <v>158</v>
      </c>
      <c r="AK26">
        <v>4</v>
      </c>
      <c r="AL26" t="s">
        <v>197</v>
      </c>
      <c r="AM26" t="s">
        <v>35</v>
      </c>
      <c r="AN26">
        <v>4429833</v>
      </c>
      <c r="AO26" t="s">
        <v>675</v>
      </c>
      <c r="AP26" t="s">
        <v>673</v>
      </c>
      <c r="AQ26" t="s">
        <v>676</v>
      </c>
    </row>
    <row r="27" spans="1:43">
      <c r="A27">
        <v>26</v>
      </c>
      <c r="B27" s="73">
        <v>45494</v>
      </c>
      <c r="J27" t="s">
        <v>82</v>
      </c>
      <c r="K27" t="s">
        <v>377</v>
      </c>
      <c r="L27" t="s">
        <v>1</v>
      </c>
      <c r="M27" t="s">
        <v>11</v>
      </c>
      <c r="N27" t="s">
        <v>474</v>
      </c>
      <c r="O27" t="s">
        <v>472</v>
      </c>
      <c r="P27" t="s">
        <v>158</v>
      </c>
      <c r="AK27">
        <v>4</v>
      </c>
      <c r="AL27" t="s">
        <v>197</v>
      </c>
      <c r="AM27" t="s">
        <v>35</v>
      </c>
      <c r="AN27">
        <v>4429833</v>
      </c>
      <c r="AO27" t="s">
        <v>675</v>
      </c>
      <c r="AP27" t="s">
        <v>673</v>
      </c>
      <c r="AQ27" t="s">
        <v>676</v>
      </c>
    </row>
    <row r="28" spans="1:43">
      <c r="A28">
        <v>27</v>
      </c>
      <c r="B28" s="73">
        <v>45494</v>
      </c>
      <c r="J28" t="s">
        <v>82</v>
      </c>
      <c r="K28" t="s">
        <v>377</v>
      </c>
      <c r="L28" t="s">
        <v>1</v>
      </c>
      <c r="M28" t="s">
        <v>11</v>
      </c>
      <c r="N28" t="s">
        <v>474</v>
      </c>
      <c r="O28" t="s">
        <v>472</v>
      </c>
      <c r="P28" t="s">
        <v>158</v>
      </c>
      <c r="AK28">
        <v>4</v>
      </c>
      <c r="AL28" t="s">
        <v>197</v>
      </c>
      <c r="AM28" t="s">
        <v>35</v>
      </c>
      <c r="AN28">
        <v>4429833</v>
      </c>
      <c r="AO28" t="s">
        <v>675</v>
      </c>
      <c r="AP28" t="s">
        <v>673</v>
      </c>
      <c r="AQ28" t="s">
        <v>676</v>
      </c>
    </row>
    <row r="29" spans="1:43">
      <c r="A29">
        <v>28</v>
      </c>
      <c r="B29" s="73">
        <v>45494</v>
      </c>
      <c r="J29" t="s">
        <v>82</v>
      </c>
      <c r="K29" t="s">
        <v>377</v>
      </c>
      <c r="L29" t="s">
        <v>1</v>
      </c>
      <c r="M29" t="s">
        <v>11</v>
      </c>
      <c r="N29" t="s">
        <v>474</v>
      </c>
      <c r="O29" t="s">
        <v>472</v>
      </c>
      <c r="P29" t="s">
        <v>158</v>
      </c>
      <c r="AK29">
        <v>4</v>
      </c>
      <c r="AL29" t="s">
        <v>197</v>
      </c>
      <c r="AM29" t="s">
        <v>35</v>
      </c>
      <c r="AN29">
        <v>4429833</v>
      </c>
      <c r="AO29" t="s">
        <v>675</v>
      </c>
      <c r="AP29" t="s">
        <v>673</v>
      </c>
      <c r="AQ29" t="s">
        <v>676</v>
      </c>
    </row>
    <row r="30" spans="1:43">
      <c r="A30">
        <v>29</v>
      </c>
      <c r="B30" s="73">
        <v>45494</v>
      </c>
      <c r="J30" t="s">
        <v>82</v>
      </c>
      <c r="K30" t="s">
        <v>377</v>
      </c>
      <c r="L30" t="s">
        <v>1</v>
      </c>
      <c r="M30" t="s">
        <v>11</v>
      </c>
      <c r="N30" t="s">
        <v>474</v>
      </c>
      <c r="O30" t="s">
        <v>472</v>
      </c>
      <c r="P30" t="s">
        <v>158</v>
      </c>
      <c r="AK30">
        <v>4</v>
      </c>
      <c r="AL30" t="s">
        <v>197</v>
      </c>
      <c r="AM30" t="s">
        <v>35</v>
      </c>
      <c r="AN30">
        <v>4429833</v>
      </c>
      <c r="AO30" t="s">
        <v>675</v>
      </c>
      <c r="AP30" t="s">
        <v>673</v>
      </c>
      <c r="AQ30" t="s">
        <v>676</v>
      </c>
    </row>
    <row r="31" spans="1:43">
      <c r="A31">
        <v>30</v>
      </c>
      <c r="B31" s="73">
        <v>45494</v>
      </c>
      <c r="J31" t="s">
        <v>82</v>
      </c>
      <c r="K31" t="s">
        <v>377</v>
      </c>
      <c r="L31" t="s">
        <v>1</v>
      </c>
      <c r="M31" t="s">
        <v>11</v>
      </c>
      <c r="N31" t="s">
        <v>474</v>
      </c>
      <c r="O31" t="s">
        <v>472</v>
      </c>
      <c r="P31" t="s">
        <v>158</v>
      </c>
      <c r="AK31">
        <v>4</v>
      </c>
      <c r="AL31" t="s">
        <v>197</v>
      </c>
      <c r="AM31" t="s">
        <v>35</v>
      </c>
      <c r="AN31">
        <v>4429833</v>
      </c>
      <c r="AO31" t="s">
        <v>675</v>
      </c>
      <c r="AP31" t="s">
        <v>673</v>
      </c>
      <c r="AQ31" t="s">
        <v>676</v>
      </c>
    </row>
    <row r="32" spans="1:43">
      <c r="A32">
        <v>31</v>
      </c>
      <c r="B32" s="73">
        <v>45494</v>
      </c>
      <c r="J32" t="s">
        <v>82</v>
      </c>
      <c r="K32" t="s">
        <v>377</v>
      </c>
      <c r="L32" t="s">
        <v>1</v>
      </c>
      <c r="M32" t="s">
        <v>11</v>
      </c>
      <c r="N32" t="s">
        <v>474</v>
      </c>
      <c r="O32" t="s">
        <v>472</v>
      </c>
      <c r="P32" t="s">
        <v>158</v>
      </c>
      <c r="AK32">
        <v>4</v>
      </c>
      <c r="AL32" t="s">
        <v>197</v>
      </c>
      <c r="AM32" t="s">
        <v>35</v>
      </c>
      <c r="AN32">
        <v>4429833</v>
      </c>
      <c r="AO32" t="s">
        <v>675</v>
      </c>
      <c r="AP32" t="s">
        <v>673</v>
      </c>
      <c r="AQ32" t="s">
        <v>676</v>
      </c>
    </row>
    <row r="33" spans="1:43">
      <c r="A33">
        <v>32</v>
      </c>
      <c r="B33" s="73">
        <v>45494</v>
      </c>
      <c r="J33" t="s">
        <v>82</v>
      </c>
      <c r="K33" t="s">
        <v>377</v>
      </c>
      <c r="L33" t="s">
        <v>1</v>
      </c>
      <c r="M33" t="s">
        <v>11</v>
      </c>
      <c r="N33" t="s">
        <v>474</v>
      </c>
      <c r="O33" t="s">
        <v>472</v>
      </c>
      <c r="P33" t="s">
        <v>158</v>
      </c>
      <c r="AK33">
        <v>4</v>
      </c>
      <c r="AL33" t="s">
        <v>197</v>
      </c>
      <c r="AM33" t="s">
        <v>35</v>
      </c>
      <c r="AN33">
        <v>4429833</v>
      </c>
      <c r="AO33" t="s">
        <v>675</v>
      </c>
      <c r="AP33" t="s">
        <v>673</v>
      </c>
      <c r="AQ33" t="s">
        <v>676</v>
      </c>
    </row>
    <row r="34" spans="1:43">
      <c r="A34">
        <v>33</v>
      </c>
      <c r="B34" s="73">
        <v>45494</v>
      </c>
      <c r="J34" t="s">
        <v>82</v>
      </c>
      <c r="K34" t="s">
        <v>377</v>
      </c>
      <c r="L34" t="s">
        <v>1</v>
      </c>
      <c r="M34" t="s">
        <v>11</v>
      </c>
      <c r="N34" t="s">
        <v>474</v>
      </c>
      <c r="O34" t="s">
        <v>472</v>
      </c>
      <c r="P34" t="s">
        <v>158</v>
      </c>
      <c r="AK34">
        <v>4</v>
      </c>
      <c r="AL34" t="s">
        <v>197</v>
      </c>
      <c r="AM34" t="s">
        <v>35</v>
      </c>
      <c r="AN34">
        <v>4429833</v>
      </c>
      <c r="AO34" t="s">
        <v>675</v>
      </c>
      <c r="AP34" t="s">
        <v>673</v>
      </c>
      <c r="AQ34" t="s">
        <v>676</v>
      </c>
    </row>
    <row r="35" spans="1:43">
      <c r="A35">
        <v>34</v>
      </c>
      <c r="B35" s="73">
        <v>45494</v>
      </c>
      <c r="J35" t="s">
        <v>82</v>
      </c>
      <c r="K35" t="s">
        <v>377</v>
      </c>
      <c r="L35" t="s">
        <v>1</v>
      </c>
      <c r="M35" t="s">
        <v>11</v>
      </c>
      <c r="N35" t="s">
        <v>474</v>
      </c>
      <c r="O35" t="s">
        <v>472</v>
      </c>
      <c r="P35" t="s">
        <v>158</v>
      </c>
      <c r="AK35">
        <v>4</v>
      </c>
      <c r="AL35" t="s">
        <v>197</v>
      </c>
      <c r="AM35" t="s">
        <v>35</v>
      </c>
      <c r="AN35">
        <v>4429833</v>
      </c>
      <c r="AO35" t="s">
        <v>675</v>
      </c>
      <c r="AP35" t="s">
        <v>673</v>
      </c>
      <c r="AQ35" t="s">
        <v>676</v>
      </c>
    </row>
    <row r="36" spans="1:43">
      <c r="A36">
        <v>35</v>
      </c>
      <c r="B36" s="73">
        <v>45494</v>
      </c>
      <c r="J36" t="s">
        <v>82</v>
      </c>
      <c r="K36" t="s">
        <v>377</v>
      </c>
      <c r="L36" t="s">
        <v>1</v>
      </c>
      <c r="M36" t="s">
        <v>11</v>
      </c>
      <c r="N36" t="s">
        <v>474</v>
      </c>
      <c r="O36" t="s">
        <v>472</v>
      </c>
      <c r="P36" t="s">
        <v>158</v>
      </c>
      <c r="AK36">
        <v>4</v>
      </c>
      <c r="AL36" t="s">
        <v>197</v>
      </c>
      <c r="AM36" t="s">
        <v>35</v>
      </c>
      <c r="AN36">
        <v>4429833</v>
      </c>
      <c r="AO36" t="s">
        <v>675</v>
      </c>
      <c r="AP36" t="s">
        <v>673</v>
      </c>
      <c r="AQ36" t="s">
        <v>676</v>
      </c>
    </row>
    <row r="37" spans="1:43">
      <c r="A37">
        <v>36</v>
      </c>
      <c r="B37" s="73">
        <v>45494</v>
      </c>
      <c r="J37" t="s">
        <v>82</v>
      </c>
      <c r="K37" t="s">
        <v>377</v>
      </c>
      <c r="L37" t="s">
        <v>1</v>
      </c>
      <c r="M37" t="s">
        <v>11</v>
      </c>
      <c r="N37" t="s">
        <v>474</v>
      </c>
      <c r="O37" t="s">
        <v>472</v>
      </c>
      <c r="P37" t="s">
        <v>158</v>
      </c>
      <c r="AK37">
        <v>4</v>
      </c>
      <c r="AL37" t="s">
        <v>197</v>
      </c>
      <c r="AM37" t="s">
        <v>35</v>
      </c>
      <c r="AN37">
        <v>4429833</v>
      </c>
      <c r="AO37" t="s">
        <v>675</v>
      </c>
      <c r="AP37" t="s">
        <v>673</v>
      </c>
      <c r="AQ37" t="s">
        <v>676</v>
      </c>
    </row>
    <row r="38" spans="1:43">
      <c r="A38">
        <v>37</v>
      </c>
      <c r="B38" s="73">
        <v>45494</v>
      </c>
      <c r="J38" t="s">
        <v>82</v>
      </c>
      <c r="K38" t="s">
        <v>377</v>
      </c>
      <c r="L38" t="s">
        <v>1</v>
      </c>
      <c r="M38" t="s">
        <v>11</v>
      </c>
      <c r="N38" t="s">
        <v>474</v>
      </c>
      <c r="O38" t="s">
        <v>472</v>
      </c>
      <c r="P38" t="s">
        <v>158</v>
      </c>
      <c r="AK38">
        <v>4</v>
      </c>
      <c r="AL38" t="s">
        <v>197</v>
      </c>
      <c r="AM38" t="s">
        <v>35</v>
      </c>
      <c r="AN38">
        <v>4429833</v>
      </c>
      <c r="AO38" t="s">
        <v>675</v>
      </c>
      <c r="AP38" t="s">
        <v>673</v>
      </c>
      <c r="AQ38" t="s">
        <v>676</v>
      </c>
    </row>
    <row r="39" spans="1:43">
      <c r="A39">
        <v>38</v>
      </c>
      <c r="B39" s="73">
        <v>45494</v>
      </c>
      <c r="J39" t="s">
        <v>82</v>
      </c>
      <c r="K39" t="s">
        <v>377</v>
      </c>
      <c r="L39" t="s">
        <v>1</v>
      </c>
      <c r="M39" t="s">
        <v>11</v>
      </c>
      <c r="N39" t="s">
        <v>474</v>
      </c>
      <c r="O39" t="s">
        <v>472</v>
      </c>
      <c r="P39" t="s">
        <v>158</v>
      </c>
      <c r="AK39">
        <v>4</v>
      </c>
      <c r="AL39" t="s">
        <v>197</v>
      </c>
      <c r="AM39" t="s">
        <v>35</v>
      </c>
      <c r="AN39">
        <v>4429833</v>
      </c>
      <c r="AO39" t="s">
        <v>675</v>
      </c>
      <c r="AP39" t="s">
        <v>673</v>
      </c>
      <c r="AQ39" t="s">
        <v>676</v>
      </c>
    </row>
    <row r="40" spans="1:43">
      <c r="A40">
        <v>39</v>
      </c>
      <c r="B40" s="73">
        <v>45494</v>
      </c>
      <c r="J40" t="s">
        <v>82</v>
      </c>
      <c r="K40" t="s">
        <v>377</v>
      </c>
      <c r="L40" t="s">
        <v>1</v>
      </c>
      <c r="M40" t="s">
        <v>11</v>
      </c>
      <c r="N40" t="s">
        <v>474</v>
      </c>
      <c r="O40" t="s">
        <v>472</v>
      </c>
      <c r="P40" t="s">
        <v>158</v>
      </c>
      <c r="AK40">
        <v>4</v>
      </c>
      <c r="AL40" t="s">
        <v>197</v>
      </c>
      <c r="AM40" t="s">
        <v>35</v>
      </c>
      <c r="AN40">
        <v>4429833</v>
      </c>
      <c r="AO40" t="s">
        <v>675</v>
      </c>
      <c r="AP40" t="s">
        <v>673</v>
      </c>
      <c r="AQ40" t="s">
        <v>676</v>
      </c>
    </row>
    <row r="41" spans="1:43">
      <c r="A41">
        <v>40</v>
      </c>
      <c r="B41" s="73">
        <v>45494</v>
      </c>
      <c r="J41" t="s">
        <v>82</v>
      </c>
      <c r="K41" t="s">
        <v>377</v>
      </c>
      <c r="L41" t="s">
        <v>1</v>
      </c>
      <c r="M41" t="s">
        <v>11</v>
      </c>
      <c r="N41" t="s">
        <v>474</v>
      </c>
      <c r="O41" t="s">
        <v>472</v>
      </c>
      <c r="P41" t="s">
        <v>158</v>
      </c>
      <c r="AK41">
        <v>4</v>
      </c>
      <c r="AL41" t="s">
        <v>197</v>
      </c>
      <c r="AM41" t="s">
        <v>35</v>
      </c>
      <c r="AN41">
        <v>4429833</v>
      </c>
      <c r="AO41" t="s">
        <v>675</v>
      </c>
      <c r="AP41" t="s">
        <v>673</v>
      </c>
      <c r="AQ41" t="s">
        <v>676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2024-07-22T03:19:23Z</dcterms:modified>
</cp:coreProperties>
</file>