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ERE 2024\ERE PROCESO 2024 IESDLOC\"/>
    </mc:Choice>
  </mc:AlternateContent>
  <xr:revisionPtr revIDLastSave="0" documentId="13_ncr:1_{0125A427-8A5D-4C01-AF30-1CE867AE84A2}" xr6:coauthVersionLast="47" xr6:coauthVersionMax="47" xr10:uidLastSave="{00000000-0000-0000-0000-000000000000}"/>
  <bookViews>
    <workbookView showSheetTabs="0" xWindow="-108" yWindow="-108" windowWidth="23256" windowHeight="12576" tabRatio="844" activeTab="3" xr2:uid="{00000000-000D-0000-FFFF-FFFF00000000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44" i="29"/>
  <c r="AB44" i="29" s="1"/>
  <c r="AA44" i="29"/>
  <c r="H5" i="29"/>
  <c r="G31" i="29"/>
  <c r="BC43" i="29"/>
  <c r="AB43" i="29" s="1"/>
  <c r="BD51" i="29"/>
  <c r="AC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25" i="38" l="1"/>
  <c r="AB25" i="38" s="1"/>
  <c r="BD40" i="38"/>
  <c r="AC40" i="38" s="1"/>
  <c r="BC37" i="29"/>
  <c r="AB37" i="29" s="1"/>
  <c r="BD53" i="29"/>
  <c r="AC53" i="29" s="1"/>
  <c r="BD37" i="29"/>
  <c r="AC37" i="29" s="1"/>
  <c r="BD52" i="29"/>
  <c r="AC52" i="29" s="1"/>
  <c r="BC38" i="29"/>
  <c r="AB38" i="29" s="1"/>
  <c r="BC51" i="32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00000000-0006-0000-2600-000003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00000000-0006-0000-2600-000004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00000000-0006-0000-2600-000005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00000000-0006-0000-2600-000006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00000000-0006-0000-2600-000007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<sst xmlns="http://schemas.openxmlformats.org/spreadsheetml/2006/main" count="5017" uniqueCount="763">
  <si>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</si>
  <si>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</si>
  <si>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</si>
  <si>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</si>
  <si>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</si>
  <si>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</si>
  <si>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</si>
  <si>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</si>
  <si>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</si>
  <si>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</si>
  <si>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</si>
  <si>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</si>
  <si>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</si>
  <si>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</si>
  <si>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</si>
  <si>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</si>
  <si>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</si>
  <si>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</si>
  <si>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</si>
  <si>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</si>
  <si>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</si>
  <si>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</si>
  <si>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</si>
  <si>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</si>
  <si>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</si>
  <si>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</si>
  <si>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</si>
  <si>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</si>
  <si>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</si>
  <si>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</si>
  <si>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</si>
  <si>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</si>
  <si>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</si>
  <si>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</si>
  <si>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</si>
  <si>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</si>
  <si>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</si>
  <si>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</si>
  <si>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</si>
  <si>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</si>
  <si>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</si>
  <si>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</si>
  <si>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</si>
  <si>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</si>
  <si>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</si>
  <si>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</si>
  <si>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</si>
  <si>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</si>
  <si>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</si>
  <si>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</si>
  <si>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</si>
  <si>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</si>
  <si>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</si>
  <si>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</si>
  <si>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</si>
  <si>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</si>
  <si>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</si>
  <si>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</si>
  <si>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</si>
  <si>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</si>
  <si>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</si>
  <si>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</si>
  <si>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</si>
  <si>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</si>
  <si>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</si>
  <si>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</si>
  <si>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</si>
  <si>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</si>
  <si>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</si>
  <si>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</si>
  <si>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</si>
  <si>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</si>
  <si>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</si>
  <si>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</si>
  <si>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</si>
  <si>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</si>
  <si>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</si>
  <si>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</si>
  <si>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</si>
  <si>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</si>
  <si>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</si>
  <si>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</si>
  <si>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</si>
  <si>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</si>
  <si>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</si>
  <si>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</si>
  <si>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</si>
  <si>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</si>
  <si>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</si>
  <si>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</si>
  <si>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</si>
  <si>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</si>
  <si>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</si>
  <si>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</si>
  <si>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</si>
  <si>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</si>
  <si>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</si>
  <si>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</si>
  <si>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</si>
  <si>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</si>
  <si>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</si>
  <si>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</si>
  <si>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</si>
  <si>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</si>
  <si>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</si>
  <si>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</si>
  <si>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</si>
  <si>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</si>
  <si>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</si>
  <si>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</si>
  <si>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</si>
  <si>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</si>
  <si>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</si>
  <si>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</si>
  <si>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</si>
  <si>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</si>
  <si>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</si>
  <si>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</si>
  <si>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</si>
  <si>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</si>
  <si>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</si>
  <si>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</si>
  <si>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</si>
  <si>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</si>
  <si>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</si>
  <si>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</si>
  <si>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</si>
  <si>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</si>
  <si>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</si>
  <si>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</si>
  <si>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</si>
  <si>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</si>
  <si>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</si>
  <si>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</si>
  <si>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</si>
  <si>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</si>
  <si>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</si>
  <si>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</si>
  <si>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</si>
  <si>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</si>
  <si>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</si>
  <si>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</si>
  <si>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</si>
  <si>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</si>
  <si>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</si>
  <si>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</si>
  <si>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</si>
  <si>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</si>
  <si>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</si>
  <si>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</si>
  <si>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</si>
  <si>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</si>
  <si>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</si>
  <si>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</si>
  <si>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</si>
  <si>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</si>
  <si>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</si>
  <si>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</si>
  <si>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</si>
  <si>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</si>
  <si>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</si>
  <si>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</si>
  <si>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</si>
  <si>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</si>
  <si>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</si>
  <si>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</si>
  <si>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</si>
  <si>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</si>
  <si>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</si>
  <si>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</si>
  <si>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</si>
  <si>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</si>
  <si>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</si>
  <si>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</si>
  <si>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</si>
  <si>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</si>
  <si>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</si>
  <si>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</si>
  <si>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</si>
  <si>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</si>
  <si>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</si>
  <si>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</si>
  <si>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</si>
  <si>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</si>
  <si>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</si>
  <si>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</si>
  <si>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</si>
  <si>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</si>
  <si>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</si>
  <si>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</si>
  <si>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</si>
  <si>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</si>
  <si>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</si>
  <si>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</si>
  <si>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</si>
  <si>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</si>
  <si>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</si>
  <si>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</si>
  <si>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</si>
  <si>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</si>
  <si>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</si>
  <si>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</si>
  <si>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</si>
  <si>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</si>
  <si>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</si>
  <si>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</si>
  <si>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</si>
  <si>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</si>
  <si>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</si>
  <si>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</si>
  <si>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</si>
  <si>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</si>
  <si>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</si>
  <si>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</si>
  <si>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</si>
  <si>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</si>
  <si>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</si>
  <si>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</si>
  <si>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</si>
  <si>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</si>
  <si>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</si>
  <si>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</si>
  <si>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</si>
  <si>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</si>
  <si>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</si>
  <si>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</si>
  <si>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</si>
  <si>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</si>
  <si>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</si>
  <si>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</si>
  <si>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</si>
  <si>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</si>
  <si>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</si>
  <si>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</si>
  <si>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</si>
  <si>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</si>
  <si>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</si>
  <si>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</si>
  <si>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</si>
  <si>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</si>
  <si>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</si>
  <si>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</si>
  <si>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</si>
  <si>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</si>
  <si>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</si>
  <si>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</si>
  <si>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</si>
  <si>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</si>
  <si>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</si>
  <si>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</si>
  <si>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</si>
  <si>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</si>
  <si>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</si>
  <si>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</si>
  <si>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</si>
  <si>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</si>
  <si>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</si>
  <si>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</si>
  <si>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</si>
  <si>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</si>
  <si>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</si>
  <si>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</si>
  <si>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</si>
  <si>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</si>
  <si>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</si>
  <si>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</si>
  <si>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</si>
  <si>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</si>
  <si>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</si>
  <si>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</si>
  <si>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</si>
  <si>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</si>
  <si>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</si>
  <si>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</si>
  <si>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</si>
  <si>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</si>
  <si>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</si>
  <si>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</si>
  <si>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</si>
  <si>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</si>
  <si>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</si>
  <si>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</si>
  <si>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</si>
  <si>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</si>
  <si>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</si>
  <si>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</si>
  <si>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</si>
  <si>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</si>
  <si>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</si>
  <si>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</si>
  <si>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</si>
  <si>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</si>
  <si>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</si>
  <si>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</si>
  <si>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</si>
  <si>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</si>
  <si>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</si>
  <si>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</si>
  <si>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</si>
  <si>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</si>
  <si>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</si>
  <si>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</si>
  <si>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</si>
  <si>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</si>
  <si>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</si>
  <si>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</si>
  <si>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</si>
  <si>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</si>
  <si>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</si>
  <si>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</si>
  <si>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</si>
  <si>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</si>
  <si>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</si>
  <si>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</si>
  <si>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</si>
  <si>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</si>
  <si>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</si>
  <si>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</si>
  <si>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</si>
  <si>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</si>
  <si>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</si>
  <si>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</si>
  <si>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</si>
  <si>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</si>
  <si>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</si>
  <si>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</si>
  <si>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</si>
  <si>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</si>
  <si>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</si>
  <si>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</si>
  <si>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</si>
  <si>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</si>
  <si>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</si>
  <si>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</si>
  <si>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</si>
  <si>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</si>
  <si>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</si>
  <si>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</si>
  <si>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</si>
  <si>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</si>
  <si>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</si>
  <si>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</si>
  <si>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</si>
  <si>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</si>
  <si>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</si>
  <si>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</si>
  <si>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</si>
  <si>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</si>
  <si>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</si>
  <si>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</si>
  <si>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</si>
  <si>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</si>
  <si>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</si>
  <si>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</si>
  <si>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</si>
  <si>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</si>
  <si>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</si>
  <si>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</si>
  <si>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</si>
  <si>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</si>
  <si>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</si>
  <si>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</si>
  <si>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</si>
  <si>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</si>
  <si>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</si>
  <si>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</si>
  <si>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</si>
  <si>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</si>
  <si>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</si>
  <si>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</si>
  <si>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</si>
  <si>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</si>
  <si>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</si>
  <si>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</si>
  <si>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</si>
  <si>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</si>
  <si>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</si>
  <si>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</si>
  <si>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</si>
  <si>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</si>
  <si>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</si>
  <si>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</si>
  <si>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</si>
  <si>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</si>
  <si>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</si>
  <si>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</si>
  <si>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</si>
  <si>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</si>
  <si>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</si>
  <si>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</si>
  <si>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</si>
  <si>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</si>
  <si>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</si>
  <si>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</si>
  <si>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</si>
  <si>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</si>
  <si>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</si>
  <si>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</si>
  <si>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</si>
  <si>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</si>
  <si>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</si>
  <si>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</si>
  <si>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</si>
  <si>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</si>
  <si>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</si>
  <si>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</si>
  <si>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</si>
  <si>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</si>
  <si>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</si>
  <si>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</si>
  <si>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</si>
  <si>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</si>
  <si>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</si>
  <si>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</si>
  <si>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</si>
  <si>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</si>
  <si>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</si>
  <si>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</si>
  <si>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</si>
  <si>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</si>
  <si>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</si>
  <si>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</si>
  <si>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</si>
  <si>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</si>
  <si>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</si>
  <si>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</si>
  <si>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</si>
  <si>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</si>
  <si>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</si>
  <si>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</si>
  <si>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</si>
  <si>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</si>
  <si>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</si>
  <si>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</si>
  <si>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</si>
  <si>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</si>
  <si>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</si>
  <si>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</si>
  <si>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</si>
  <si>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</si>
  <si>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</si>
  <si>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</si>
  <si>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</si>
  <si>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</si>
  <si>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</si>
  <si>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</si>
  <si>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</si>
  <si>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</si>
  <si>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</si>
  <si>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</si>
  <si>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</si>
  <si>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</si>
  <si>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</si>
  <si>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</si>
  <si>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</si>
  <si>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</si>
  <si>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</si>
  <si>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</si>
  <si>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</si>
  <si>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</si>
  <si>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</si>
  <si>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</si>
  <si>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</si>
  <si>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</si>
  <si>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</si>
  <si>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</si>
  <si>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</si>
  <si>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</si>
  <si>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</si>
  <si>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</si>
  <si>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</si>
  <si>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</si>
  <si>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</si>
  <si>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</si>
  <si>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</si>
  <si>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</si>
  <si>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</si>
  <si>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</si>
  <si>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</si>
  <si>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</si>
  <si>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</si>
  <si>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</si>
  <si>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</si>
  <si>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</si>
  <si>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</si>
  <si>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</si>
  <si>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</si>
  <si>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</si>
  <si>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</si>
  <si>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</si>
  <si>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</si>
  <si>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</si>
  <si>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</si>
  <si>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</si>
  <si>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</si>
  <si>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</si>
  <si>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</si>
  <si>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</si>
  <si>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</si>
  <si>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</si>
  <si>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</si>
  <si>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</si>
  <si>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</si>
  <si>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</si>
  <si>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</si>
  <si>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</si>
  <si>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</si>
  <si>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</si>
  <si>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</si>
  <si>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</si>
  <si>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</si>
  <si>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</si>
  <si>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</si>
  <si>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</si>
  <si>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</si>
  <si>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</si>
  <si>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</si>
  <si>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</si>
  <si>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</si>
  <si>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</si>
  <si>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</si>
  <si>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</si>
  <si>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</si>
  <si>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</si>
  <si>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</si>
  <si>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</si>
  <si>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</si>
  <si>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</si>
  <si>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</si>
  <si>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</si>
  <si>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</si>
  <si>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</si>
  <si>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</si>
  <si>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</si>
  <si>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</si>
  <si>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</si>
  <si>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</si>
  <si>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</si>
  <si>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</si>
  <si>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</si>
  <si>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</si>
  <si>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</si>
  <si>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</si>
  <si>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</si>
  <si>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</si>
  <si>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</si>
  <si>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</si>
  <si>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</si>
  <si>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</si>
  <si>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</si>
  <si>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</si>
  <si>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</si>
  <si>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</si>
  <si>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</si>
  <si>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</si>
  <si>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</si>
  <si>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</si>
  <si>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</si>
  <si>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</si>
  <si>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</si>
  <si>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</si>
  <si>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</si>
  <si>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</si>
  <si>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</si>
  <si>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</si>
  <si>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</si>
  <si>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</si>
  <si>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</si>
  <si>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</si>
  <si>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</si>
  <si>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</si>
  <si>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</si>
  <si>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</si>
  <si>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</si>
  <si>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</si>
  <si>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</si>
  <si>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</si>
  <si>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</si>
  <si>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</si>
  <si>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</si>
  <si>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</si>
  <si>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</si>
  <si>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</si>
  <si>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</si>
  <si>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</si>
  <si>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</si>
  <si>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</si>
  <si>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</si>
  <si>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</si>
  <si>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</si>
  <si>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</si>
  <si>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</si>
  <si>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</si>
  <si>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</si>
  <si>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</si>
  <si>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</si>
  <si>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</si>
  <si>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</si>
  <si>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</si>
  <si>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</si>
  <si>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</si>
  <si>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</si>
  <si>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</si>
  <si>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</si>
  <si>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</si>
  <si>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</si>
  <si>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</si>
  <si>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</si>
  <si>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</si>
  <si>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</si>
  <si>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</si>
  <si>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</si>
  <si>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</si>
  <si>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</si>
  <si>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</si>
  <si>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</si>
  <si>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</si>
  <si>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</si>
  <si>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</si>
  <si>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</si>
  <si>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</si>
  <si>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</si>
  <si>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</si>
  <si>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</si>
  <si>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</si>
  <si>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</si>
  <si>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</si>
  <si>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</si>
  <si>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</si>
  <si>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</si>
  <si>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</si>
  <si>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</si>
  <si>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</si>
  <si>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</si>
  <si>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</si>
  <si>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</si>
  <si>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</si>
  <si>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</si>
  <si>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</si>
  <si>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</si>
  <si>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</si>
  <si>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</si>
  <si>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</si>
  <si>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</si>
  <si>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</si>
  <si>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</si>
  <si>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</si>
  <si>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</si>
  <si>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</si>
  <si>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</si>
  <si>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</si>
  <si>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</si>
  <si>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</si>
  <si>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</si>
  <si>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</si>
  <si>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</si>
  <si>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</si>
  <si>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</si>
  <si>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</si>
  <si>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</si>
  <si>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</si>
  <si>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</si>
  <si>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</si>
  <si>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</si>
  <si>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</si>
  <si>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</si>
  <si>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</si>
  <si>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</si>
  <si>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</si>
  <si>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</si>
  <si>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</si>
  <si>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90061013</t>
  </si>
  <si>
    <t>ADUVIRI</t>
  </si>
  <si>
    <t>MAMANI</t>
  </si>
  <si>
    <t>JOSELYN MELANY</t>
  </si>
  <si>
    <t>90297819</t>
  </si>
  <si>
    <t>ARIAS</t>
  </si>
  <si>
    <t>LUPACA</t>
  </si>
  <si>
    <t>ANGEL STTHEFANO</t>
  </si>
  <si>
    <t>90136020</t>
  </si>
  <si>
    <t>BALDI</t>
  </si>
  <si>
    <t>GAMEZ</t>
  </si>
  <si>
    <t>GIO MILAN</t>
  </si>
  <si>
    <t>79835648</t>
  </si>
  <si>
    <t>BARRAZUETA</t>
  </si>
  <si>
    <t>ALVARES</t>
  </si>
  <si>
    <t>SAID DAYIRO</t>
  </si>
  <si>
    <t>79803381</t>
  </si>
  <si>
    <t>CAMPOS</t>
  </si>
  <si>
    <t>GALILEA ANAHI</t>
  </si>
  <si>
    <t>79646768</t>
  </si>
  <si>
    <t>CERVANTES</t>
  </si>
  <si>
    <t>PACO</t>
  </si>
  <si>
    <t>VALENTINA LUCIANA</t>
  </si>
  <si>
    <t>79681510</t>
  </si>
  <si>
    <t>CHAGUA</t>
  </si>
  <si>
    <t>HUACHO</t>
  </si>
  <si>
    <t>MARCO ANTONIO</t>
  </si>
  <si>
    <t>79444881</t>
  </si>
  <si>
    <t>CHAMBILLA</t>
  </si>
  <si>
    <t>MAYE</t>
  </si>
  <si>
    <t>ELVIS JHONATAN</t>
  </si>
  <si>
    <t>79497945</t>
  </si>
  <si>
    <t>COAILA</t>
  </si>
  <si>
    <t>VILLAMONTE</t>
  </si>
  <si>
    <t>ESTEBAN SAMAEL</t>
  </si>
  <si>
    <t>81528573</t>
  </si>
  <si>
    <t>CONDORI</t>
  </si>
  <si>
    <t>BELLIDO</t>
  </si>
  <si>
    <t>YHAMILET MELISSA</t>
  </si>
  <si>
    <t>90165928</t>
  </si>
  <si>
    <t>CRISTOBAL</t>
  </si>
  <si>
    <t>ILLA</t>
  </si>
  <si>
    <t>AARON MOISES</t>
  </si>
  <si>
    <t>79957343</t>
  </si>
  <si>
    <t>DIAZ</t>
  </si>
  <si>
    <t>QUISPE</t>
  </si>
  <si>
    <t>MASSIEL CAMILA</t>
  </si>
  <si>
    <t>79160939</t>
  </si>
  <si>
    <t>GALA</t>
  </si>
  <si>
    <t>MICHELLE YOMAIRA</t>
  </si>
  <si>
    <t>79912129</t>
  </si>
  <si>
    <t>JANAMPA</t>
  </si>
  <si>
    <t>FLORES</t>
  </si>
  <si>
    <t>JACKELINE ROMINA</t>
  </si>
  <si>
    <t>79852931</t>
  </si>
  <si>
    <t>LIPE</t>
  </si>
  <si>
    <t>ARRAZOLA</t>
  </si>
  <si>
    <t>JOSE LUIS</t>
  </si>
  <si>
    <t>81756052</t>
  </si>
  <si>
    <t>MALLQUI</t>
  </si>
  <si>
    <t>AVILA</t>
  </si>
  <si>
    <t>DILAN OLWIN</t>
  </si>
  <si>
    <t>90073845</t>
  </si>
  <si>
    <t>NIETO</t>
  </si>
  <si>
    <t>NAVARRO</t>
  </si>
  <si>
    <t>ELIF DUBRAZKA</t>
  </si>
  <si>
    <t>79645962</t>
  </si>
  <si>
    <t>TOALA</t>
  </si>
  <si>
    <t>ABRAHAN JOSUE</t>
  </si>
  <si>
    <t>79834009</t>
  </si>
  <si>
    <t>RAMOS</t>
  </si>
  <si>
    <t>CESPEDES</t>
  </si>
  <si>
    <t>KATHERINE INES</t>
  </si>
  <si>
    <t>79916190</t>
  </si>
  <si>
    <t>VANIA NIKOL</t>
  </si>
  <si>
    <t>79962415</t>
  </si>
  <si>
    <t>RODRIGUEZ</t>
  </si>
  <si>
    <t>PACAYA</t>
  </si>
  <si>
    <t>GRECK SHAMIR</t>
  </si>
  <si>
    <t>80756927</t>
  </si>
  <si>
    <t>VELASQUEZ</t>
  </si>
  <si>
    <t>JAHUIRA</t>
  </si>
  <si>
    <t>ZARET LORENA</t>
  </si>
  <si>
    <t>90034761</t>
  </si>
  <si>
    <t>VIZCARRA</t>
  </si>
  <si>
    <t>INCA</t>
  </si>
  <si>
    <t>EDWARD RICARDO</t>
  </si>
  <si>
    <t>CUAYLA</t>
  </si>
  <si>
    <t>MARLENY VILMA</t>
  </si>
  <si>
    <t>TALA</t>
  </si>
  <si>
    <t>GARCIA</t>
  </si>
  <si>
    <t>WILFREDO 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</si>
</sst>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4.5454545454545456E-2</c:v>
                </c:pt>
                <c:pt idx="1">
                  <c:v>0.36363636363636365</c:v>
                </c:pt>
                <c:pt idx="2">
                  <c:v>0.59090909090909094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0.63636363636363635</c:v>
                </c:pt>
                <c:pt idx="1">
                  <c:v>0.63636363636363635</c:v>
                </c:pt>
                <c:pt idx="2">
                  <c:v>0.86363636363636365</c:v>
                </c:pt>
                <c:pt idx="3">
                  <c:v>0.90909090909090906</c:v>
                </c:pt>
                <c:pt idx="4">
                  <c:v>0.90909090909090906</c:v>
                </c:pt>
                <c:pt idx="5">
                  <c:v>0.59090909090909094</c:v>
                </c:pt>
                <c:pt idx="6">
                  <c:v>0.90909090909090906</c:v>
                </c:pt>
                <c:pt idx="7">
                  <c:v>0.59090909090909094</c:v>
                </c:pt>
                <c:pt idx="8">
                  <c:v>0.86363636363636365</c:v>
                </c:pt>
                <c:pt idx="9">
                  <c:v>0.72727272727272729</c:v>
                </c:pt>
                <c:pt idx="10">
                  <c:v>0.5</c:v>
                </c:pt>
                <c:pt idx="11">
                  <c:v>1</c:v>
                </c:pt>
                <c:pt idx="12">
                  <c:v>0.90909090909090906</c:v>
                </c:pt>
                <c:pt idx="13">
                  <c:v>0.95454545454545459</c:v>
                </c:pt>
                <c:pt idx="14">
                  <c:v>0.86363636363636365</c:v>
                </c:pt>
                <c:pt idx="15">
                  <c:v>0.81818181818181823</c:v>
                </c:pt>
                <c:pt idx="16">
                  <c:v>0.86363636363636365</c:v>
                </c:pt>
                <c:pt idx="17">
                  <c:v>0.90909090909090906</c:v>
                </c:pt>
                <c:pt idx="18">
                  <c:v>0.81818181818181823</c:v>
                </c:pt>
                <c:pt idx="19">
                  <c:v>0.90909090909090906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4.5454545454545456E-2</c:v>
                </c:pt>
                <c:pt idx="1">
                  <c:v>0.36363636363636365</c:v>
                </c:pt>
                <c:pt idx="2">
                  <c:v>0.59090909090909094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541020</xdr:colOff>
          <xdr:row>9</xdr:row>
          <xdr:rowOff>464820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830580</xdr:colOff>
          <xdr:row>18</xdr:row>
          <xdr:rowOff>121920</xdr:rowOff>
        </xdr:from>
        <xdr:to>
          <xdr:col>2</xdr:col>
          <xdr:colOff>1371600</xdr:colOff>
          <xdr:row>20</xdr:row>
          <xdr:rowOff>152400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121920</xdr:rowOff>
        </xdr:from>
        <xdr:to>
          <xdr:col>3</xdr:col>
          <xdr:colOff>426720</xdr:colOff>
          <xdr:row>20</xdr:row>
          <xdr:rowOff>152400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121920</xdr:rowOff>
        </xdr:from>
        <xdr:to>
          <xdr:col>4</xdr:col>
          <xdr:colOff>419100</xdr:colOff>
          <xdr:row>20</xdr:row>
          <xdr:rowOff>152400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18</xdr:row>
          <xdr:rowOff>121920</xdr:rowOff>
        </xdr:from>
        <xdr:to>
          <xdr:col>5</xdr:col>
          <xdr:colOff>190500</xdr:colOff>
          <xdr:row>20</xdr:row>
          <xdr:rowOff>152400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121920</xdr:rowOff>
        </xdr:from>
        <xdr:to>
          <xdr:col>6</xdr:col>
          <xdr:colOff>106680</xdr:colOff>
          <xdr:row>20</xdr:row>
          <xdr:rowOff>152400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121920</xdr:rowOff>
        </xdr:from>
        <xdr:to>
          <xdr:col>7</xdr:col>
          <xdr:colOff>22860</xdr:colOff>
          <xdr:row>20</xdr:row>
          <xdr:rowOff>152400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121920</xdr:rowOff>
        </xdr:from>
        <xdr:to>
          <xdr:col>7</xdr:col>
          <xdr:colOff>541020</xdr:colOff>
          <xdr:row>20</xdr:row>
          <xdr:rowOff>152400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18</xdr:row>
          <xdr:rowOff>121920</xdr:rowOff>
        </xdr:from>
        <xdr:to>
          <xdr:col>8</xdr:col>
          <xdr:colOff>518160</xdr:colOff>
          <xdr:row>20</xdr:row>
          <xdr:rowOff>152400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121920</xdr:rowOff>
        </xdr:from>
        <xdr:to>
          <xdr:col>9</xdr:col>
          <xdr:colOff>487680</xdr:colOff>
          <xdr:row>20</xdr:row>
          <xdr:rowOff>152400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121920</xdr:rowOff>
        </xdr:from>
        <xdr:to>
          <xdr:col>10</xdr:col>
          <xdr:colOff>228600</xdr:colOff>
          <xdr:row>20</xdr:row>
          <xdr:rowOff>152400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121920</xdr:rowOff>
        </xdr:from>
        <xdr:to>
          <xdr:col>11</xdr:col>
          <xdr:colOff>83820</xdr:colOff>
          <xdr:row>20</xdr:row>
          <xdr:rowOff>152400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9</xdr:row>
          <xdr:rowOff>457200</xdr:rowOff>
        </xdr:from>
        <xdr:to>
          <xdr:col>13</xdr:col>
          <xdr:colOff>563880</xdr:colOff>
          <xdr:row>15</xdr:row>
          <xdr:rowOff>160020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2</xdr:row>
          <xdr:rowOff>220980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5</xdr:row>
          <xdr:rowOff>30480</xdr:rowOff>
        </xdr:from>
        <xdr:to>
          <xdr:col>12</xdr:col>
          <xdr:colOff>746760</xdr:colOff>
          <xdr:row>7</xdr:row>
          <xdr:rowOff>38100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30480</xdr:rowOff>
        </xdr:from>
        <xdr:to>
          <xdr:col>4</xdr:col>
          <xdr:colOff>160020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106680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106680</xdr:rowOff>
        </xdr:from>
        <xdr:to>
          <xdr:col>29</xdr:col>
          <xdr:colOff>601980</xdr:colOff>
          <xdr:row>13</xdr:row>
          <xdr:rowOff>160020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160020</xdr:rowOff>
        </xdr:from>
        <xdr:to>
          <xdr:col>29</xdr:col>
          <xdr:colOff>601980</xdr:colOff>
          <xdr:row>19</xdr:row>
          <xdr:rowOff>45720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83820</xdr:rowOff>
        </xdr:from>
        <xdr:to>
          <xdr:col>32</xdr:col>
          <xdr:colOff>632460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198120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5</xdr:row>
          <xdr:rowOff>182880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0</xdr:rowOff>
        </xdr:from>
        <xdr:to>
          <xdr:col>29</xdr:col>
          <xdr:colOff>579120</xdr:colOff>
          <xdr:row>5</xdr:row>
          <xdr:rowOff>182880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83820</xdr:rowOff>
        </xdr:from>
        <xdr:to>
          <xdr:col>29</xdr:col>
          <xdr:colOff>579120</xdr:colOff>
          <xdr:row>16</xdr:row>
          <xdr:rowOff>114300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30480</xdr:rowOff>
        </xdr:from>
        <xdr:to>
          <xdr:col>29</xdr:col>
          <xdr:colOff>579120</xdr:colOff>
          <xdr:row>6</xdr:row>
          <xdr:rowOff>22860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38100</xdr:rowOff>
        </xdr:from>
        <xdr:to>
          <xdr:col>29</xdr:col>
          <xdr:colOff>579120</xdr:colOff>
          <xdr:row>11</xdr:row>
          <xdr:rowOff>68580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106680</xdr:rowOff>
        </xdr:from>
        <xdr:to>
          <xdr:col>29</xdr:col>
          <xdr:colOff>579120</xdr:colOff>
          <xdr:row>16</xdr:row>
          <xdr:rowOff>137160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0</xdr:rowOff>
        </xdr:from>
        <xdr:to>
          <xdr:col>29</xdr:col>
          <xdr:colOff>579120</xdr:colOff>
          <xdr:row>5</xdr:row>
          <xdr:rowOff>182880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83820</xdr:rowOff>
        </xdr:from>
        <xdr:to>
          <xdr:col>29</xdr:col>
          <xdr:colOff>579120</xdr:colOff>
          <xdr:row>16</xdr:row>
          <xdr:rowOff>114300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7620</xdr:rowOff>
        </xdr:from>
        <xdr:to>
          <xdr:col>29</xdr:col>
          <xdr:colOff>579120</xdr:colOff>
          <xdr:row>6</xdr:row>
          <xdr:rowOff>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106680</xdr:rowOff>
        </xdr:from>
        <xdr:to>
          <xdr:col>29</xdr:col>
          <xdr:colOff>579120</xdr:colOff>
          <xdr:row>16</xdr:row>
          <xdr:rowOff>137160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7620</xdr:rowOff>
        </xdr:from>
        <xdr:to>
          <xdr:col>29</xdr:col>
          <xdr:colOff>563880</xdr:colOff>
          <xdr:row>6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60960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137160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7620</xdr:rowOff>
        </xdr:from>
        <xdr:to>
          <xdr:col>29</xdr:col>
          <xdr:colOff>563880</xdr:colOff>
          <xdr:row>6</xdr:row>
          <xdr:rowOff>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60960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137160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68580</xdr:rowOff>
        </xdr:from>
        <xdr:to>
          <xdr:col>4</xdr:col>
          <xdr:colOff>45720</xdr:colOff>
          <xdr:row>2</xdr:row>
          <xdr:rowOff>38100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175260</xdr:colOff>
          <xdr:row>303</xdr:row>
          <xdr:rowOff>83820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101" displayName="Tabla101" ref="A2:C23" totalsRowCount="1" headerRowDxfId="180" dataDxfId="178" headerRowBorderDxfId="179" tableBorderDxfId="177" totalsRowBorderDxfId="176">
  <autoFilter ref="A2:C22" xr:uid="{00000000-0009-0000-0100-000002000000}"/>
  <tableColumns count="3">
    <tableColumn id="1" xr3:uid="{00000000-0010-0000-0000-000001000000}" name="ITEM" totalsRowLabel="Total" dataDxfId="175" totalsRowDxfId="174"/>
    <tableColumn id="2" xr3:uid="{00000000-0010-0000-0000-000002000000}" name="NIVEL" totalsRowFunction="sum" dataDxfId="173" totalsRowDxfId="172"/>
    <tableColumn id="3" xr3:uid="{00000000-0010-0000-0000-000003000000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es" displayName="ies" ref="A1:H301" totalsRowShown="0" headerRowDxfId="11" tableBorderDxfId="10">
  <autoFilter ref="A1:H301" xr:uid="{00000000-0009-0000-0100-000001000000}"/>
  <sortState xmlns:xlrd2="http://schemas.microsoft.com/office/spreadsheetml/2017/richdata2" ref="A2:H201">
    <sortCondition ref="H1:H201"/>
  </sortState>
  <tableColumns count="8">
    <tableColumn id="1" xr3:uid="{00000000-0010-0000-0100-000001000000}" name="codigo Modular" dataDxfId="9"/>
    <tableColumn id="2" xr3:uid="{00000000-0010-0000-0100-000002000000}" name="descripcion" dataDxfId="8"/>
    <tableColumn id="3" xr3:uid="{00000000-0010-0000-0100-000003000000}" name="DISTRITO" dataDxfId="7"/>
    <tableColumn id="4" xr3:uid="{00000000-0010-0000-0100-000004000000}" name="UGEL" dataDxfId="6"/>
    <tableColumn id="5" xr3:uid="{00000000-0010-0000-0100-000005000000}" name="NIVEL" dataDxfId="5"/>
    <tableColumn id="7" xr3:uid="{00000000-0010-0000-0100-000007000000}" name="UGEL2" dataDxfId="4"/>
    <tableColumn id="13" xr3:uid="{00000000-0010-0000-0100-00000D000000}" name="ZONA" dataDxfId="3"/>
    <tableColumn id="14" xr3:uid="{00000000-0010-0000-0100-00000E000000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AQ441" totalsRowShown="0" headerRowDxfId="1">
  <autoFilter ref="A1:AQ441" xr:uid="{00000000-0009-0000-0100-000003000000}"/>
  <tableColumns count="43">
    <tableColumn id="1" xr3:uid="{00000000-0010-0000-0200-000001000000}" name="id"/>
    <tableColumn id="2" xr3:uid="{00000000-0010-0000-0200-000002000000}" name="fecha" dataDxfId="0"/>
    <tableColumn id="3" xr3:uid="{00000000-0010-0000-0200-000003000000}" name="DNI"/>
    <tableColumn id="4" xr3:uid="{00000000-0010-0000-0200-000004000000}" name="apellidopaterno"/>
    <tableColumn id="5" xr3:uid="{00000000-0010-0000-0200-000005000000}" name="apellidomaterno"/>
    <tableColumn id="6" xr3:uid="{00000000-0010-0000-0200-000006000000}" name="primernombre"/>
    <tableColumn id="7" xr3:uid="{00000000-0010-0000-0200-000007000000}" name="segundonombre"/>
    <tableColumn id="8" xr3:uid="{00000000-0010-0000-0200-000008000000}" name="tercernombre"/>
    <tableColumn id="9" xr3:uid="{00000000-0010-0000-0200-000009000000}" name="sexo"/>
    <tableColumn id="10" xr3:uid="{00000000-0010-0000-0200-00000A000000}" name="ie"/>
    <tableColumn id="11" xr3:uid="{00000000-0010-0000-0200-00000B000000}" name="codigomodular"/>
    <tableColumn id="12" xr3:uid="{00000000-0010-0000-0200-00000C000000}" name="nivel"/>
    <tableColumn id="13" xr3:uid="{00000000-0010-0000-0200-00000D000000}" name="distrito"/>
    <tableColumn id="14" xr3:uid="{00000000-0010-0000-0200-00000E000000}" name="zona"/>
    <tableColumn id="15" xr3:uid="{00000000-0010-0000-0200-00000F000000}" name="gestion"/>
    <tableColumn id="16" xr3:uid="{00000000-0010-0000-0200-000010000000}" name="seccion"/>
    <tableColumn id="17" xr3:uid="{00000000-0010-0000-0200-000011000000}" name="respuestas1"/>
    <tableColumn id="18" xr3:uid="{00000000-0010-0000-0200-000012000000}" name="respuestas2"/>
    <tableColumn id="19" xr3:uid="{00000000-0010-0000-0200-000013000000}" name="respuestas3"/>
    <tableColumn id="20" xr3:uid="{00000000-0010-0000-0200-000014000000}" name="respuestas4"/>
    <tableColumn id="21" xr3:uid="{00000000-0010-0000-0200-000015000000}" name="respuestas5"/>
    <tableColumn id="22" xr3:uid="{00000000-0010-0000-0200-000016000000}" name="respuestas6"/>
    <tableColumn id="23" xr3:uid="{00000000-0010-0000-0200-000017000000}" name="respuestas7"/>
    <tableColumn id="24" xr3:uid="{00000000-0010-0000-0200-000018000000}" name="respuestas8"/>
    <tableColumn id="25" xr3:uid="{00000000-0010-0000-0200-000019000000}" name="respuestas9"/>
    <tableColumn id="26" xr3:uid="{00000000-0010-0000-0200-00001A000000}" name="respuestas10"/>
    <tableColumn id="27" xr3:uid="{00000000-0010-0000-0200-00001B000000}" name="respuestas11"/>
    <tableColumn id="28" xr3:uid="{00000000-0010-0000-0200-00001C000000}" name="respuestas12"/>
    <tableColumn id="29" xr3:uid="{00000000-0010-0000-0200-00001D000000}" name="respuestas13"/>
    <tableColumn id="30" xr3:uid="{00000000-0010-0000-0200-00001E000000}" name="respuestas14"/>
    <tableColumn id="31" xr3:uid="{00000000-0010-0000-0200-00001F000000}" name="respuestas15"/>
    <tableColumn id="32" xr3:uid="{00000000-0010-0000-0200-000020000000}" name="respuestas16"/>
    <tableColumn id="33" xr3:uid="{00000000-0010-0000-0200-000021000000}" name="respuestas17"/>
    <tableColumn id="34" xr3:uid="{00000000-0010-0000-0200-000022000000}" name="respuestas18"/>
    <tableColumn id="35" xr3:uid="{00000000-0010-0000-0200-000023000000}" name="respuestas19"/>
    <tableColumn id="36" xr3:uid="{00000000-0010-0000-0200-000024000000}" name="respuestas20"/>
    <tableColumn id="37" xr3:uid="{00000000-0010-0000-0200-000025000000}" name="grado"/>
    <tableColumn id="38" xr3:uid="{00000000-0010-0000-0200-000026000000}" name="area"/>
    <tableColumn id="39" xr3:uid="{00000000-0010-0000-0200-000027000000}" name="ugel"/>
    <tableColumn id="40" xr3:uid="{00000000-0010-0000-0200-000028000000}" name="dni docente"/>
    <tableColumn id="41" xr3:uid="{00000000-0010-0000-0200-000029000000}" name="apellido paterno do"/>
    <tableColumn id="42" xr3:uid="{00000000-0010-0000-0200-00002A000000}" name="apellido materno do"/>
    <tableColumn id="43" xr3:uid="{00000000-0010-0000-0200-00002B000000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</sheetPr>
  <dimension ref="B1:N23"/>
  <sheetViews>
    <sheetView showGridLines="0" showRowColHeaders="0" zoomScaleNormal="100" workbookViewId="0">
      <selection activeCell="M25" sqref="M25"/>
    </sheetView>
  </sheetViews>
  <sheetFormatPr baseColWidth="10" defaultRowHeight="14.4"/>
  <cols>
    <col min="1" max="1" width="8.5546875" customWidth="1"/>
    <col min="2" max="2" width="12.5546875" customWidth="1"/>
    <col min="3" max="3" width="22.109375" customWidth="1"/>
    <col min="4" max="4" width="7" customWidth="1"/>
    <col min="6" max="6" width="9.44140625" customWidth="1"/>
    <col min="7" max="8" width="8.88671875" customWidth="1"/>
    <col min="9" max="9" width="8.109375" customWidth="1"/>
    <col min="11" max="11" width="10.109375" customWidth="1"/>
    <col min="12" max="12" width="2.5546875" customWidth="1"/>
  </cols>
  <sheetData>
    <row r="1" spans="2:14" ht="33.9" customHeight="1">
      <c r="B1" s="109">
        <f ca="1">TODAY()</f>
        <v>45506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39.9" customHeight="1">
      <c r="B10" s="50" t="s">
        <v>4</v>
      </c>
      <c r="C10" s="97" t="s">
        <v>394</v>
      </c>
      <c r="D10" s="1"/>
      <c r="E10" s="50" t="s">
        <v>203</v>
      </c>
      <c r="F10" s="112" t="str">
        <f>IFERROR(VLOOKUP(C10,Data!$A$2:$H$301,2,FALSE),"")</f>
        <v xml:space="preserve"> SEÑOR DE LOCUMBA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pjyNQl6ZUGuOzhoODVPc9LWsjCDPcUPtJoj2wpH91Tn5gmSv1knwTR/mcNd/0vq9UfegHKoisUBi/huh79qMdQ==" saltValue="uoUWSPc0LDYYkr9jrZuNS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121920</xdr:rowOff>
              </from>
              <to>
                <xdr:col>11</xdr:col>
                <xdr:colOff>68580</xdr:colOff>
                <xdr:row>20</xdr:row>
                <xdr:rowOff>167640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121920</xdr:rowOff>
              </from>
              <to>
                <xdr:col>10</xdr:col>
                <xdr:colOff>198120</xdr:colOff>
                <xdr:row>20</xdr:row>
                <xdr:rowOff>167640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121920</xdr:rowOff>
              </from>
              <to>
                <xdr:col>9</xdr:col>
                <xdr:colOff>472440</xdr:colOff>
                <xdr:row>20</xdr:row>
                <xdr:rowOff>167640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563880</xdr:colOff>
                <xdr:row>18</xdr:row>
                <xdr:rowOff>121920</xdr:rowOff>
              </from>
              <to>
                <xdr:col>8</xdr:col>
                <xdr:colOff>495300</xdr:colOff>
                <xdr:row>20</xdr:row>
                <xdr:rowOff>167640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121920</xdr:rowOff>
              </from>
              <to>
                <xdr:col>7</xdr:col>
                <xdr:colOff>541020</xdr:colOff>
                <xdr:row>20</xdr:row>
                <xdr:rowOff>167640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121920</xdr:rowOff>
              </from>
              <to>
                <xdr:col>7</xdr:col>
                <xdr:colOff>0</xdr:colOff>
                <xdr:row>20</xdr:row>
                <xdr:rowOff>167640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121920</xdr:rowOff>
              </from>
              <to>
                <xdr:col>6</xdr:col>
                <xdr:colOff>83820</xdr:colOff>
                <xdr:row>20</xdr:row>
                <xdr:rowOff>167640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411480</xdr:colOff>
                <xdr:row>18</xdr:row>
                <xdr:rowOff>121920</xdr:rowOff>
              </from>
              <to>
                <xdr:col>5</xdr:col>
                <xdr:colOff>160020</xdr:colOff>
                <xdr:row>20</xdr:row>
                <xdr:rowOff>167640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121920</xdr:rowOff>
              </from>
              <to>
                <xdr:col>4</xdr:col>
                <xdr:colOff>403860</xdr:colOff>
                <xdr:row>20</xdr:row>
                <xdr:rowOff>167640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121920</xdr:rowOff>
              </from>
              <to>
                <xdr:col>3</xdr:col>
                <xdr:colOff>388620</xdr:colOff>
                <xdr:row>20</xdr:row>
                <xdr:rowOff>167640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830580</xdr:colOff>
                <xdr:row>18</xdr:row>
                <xdr:rowOff>121920</xdr:rowOff>
              </from>
              <to>
                <xdr:col>2</xdr:col>
                <xdr:colOff>1371600</xdr:colOff>
                <xdr:row>20</xdr:row>
                <xdr:rowOff>167640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541020</xdr:colOff>
                <xdr:row>9</xdr:row>
                <xdr:rowOff>464820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121920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160020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7030A0"/>
  </sheetPr>
  <dimension ref="A1:O23"/>
  <sheetViews>
    <sheetView workbookViewId="0">
      <selection activeCell="F2" sqref="F2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197</v>
      </c>
      <c r="C1" s="63">
        <v>2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166</v>
      </c>
      <c r="G3" s="17">
        <v>0</v>
      </c>
      <c r="H3" s="17">
        <v>10</v>
      </c>
      <c r="I3" s="17" t="s">
        <v>174</v>
      </c>
    </row>
    <row r="4" spans="1:15" ht="19.8" thickBot="1">
      <c r="A4" s="60">
        <v>2</v>
      </c>
      <c r="B4" s="36">
        <v>1</v>
      </c>
      <c r="C4" s="36" t="s">
        <v>166</v>
      </c>
      <c r="G4" s="17">
        <f>H3+1</f>
        <v>11</v>
      </c>
      <c r="H4" s="17">
        <v>16</v>
      </c>
      <c r="I4" s="17" t="s">
        <v>175</v>
      </c>
    </row>
    <row r="5" spans="1:15" ht="19.8" thickBot="1">
      <c r="A5" s="60">
        <v>3</v>
      </c>
      <c r="B5" s="36">
        <v>1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>
      <c r="A6" s="60">
        <v>4</v>
      </c>
      <c r="B6" s="36">
        <v>1</v>
      </c>
      <c r="C6" s="36" t="s">
        <v>168</v>
      </c>
      <c r="G6" s="17"/>
      <c r="H6" s="17"/>
      <c r="I6" s="17"/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167</v>
      </c>
      <c r="N8" s="69"/>
      <c r="O8" s="70"/>
    </row>
    <row r="9" spans="1:15" ht="19.8" thickBot="1">
      <c r="A9" s="60">
        <v>7</v>
      </c>
      <c r="B9" s="36">
        <v>1</v>
      </c>
      <c r="C9" s="36" t="s">
        <v>167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167</v>
      </c>
    </row>
    <row r="11" spans="1:15" ht="19.8" thickBot="1">
      <c r="A11" s="60">
        <v>9</v>
      </c>
      <c r="B11" s="36">
        <v>1</v>
      </c>
      <c r="C11" s="36" t="s">
        <v>168</v>
      </c>
    </row>
    <row r="12" spans="1:15" ht="19.8" thickBot="1">
      <c r="A12" s="60">
        <v>10</v>
      </c>
      <c r="B12" s="36">
        <v>1</v>
      </c>
      <c r="C12" s="36" t="s">
        <v>166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167</v>
      </c>
    </row>
    <row r="15" spans="1:15" ht="19.8" thickBot="1">
      <c r="A15" s="60">
        <v>13</v>
      </c>
      <c r="B15" s="36">
        <v>1</v>
      </c>
      <c r="C15" s="36" t="s">
        <v>166</v>
      </c>
    </row>
    <row r="16" spans="1:15" ht="19.8" thickBot="1">
      <c r="A16" s="60">
        <v>14</v>
      </c>
      <c r="B16" s="36">
        <v>1</v>
      </c>
      <c r="C16" s="36" t="s">
        <v>166</v>
      </c>
    </row>
    <row r="17" spans="1:3" ht="19.8" thickBot="1">
      <c r="A17" s="60">
        <v>15</v>
      </c>
      <c r="B17" s="36">
        <v>1</v>
      </c>
      <c r="C17" s="36" t="s">
        <v>168</v>
      </c>
    </row>
    <row r="18" spans="1:3" ht="19.8" thickBot="1">
      <c r="A18" s="60">
        <v>16</v>
      </c>
      <c r="B18" s="36">
        <v>1</v>
      </c>
      <c r="C18" s="36" t="s">
        <v>167</v>
      </c>
    </row>
    <row r="19" spans="1:3" ht="19.8" thickBot="1">
      <c r="A19" s="60">
        <v>17</v>
      </c>
      <c r="B19" s="36">
        <v>1</v>
      </c>
      <c r="C19" s="36" t="s">
        <v>166</v>
      </c>
    </row>
    <row r="20" spans="1:3" ht="19.8" thickBot="1">
      <c r="A20" s="60">
        <v>18</v>
      </c>
      <c r="B20" s="36">
        <v>1</v>
      </c>
      <c r="C20" s="36" t="s">
        <v>166</v>
      </c>
    </row>
    <row r="21" spans="1:3" ht="19.8" thickBot="1">
      <c r="A21" s="60">
        <v>19</v>
      </c>
      <c r="B21" s="36">
        <v>1</v>
      </c>
      <c r="C21" s="36" t="s">
        <v>167</v>
      </c>
    </row>
    <row r="22" spans="1:3" ht="19.8" thickBot="1">
      <c r="A22" s="61">
        <v>20</v>
      </c>
      <c r="B22" s="36">
        <v>1</v>
      </c>
      <c r="C22" s="36" t="s">
        <v>167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Zcb+FrCWmTR8GYmTdvVRv6imJGUpsO37rcISWGsbG2bwtNCFUa2//Y4c2GO5aqcHuqCR5E1+ZaiiuusV7C3mtg==" saltValue="x2JAb8FZX6FLpFdYER33c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30480</xdr:colOff>
                <xdr:row>5</xdr:row>
                <xdr:rowOff>30480</xdr:rowOff>
              </from>
              <to>
                <xdr:col>12</xdr:col>
                <xdr:colOff>716280</xdr:colOff>
                <xdr:row>6</xdr:row>
                <xdr:rowOff>243840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Configuracion!$M$3:$M$7</xm:f>
          </x14:formula1>
          <xm:sqref>I3:I6</xm:sqref>
        </x14:dataValidation>
        <x14:dataValidation type="list" allowBlank="1" showInputMessage="1" showErrorMessage="1" xr:uid="{00000000-0002-0000-0100-000001000000}">
          <x14:formula1>
            <xm:f>Configuracion!$A$3:$A$5</xm:f>
          </x14:formula1>
          <xm:sqref>A1</xm:sqref>
        </x14:dataValidation>
        <x14:dataValidation type="list" allowBlank="1" showInputMessage="1" showErrorMessage="1" xr:uid="{00000000-0002-0000-0100-000002000000}">
          <x14:formula1>
            <xm:f>Configuracion!$D$3:$D$8</xm:f>
          </x14:formula1>
          <xm:sqref>B1</xm:sqref>
        </x14:dataValidation>
        <x14:dataValidation type="list" allowBlank="1" showInputMessage="1" showErrorMessage="1" xr:uid="{00000000-0002-0000-0100-000003000000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886718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109375" customWidth="1"/>
    <col min="7" max="9" width="5.88671875" customWidth="1"/>
    <col min="10" max="10" width="3.5546875" customWidth="1"/>
    <col min="11" max="12" width="5.88671875" customWidth="1"/>
    <col min="13" max="13" width="14.88671875" customWidth="1"/>
    <col min="14" max="14" width="8" customWidth="1"/>
    <col min="15" max="15" width="12.109375" customWidth="1"/>
    <col min="16" max="16" width="5.88671875" customWidth="1"/>
    <col min="17" max="17" width="4" customWidth="1"/>
    <col min="18" max="18" width="3.5546875" customWidth="1"/>
    <col min="19" max="19" width="1.88671875" customWidth="1"/>
    <col min="20" max="20" width="5.88671875" customWidth="1"/>
    <col min="21" max="21" width="3.109375" customWidth="1"/>
    <col min="22" max="22" width="3.44140625" customWidth="1"/>
    <col min="23" max="23" width="5.88671875" customWidth="1"/>
    <col min="24" max="24" width="3.109375" customWidth="1"/>
    <col min="25" max="25" width="4.109375" customWidth="1"/>
    <col min="26" max="26" width="1.88671875" customWidth="1"/>
    <col min="27" max="28" width="11.5546875" customWidth="1"/>
    <col min="29" max="29" width="13.109375" customWidth="1"/>
    <col min="30" max="30" width="15.88671875" customWidth="1"/>
  </cols>
  <sheetData>
    <row r="2" spans="2:30" ht="14.4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4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4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36</v>
      </c>
      <c r="U7" s="121"/>
      <c r="V7" s="121"/>
      <c r="W7" s="128" t="str">
        <f>VLOOKUP(D5,Data!$A$2:$F$201,3,FALSE)</f>
        <v>MOQUEGUA</v>
      </c>
      <c r="X7" s="128"/>
      <c r="Y7" s="128"/>
      <c r="Z7" s="128"/>
      <c r="AB7" s="80"/>
    </row>
    <row r="8" spans="2:30" ht="14.4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str">
        <f>VLOOKUP(D5,Data!$A$2:$H$201,8,FALSE)</f>
        <v>PÚBLICA</v>
      </c>
      <c r="X9" s="129"/>
      <c r="Y9" s="129"/>
      <c r="Z9" s="129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>
      <c r="C15" s="124"/>
      <c r="D15" s="76" t="str">
        <f>Matriz!$I$3</f>
        <v>Inicio</v>
      </c>
      <c r="E15" s="127">
        <f>GrafA!D14</f>
        <v>1</v>
      </c>
      <c r="F15" s="127"/>
      <c r="G15" s="135">
        <f>IFERROR(GrafA!E14,"")</f>
        <v>4.5454545454545456E-2</v>
      </c>
      <c r="H15" s="135"/>
      <c r="I15" s="135"/>
      <c r="M15" s="84" t="str">
        <f>Matriz!$I$3</f>
        <v>Inicio</v>
      </c>
      <c r="N15" s="89">
        <f>E15+E23+E31+E39+E47+E55+E63+E71+E79+E87+E95</f>
        <v>1</v>
      </c>
      <c r="O15" s="105">
        <f>IFERROR((N15*100%)/$N$19,"")</f>
        <v>4.5454545454545456E-2</v>
      </c>
    </row>
    <row r="16" spans="2:30" ht="21">
      <c r="C16" s="124"/>
      <c r="D16" s="77" t="str">
        <f>Matriz!$I$4</f>
        <v>Proceso</v>
      </c>
      <c r="E16" s="127">
        <f>GrafA!D15</f>
        <v>8</v>
      </c>
      <c r="F16" s="127"/>
      <c r="G16" s="135">
        <f>IFERROR(GrafA!E15,"")</f>
        <v>0.36363636363636365</v>
      </c>
      <c r="H16" s="135"/>
      <c r="I16" s="135"/>
      <c r="M16" s="85" t="str">
        <f>Matriz!$I$4</f>
        <v>Proceso</v>
      </c>
      <c r="N16" s="89">
        <f>E16+E24+E32+E40+E48+E56+E64+E72+E80+E88+E96</f>
        <v>8</v>
      </c>
      <c r="O16" s="105">
        <f>IFERROR((N16*100%)/$N$19,"")</f>
        <v>0.36363636363636365</v>
      </c>
    </row>
    <row r="17" spans="3:15" ht="21">
      <c r="C17" s="124"/>
      <c r="D17" s="78" t="str">
        <f>Matriz!$I$5</f>
        <v>Satisfactorio</v>
      </c>
      <c r="E17" s="127">
        <f>GrafA!D16</f>
        <v>13</v>
      </c>
      <c r="F17" s="127"/>
      <c r="G17" s="135">
        <f>IFERROR(GrafA!E16,"")</f>
        <v>0.59090909090909094</v>
      </c>
      <c r="H17" s="135"/>
      <c r="I17" s="135"/>
      <c r="M17" s="86" t="str">
        <f>Matriz!$I$5</f>
        <v>Satisfactorio</v>
      </c>
      <c r="N17" s="89">
        <f>E17+E25+E33+E41+E49+E57+E65+E73+E81+E89+E97</f>
        <v>13</v>
      </c>
      <c r="O17" s="105">
        <f>IFERROR((N17*100%)/$N$19,"")</f>
        <v>0.59090909090909094</v>
      </c>
    </row>
    <row r="18" spans="3:15" ht="21">
      <c r="C18" s="124"/>
      <c r="D18" s="79" t="str">
        <f>IF(Matriz!$I$6=0,"",Matriz!$I$6)</f>
        <v/>
      </c>
      <c r="E18" s="127" t="str">
        <f>GrafA!D17</f>
        <v/>
      </c>
      <c r="F18" s="127"/>
      <c r="G18" s="135" t="str">
        <f>IFERROR(GrafA!E17,"")</f>
        <v/>
      </c>
      <c r="H18" s="135"/>
      <c r="I18" s="135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>
      <c r="C19" s="124"/>
      <c r="D19" s="64" t="s">
        <v>39</v>
      </c>
      <c r="E19" s="138">
        <f>SUM(E15:F18)</f>
        <v>22</v>
      </c>
      <c r="F19" s="139"/>
      <c r="G19" s="140">
        <f>SUM(G15:I18)</f>
        <v>1</v>
      </c>
      <c r="H19" s="141"/>
      <c r="I19" s="141"/>
      <c r="M19" s="88" t="s">
        <v>39</v>
      </c>
      <c r="N19" s="64">
        <f>SUM(N15:N18)</f>
        <v>22</v>
      </c>
      <c r="O19" s="65">
        <f>SUM(O15:O18)</f>
        <v>1</v>
      </c>
    </row>
    <row r="21" spans="3:15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>
      <c r="C23" s="124"/>
      <c r="D23" s="76" t="str">
        <f>Matriz!$I$3</f>
        <v>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>
      <c r="C24" s="124"/>
      <c r="D24" s="77" t="str">
        <f>Matriz!$I$4</f>
        <v>Proceso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>
      <c r="C25" s="124"/>
      <c r="D25" s="78" t="str">
        <f>Matriz!$I$5</f>
        <v>Satisfactorio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>
      <c r="C26" s="124"/>
      <c r="D26" s="79" t="str">
        <f>IF(Matriz!$I$6=0,"",Matriz!$I$6)</f>
        <v/>
      </c>
      <c r="E26" s="127" t="str">
        <f>GrafB!D17</f>
        <v/>
      </c>
      <c r="F26" s="127"/>
      <c r="G26" s="135" t="str">
        <f>IFERROR(GrafB!E17,"")</f>
        <v/>
      </c>
      <c r="H26" s="135"/>
      <c r="I26" s="135"/>
    </row>
    <row r="27" spans="3:15" ht="23.4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>
      <c r="C31" s="124"/>
      <c r="D31" s="76" t="str">
        <f>Matriz!$I$3</f>
        <v>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>
      <c r="C32" s="124"/>
      <c r="D32" s="77" t="str">
        <f>Matriz!$I$4</f>
        <v>Proceso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>
      <c r="C33" s="124"/>
      <c r="D33" s="78" t="str">
        <f>Matriz!$I$5</f>
        <v>Satisfactorio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>
      <c r="C34" s="124"/>
      <c r="D34" s="79" t="str">
        <f>IF(Matriz!$I$6=0,"",Matriz!$I$6)</f>
        <v/>
      </c>
      <c r="E34" s="127" t="str">
        <f>GrafC!D17</f>
        <v/>
      </c>
      <c r="F34" s="127"/>
      <c r="G34" s="135" t="str">
        <f>IFERROR(GrafC!E17,"")</f>
        <v/>
      </c>
      <c r="H34" s="135"/>
      <c r="I34" s="135"/>
    </row>
    <row r="35" spans="3:15" ht="23.4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>
      <c r="C39" s="124"/>
      <c r="D39" s="76" t="str">
        <f>Matriz!$I$3</f>
        <v>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>
      <c r="C40" s="124"/>
      <c r="D40" s="77" t="str">
        <f>Matriz!$I$4</f>
        <v>Proceso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>
      <c r="C41" s="124"/>
      <c r="D41" s="78" t="str">
        <f>Matriz!$I$5</f>
        <v>Satisfactorio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>
      <c r="C42" s="124"/>
      <c r="D42" s="79" t="str">
        <f>IF(Matriz!$I$6=0,"",Matriz!$I$6)</f>
        <v/>
      </c>
      <c r="E42" s="127" t="str">
        <f>GrafD!D17</f>
        <v/>
      </c>
      <c r="F42" s="127"/>
      <c r="G42" s="135" t="str">
        <f>IFERROR(GrafD!E17,"")</f>
        <v/>
      </c>
      <c r="H42" s="135"/>
      <c r="I42" s="135"/>
    </row>
    <row r="43" spans="3:15" ht="60" customHeight="1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">
      <c r="M44" s="104" t="s">
        <v>158</v>
      </c>
      <c r="N44" s="145">
        <f>Configuracion!Q2</f>
        <v>23</v>
      </c>
      <c r="O44" s="145"/>
    </row>
    <row r="45" spans="3:15" ht="18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>
      <c r="C47" s="124"/>
      <c r="D47" s="76" t="str">
        <f>Matriz!$I$3</f>
        <v>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>
      <c r="C48" s="124"/>
      <c r="D48" s="77" t="str">
        <f>Matriz!$I$4</f>
        <v>Proceso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>
      <c r="C49" s="124"/>
      <c r="D49" s="78" t="str">
        <f>Matriz!$I$5</f>
        <v>Satisfactorio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>
      <c r="C50" s="124"/>
      <c r="D50" s="79" t="str">
        <f>IF(Matriz!$I$6=0,"",Matriz!$I$6)</f>
        <v/>
      </c>
      <c r="E50" s="127" t="str">
        <f>GrafE!D17</f>
        <v/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4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">
      <c r="M52" s="104" t="s">
        <v>462</v>
      </c>
      <c r="N52" s="145">
        <f>Configuracion!Q10</f>
        <v>0</v>
      </c>
      <c r="O52" s="145"/>
    </row>
    <row r="53" spans="3:15" ht="18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>
      <c r="C55" s="124"/>
      <c r="D55" s="76" t="str">
        <f>Matriz!$I$3</f>
        <v>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23</v>
      </c>
      <c r="O55" s="146"/>
    </row>
    <row r="56" spans="3:15" ht="21">
      <c r="C56" s="124"/>
      <c r="D56" s="77" t="str">
        <f>Matriz!$I$4</f>
        <v>Proceso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>
      <c r="C57" s="124"/>
      <c r="D57" s="78" t="str">
        <f>Matriz!$I$5</f>
        <v>Satisfactorio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>
      <c r="C58" s="124"/>
      <c r="D58" s="79" t="str">
        <f>IF(Matriz!$I$6=0,"",Matriz!$I$6)</f>
        <v/>
      </c>
      <c r="E58" s="127" t="str">
        <f>GrafF!D17</f>
        <v/>
      </c>
      <c r="F58" s="127"/>
      <c r="G58" s="135" t="str">
        <f>IFERROR(GrafF!E17,"")</f>
        <v/>
      </c>
      <c r="H58" s="135"/>
      <c r="I58" s="135"/>
    </row>
    <row r="59" spans="3:15" ht="23.4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>
      <c r="C63" s="124"/>
      <c r="D63" s="76" t="str">
        <f>Matriz!$I$3</f>
        <v>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>
      <c r="C64" s="124"/>
      <c r="D64" s="77" t="str">
        <f>Matriz!$I$4</f>
        <v>Proceso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>
      <c r="C65" s="124"/>
      <c r="D65" s="78" t="str">
        <f>Matriz!$I$5</f>
        <v>Satisfactorio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>
      <c r="C66" s="124"/>
      <c r="D66" s="79" t="str">
        <f>IF(Matriz!$I$6=0,"",Matriz!$I$6)</f>
        <v/>
      </c>
      <c r="E66" s="127" t="str">
        <f>GrafG!D17</f>
        <v/>
      </c>
      <c r="F66" s="127"/>
      <c r="G66" s="135" t="str">
        <f>IFERROR(GrafG!E17,"")</f>
        <v/>
      </c>
      <c r="H66" s="135"/>
      <c r="I66" s="135"/>
    </row>
    <row r="67" spans="3:9" ht="23.4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>
      <c r="C71" s="124"/>
      <c r="D71" s="76" t="str">
        <f>Matriz!$I$3</f>
        <v>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>
      <c r="C72" s="124"/>
      <c r="D72" s="77" t="str">
        <f>Matriz!$I$4</f>
        <v>Proceso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>
      <c r="C73" s="124"/>
      <c r="D73" s="78" t="str">
        <f>Matriz!$I$5</f>
        <v>Satisfactorio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>
      <c r="C74" s="124"/>
      <c r="D74" s="79" t="str">
        <f>IF(Matriz!$I$6=0,"",Matriz!$I$6)</f>
        <v/>
      </c>
      <c r="E74" s="127" t="str">
        <f>GrafH!D17</f>
        <v/>
      </c>
      <c r="F74" s="127"/>
      <c r="G74" s="135" t="str">
        <f>IFERROR(GrafH!E17,"")</f>
        <v/>
      </c>
      <c r="H74" s="135"/>
      <c r="I74" s="135"/>
    </row>
    <row r="75" spans="3:9" ht="23.4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>
      <c r="C79" s="124"/>
      <c r="D79" s="76" t="str">
        <f>Matriz!$I$3</f>
        <v>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>
      <c r="C80" s="124"/>
      <c r="D80" s="77" t="str">
        <f>Matriz!$I$4</f>
        <v>Proceso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>
      <c r="C81" s="124"/>
      <c r="D81" s="78" t="str">
        <f>Matriz!$I$5</f>
        <v>Satisfactorio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>
      <c r="C82" s="124"/>
      <c r="D82" s="79" t="str">
        <f>IF(Matriz!$I$6=0,"",Matriz!$I$6)</f>
        <v/>
      </c>
      <c r="E82" s="127" t="str">
        <f>GrafI!D17</f>
        <v/>
      </c>
      <c r="F82" s="127"/>
      <c r="G82" s="135" t="str">
        <f>IFERROR(GrafI!E17,"")</f>
        <v/>
      </c>
      <c r="H82" s="135"/>
      <c r="I82" s="135"/>
    </row>
    <row r="83" spans="3:9" ht="23.4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>
      <c r="C87" s="124"/>
      <c r="D87" s="76" t="str">
        <f>Matriz!$I$3</f>
        <v>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>
      <c r="C88" s="124"/>
      <c r="D88" s="77" t="str">
        <f>Matriz!$I$4</f>
        <v>Proceso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>
      <c r="C89" s="124"/>
      <c r="D89" s="78" t="str">
        <f>Matriz!$I$5</f>
        <v>Satisfactorio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>
      <c r="C90" s="124"/>
      <c r="D90" s="79" t="str">
        <f>IF(Matriz!$I$6=0,"",Matriz!$I$6)</f>
        <v/>
      </c>
      <c r="E90" s="127" t="str">
        <f>GrafJ!D17</f>
        <v/>
      </c>
      <c r="F90" s="127"/>
      <c r="G90" s="135" t="str">
        <f>IFERROR(GrafJ!E17,"")</f>
        <v/>
      </c>
      <c r="H90" s="135"/>
      <c r="I90" s="135"/>
    </row>
    <row r="91" spans="3:9" ht="23.4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>
      <c r="C95" s="124"/>
      <c r="D95" s="76" t="str">
        <f>Matriz!$I$3</f>
        <v>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>
      <c r="C96" s="124"/>
      <c r="D96" s="77" t="str">
        <f>Matriz!$I$4</f>
        <v>Proceso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>
      <c r="C97" s="124"/>
      <c r="D97" s="78" t="str">
        <f>Matriz!$I$5</f>
        <v>Satisfactorio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>
      <c r="C98" s="124"/>
      <c r="D98" s="79" t="str">
        <f>IF(Matriz!$I$6=0,"",Matriz!$I$6)</f>
        <v/>
      </c>
      <c r="E98" s="127" t="str">
        <f>GrafK!D17</f>
        <v/>
      </c>
      <c r="F98" s="127"/>
      <c r="G98" s="135" t="str">
        <f>IFERROR(GrafK!E17,"")</f>
        <v/>
      </c>
      <c r="H98" s="135"/>
      <c r="I98" s="135"/>
    </row>
    <row r="99" spans="3:9" ht="23.4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30480</xdr:rowOff>
              </from>
              <to>
                <xdr:col>4</xdr:col>
                <xdr:colOff>99060</xdr:colOff>
                <xdr:row>2</xdr:row>
                <xdr:rowOff>15240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9" tint="-0.499984740745262"/>
  </sheetPr>
  <dimension ref="B1:AD59"/>
  <sheetViews>
    <sheetView showGridLines="0" tabSelected="1" zoomScaleNormal="100" workbookViewId="0">
      <selection activeCell="T57" sqref="T57:AA58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1" spans="2:27" ht="14.4" customHeight="1"/>
    <row r="2" spans="2:27" ht="14.4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4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4" customHeight="1"/>
    <row r="5" spans="2:27" ht="18.600000000000001" customHeight="1">
      <c r="B5" s="122" t="s">
        <v>180</v>
      </c>
      <c r="C5" s="122"/>
      <c r="D5" s="153" t="str">
        <f>Inicio!C10</f>
        <v>1771385</v>
      </c>
      <c r="E5" s="154"/>
      <c r="F5" s="44" t="s">
        <v>37</v>
      </c>
      <c r="G5" s="148" t="str">
        <f>VLOOKUP(D5,Data!$A$2:$H$301,6,FALSE)</f>
        <v>MARISCAL NIETO</v>
      </c>
      <c r="H5" s="148"/>
      <c r="I5" s="148"/>
      <c r="J5" s="148"/>
      <c r="K5" s="148"/>
      <c r="L5" s="148"/>
      <c r="M5" s="151" t="s">
        <v>38</v>
      </c>
      <c r="N5" s="151"/>
      <c r="O5" s="150" t="str">
        <f>VLOOKUP(D5,Data!$A$2:$H$301,5,FALSE)</f>
        <v>PRIMARIA</v>
      </c>
      <c r="P5" s="150"/>
      <c r="Q5" s="150"/>
      <c r="R5" s="150"/>
      <c r="S5" s="150"/>
      <c r="T5" s="152" t="s">
        <v>184</v>
      </c>
      <c r="U5" s="152"/>
      <c r="V5" s="152"/>
      <c r="W5" s="150" t="str">
        <f>VLOOKUP(D5,Data!$A$2:$H$301,7,FALSE)</f>
        <v>URBANO</v>
      </c>
      <c r="X5" s="150"/>
      <c r="Y5" s="150"/>
      <c r="Z5" s="150"/>
      <c r="AA5" s="150"/>
    </row>
    <row r="6" spans="2:27" ht="14.4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4" customHeight="1">
      <c r="B7" s="118" t="s">
        <v>181</v>
      </c>
      <c r="C7" s="118"/>
      <c r="D7" s="155" t="str">
        <f>VLOOKUP(D5,Data!$A$2:$H$301,2,FALSE)</f>
        <v xml:space="preserve"> SEÑOR DE LOCUMBA</v>
      </c>
      <c r="E7" s="155"/>
      <c r="F7" s="26" t="s">
        <v>182</v>
      </c>
      <c r="G7" s="149" t="str">
        <f>Inicio!F8</f>
        <v>Comunicación - Lectura</v>
      </c>
      <c r="H7" s="149"/>
      <c r="I7" s="149"/>
      <c r="J7" s="149"/>
      <c r="K7" s="149"/>
      <c r="L7" s="149"/>
      <c r="M7" s="152" t="s">
        <v>36</v>
      </c>
      <c r="N7" s="152"/>
      <c r="O7" s="150" t="str">
        <f>VLOOKUP(D5,Data!$A$2:$H$301,3,FALSE)</f>
        <v>MOQUEGUA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2</v>
      </c>
      <c r="X7" s="150"/>
      <c r="Y7" s="150"/>
      <c r="Z7" s="150"/>
      <c r="AA7" s="150"/>
    </row>
    <row r="8" spans="2:27" ht="14.4" customHeight="1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4" customHeight="1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str">
        <f>VLOOKUP(D5,Data!$A$2:$H$301,8,FALSE)</f>
        <v>PÚBLICA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4" customHeight="1"/>
    <row r="11" spans="2:27" ht="14.4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4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9" t="s">
        <v>403</v>
      </c>
      <c r="H12" s="100" t="s">
        <v>166</v>
      </c>
      <c r="I12" s="100" t="s">
        <v>166</v>
      </c>
      <c r="J12" s="100" t="s">
        <v>167</v>
      </c>
      <c r="K12" s="100" t="s">
        <v>168</v>
      </c>
      <c r="L12" s="100" t="s">
        <v>166</v>
      </c>
      <c r="M12" s="100" t="s">
        <v>167</v>
      </c>
      <c r="N12" s="100" t="s">
        <v>167</v>
      </c>
      <c r="O12" s="100" t="s">
        <v>166</v>
      </c>
      <c r="P12" s="100" t="s">
        <v>168</v>
      </c>
      <c r="Q12" s="100" t="s">
        <v>166</v>
      </c>
      <c r="R12" s="100" t="s">
        <v>168</v>
      </c>
      <c r="S12" s="100" t="s">
        <v>167</v>
      </c>
      <c r="T12" s="100" t="s">
        <v>166</v>
      </c>
      <c r="U12" s="100" t="s">
        <v>166</v>
      </c>
      <c r="V12" s="100" t="s">
        <v>168</v>
      </c>
      <c r="W12" s="100" t="s">
        <v>167</v>
      </c>
      <c r="X12" s="100" t="s">
        <v>166</v>
      </c>
      <c r="Y12" s="100" t="s">
        <v>166</v>
      </c>
      <c r="Z12" s="100" t="s">
        <v>167</v>
      </c>
      <c r="AA12" s="100" t="s">
        <v>167</v>
      </c>
    </row>
    <row r="13" spans="2:27" ht="14.4" customHeight="1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9" t="s">
        <v>404</v>
      </c>
      <c r="H13" s="100" t="s">
        <v>166</v>
      </c>
      <c r="I13" s="100" t="s">
        <v>166</v>
      </c>
      <c r="J13" s="100" t="s">
        <v>167</v>
      </c>
      <c r="K13" s="100" t="s">
        <v>168</v>
      </c>
      <c r="L13" s="100" t="s">
        <v>166</v>
      </c>
      <c r="M13" s="100" t="s">
        <v>167</v>
      </c>
      <c r="N13" s="100" t="s">
        <v>167</v>
      </c>
      <c r="O13" s="100" t="s">
        <v>168</v>
      </c>
      <c r="P13" s="100" t="s">
        <v>168</v>
      </c>
      <c r="Q13" s="100" t="s">
        <v>166</v>
      </c>
      <c r="R13" s="100" t="s">
        <v>167</v>
      </c>
      <c r="S13" s="100" t="s">
        <v>167</v>
      </c>
      <c r="T13" s="100" t="s">
        <v>166</v>
      </c>
      <c r="U13" s="100" t="s">
        <v>166</v>
      </c>
      <c r="V13" s="100" t="s">
        <v>168</v>
      </c>
      <c r="W13" s="100" t="s">
        <v>167</v>
      </c>
      <c r="X13" s="100" t="s">
        <v>166</v>
      </c>
      <c r="Y13" s="100" t="s">
        <v>166</v>
      </c>
      <c r="Z13" s="100" t="s">
        <v>167</v>
      </c>
      <c r="AA13" s="100" t="s">
        <v>167</v>
      </c>
    </row>
    <row r="14" spans="2:27" ht="14.4" customHeight="1">
      <c r="B14" s="42">
        <v>3</v>
      </c>
      <c r="C14" s="98" t="s">
        <v>679</v>
      </c>
      <c r="D14" s="98" t="s">
        <v>680</v>
      </c>
      <c r="E14" s="98" t="s">
        <v>681</v>
      </c>
      <c r="F14" s="98" t="s">
        <v>682</v>
      </c>
      <c r="G14" s="99" t="s">
        <v>403</v>
      </c>
      <c r="H14" s="100" t="s">
        <v>167</v>
      </c>
      <c r="I14" s="100" t="s">
        <v>166</v>
      </c>
      <c r="J14" s="100" t="s">
        <v>167</v>
      </c>
      <c r="K14" s="100" t="s">
        <v>168</v>
      </c>
      <c r="L14" s="100" t="s">
        <v>166</v>
      </c>
      <c r="M14" s="100" t="s">
        <v>167</v>
      </c>
      <c r="N14" s="100" t="s">
        <v>167</v>
      </c>
      <c r="O14" s="100" t="s">
        <v>167</v>
      </c>
      <c r="P14" s="100" t="s">
        <v>168</v>
      </c>
      <c r="Q14" s="100" t="s">
        <v>168</v>
      </c>
      <c r="R14" s="100" t="s">
        <v>167</v>
      </c>
      <c r="S14" s="100" t="s">
        <v>167</v>
      </c>
      <c r="T14" s="100" t="s">
        <v>166</v>
      </c>
      <c r="U14" s="100" t="s">
        <v>166</v>
      </c>
      <c r="V14" s="100" t="s">
        <v>168</v>
      </c>
      <c r="W14" s="100" t="s">
        <v>167</v>
      </c>
      <c r="X14" s="100" t="s">
        <v>166</v>
      </c>
      <c r="Y14" s="100" t="s">
        <v>166</v>
      </c>
      <c r="Z14" s="100" t="s">
        <v>167</v>
      </c>
      <c r="AA14" s="100" t="s">
        <v>167</v>
      </c>
    </row>
    <row r="15" spans="2:27" ht="14.4" customHeight="1">
      <c r="B15" s="42">
        <v>4</v>
      </c>
      <c r="C15" s="98" t="s">
        <v>683</v>
      </c>
      <c r="D15" s="98" t="s">
        <v>684</v>
      </c>
      <c r="E15" s="98" t="s">
        <v>685</v>
      </c>
      <c r="F15" s="98" t="s">
        <v>686</v>
      </c>
      <c r="G15" s="99" t="s">
        <v>404</v>
      </c>
      <c r="H15" s="100" t="s">
        <v>168</v>
      </c>
      <c r="I15" s="100" t="s">
        <v>168</v>
      </c>
      <c r="J15" s="100" t="s">
        <v>167</v>
      </c>
      <c r="K15" s="100" t="s">
        <v>168</v>
      </c>
      <c r="L15" s="100" t="s">
        <v>166</v>
      </c>
      <c r="M15" s="100" t="s">
        <v>166</v>
      </c>
      <c r="N15" s="100" t="s">
        <v>167</v>
      </c>
      <c r="O15" s="100" t="s">
        <v>166</v>
      </c>
      <c r="P15" s="100" t="s">
        <v>168</v>
      </c>
      <c r="Q15" s="100" t="s">
        <v>166</v>
      </c>
      <c r="R15" s="100" t="s">
        <v>168</v>
      </c>
      <c r="S15" s="100" t="s">
        <v>167</v>
      </c>
      <c r="T15" s="100" t="s">
        <v>166</v>
      </c>
      <c r="U15" s="100" t="s">
        <v>166</v>
      </c>
      <c r="V15" s="100" t="s">
        <v>168</v>
      </c>
      <c r="W15" s="100" t="s">
        <v>167</v>
      </c>
      <c r="X15" s="100" t="s">
        <v>166</v>
      </c>
      <c r="Y15" s="100" t="s">
        <v>166</v>
      </c>
      <c r="Z15" s="100" t="s">
        <v>167</v>
      </c>
      <c r="AA15" s="100" t="s">
        <v>166</v>
      </c>
    </row>
    <row r="16" spans="2:27" ht="14.4" customHeight="1">
      <c r="B16" s="42">
        <v>5</v>
      </c>
      <c r="C16" s="98" t="s">
        <v>687</v>
      </c>
      <c r="D16" s="98" t="s">
        <v>688</v>
      </c>
      <c r="E16" s="98" t="s">
        <v>677</v>
      </c>
      <c r="F16" s="98" t="s">
        <v>689</v>
      </c>
      <c r="G16" s="99" t="s">
        <v>403</v>
      </c>
      <c r="H16" s="100" t="s">
        <v>166</v>
      </c>
      <c r="I16" s="100" t="s">
        <v>166</v>
      </c>
      <c r="J16" s="100" t="s">
        <v>167</v>
      </c>
      <c r="K16" s="100" t="s">
        <v>168</v>
      </c>
      <c r="L16" s="100" t="s">
        <v>166</v>
      </c>
      <c r="M16" s="100" t="s">
        <v>167</v>
      </c>
      <c r="N16" s="100" t="s">
        <v>167</v>
      </c>
      <c r="O16" s="100" t="s">
        <v>166</v>
      </c>
      <c r="P16" s="100" t="s">
        <v>167</v>
      </c>
      <c r="Q16" s="100" t="s">
        <v>166</v>
      </c>
      <c r="R16" s="100" t="s">
        <v>167</v>
      </c>
      <c r="S16" s="100" t="s">
        <v>167</v>
      </c>
      <c r="T16" s="100" t="s">
        <v>166</v>
      </c>
      <c r="U16" s="100" t="s">
        <v>166</v>
      </c>
      <c r="V16" s="100" t="s">
        <v>168</v>
      </c>
      <c r="W16" s="100" t="s">
        <v>167</v>
      </c>
      <c r="X16" s="100" t="s">
        <v>166</v>
      </c>
      <c r="Y16" s="100" t="s">
        <v>166</v>
      </c>
      <c r="Z16" s="100" t="s">
        <v>167</v>
      </c>
      <c r="AA16" s="100" t="s">
        <v>167</v>
      </c>
    </row>
    <row r="17" spans="2:30" ht="14.4" customHeight="1">
      <c r="B17" s="42">
        <v>6</v>
      </c>
      <c r="C17" s="98" t="s">
        <v>690</v>
      </c>
      <c r="D17" s="98" t="s">
        <v>691</v>
      </c>
      <c r="E17" s="98" t="s">
        <v>692</v>
      </c>
      <c r="F17" s="98" t="s">
        <v>693</v>
      </c>
      <c r="G17" s="99" t="s">
        <v>403</v>
      </c>
      <c r="H17" s="100" t="s">
        <v>166</v>
      </c>
      <c r="I17" s="100" t="s">
        <v>166</v>
      </c>
      <c r="J17" s="100" t="s">
        <v>167</v>
      </c>
      <c r="K17" s="100" t="s">
        <v>168</v>
      </c>
      <c r="L17" s="100" t="s">
        <v>166</v>
      </c>
      <c r="M17" s="100" t="s">
        <v>167</v>
      </c>
      <c r="N17" s="100" t="s">
        <v>167</v>
      </c>
      <c r="O17" s="100" t="s">
        <v>167</v>
      </c>
      <c r="P17" s="100" t="s">
        <v>168</v>
      </c>
      <c r="Q17" s="100" t="s">
        <v>166</v>
      </c>
      <c r="R17" s="100" t="s">
        <v>168</v>
      </c>
      <c r="S17" s="100" t="s">
        <v>167</v>
      </c>
      <c r="T17" s="100" t="s">
        <v>166</v>
      </c>
      <c r="U17" s="100" t="s">
        <v>166</v>
      </c>
      <c r="V17" s="100" t="s">
        <v>168</v>
      </c>
      <c r="W17" s="100" t="s">
        <v>167</v>
      </c>
      <c r="X17" s="100" t="s">
        <v>166</v>
      </c>
      <c r="Y17" s="100" t="s">
        <v>166</v>
      </c>
      <c r="Z17" s="100" t="s">
        <v>167</v>
      </c>
      <c r="AA17" s="100" t="s">
        <v>167</v>
      </c>
    </row>
    <row r="18" spans="2:30" ht="14.4" customHeight="1">
      <c r="B18" s="42">
        <v>7</v>
      </c>
      <c r="C18" s="98" t="s">
        <v>694</v>
      </c>
      <c r="D18" s="98" t="s">
        <v>695</v>
      </c>
      <c r="E18" s="98" t="s">
        <v>696</v>
      </c>
      <c r="F18" s="98" t="s">
        <v>697</v>
      </c>
      <c r="G18" s="99" t="s">
        <v>404</v>
      </c>
      <c r="H18" s="100" t="s">
        <v>166</v>
      </c>
      <c r="I18" s="100" t="s">
        <v>166</v>
      </c>
      <c r="J18" s="100" t="s">
        <v>167</v>
      </c>
      <c r="K18" s="100" t="s">
        <v>168</v>
      </c>
      <c r="L18" s="100" t="s">
        <v>166</v>
      </c>
      <c r="M18" s="100" t="s">
        <v>167</v>
      </c>
      <c r="N18" s="100" t="s">
        <v>167</v>
      </c>
      <c r="O18" s="100" t="s">
        <v>168</v>
      </c>
      <c r="P18" s="100" t="s">
        <v>168</v>
      </c>
      <c r="Q18" s="100" t="s">
        <v>166</v>
      </c>
      <c r="R18" s="100" t="s">
        <v>168</v>
      </c>
      <c r="S18" s="100" t="s">
        <v>167</v>
      </c>
      <c r="T18" s="100" t="s">
        <v>166</v>
      </c>
      <c r="U18" s="100" t="s">
        <v>166</v>
      </c>
      <c r="V18" s="100" t="s">
        <v>168</v>
      </c>
      <c r="W18" s="100" t="s">
        <v>167</v>
      </c>
      <c r="X18" s="100" t="s">
        <v>166</v>
      </c>
      <c r="Y18" s="100" t="s">
        <v>166</v>
      </c>
      <c r="Z18" s="100" t="s">
        <v>167</v>
      </c>
      <c r="AA18" s="100" t="s">
        <v>167</v>
      </c>
    </row>
    <row r="19" spans="2:30" ht="14.4" customHeight="1">
      <c r="B19" s="42">
        <v>8</v>
      </c>
      <c r="C19" s="98" t="s">
        <v>698</v>
      </c>
      <c r="D19" s="98" t="s">
        <v>699</v>
      </c>
      <c r="E19" s="98" t="s">
        <v>700</v>
      </c>
      <c r="F19" s="98" t="s">
        <v>701</v>
      </c>
      <c r="G19" s="99" t="s">
        <v>404</v>
      </c>
      <c r="H19" s="100" t="s">
        <v>167</v>
      </c>
      <c r="I19" s="100" t="s">
        <v>166</v>
      </c>
      <c r="J19" s="100" t="s">
        <v>167</v>
      </c>
      <c r="K19" s="100" t="s">
        <v>168</v>
      </c>
      <c r="L19" s="100" t="s">
        <v>166</v>
      </c>
      <c r="M19" s="100" t="s">
        <v>167</v>
      </c>
      <c r="N19" s="100" t="s">
        <v>166</v>
      </c>
      <c r="O19" s="100" t="s">
        <v>167</v>
      </c>
      <c r="P19" s="100" t="s">
        <v>168</v>
      </c>
      <c r="Q19" s="100" t="s">
        <v>166</v>
      </c>
      <c r="R19" s="100" t="s">
        <v>168</v>
      </c>
      <c r="S19" s="100" t="s">
        <v>167</v>
      </c>
      <c r="T19" s="100" t="s">
        <v>166</v>
      </c>
      <c r="U19" s="100" t="s">
        <v>166</v>
      </c>
      <c r="V19" s="100" t="s">
        <v>168</v>
      </c>
      <c r="W19" s="100" t="s">
        <v>166</v>
      </c>
      <c r="X19" s="100" t="s">
        <v>166</v>
      </c>
      <c r="Y19" s="100" t="s">
        <v>166</v>
      </c>
      <c r="Z19" s="100" t="s">
        <v>167</v>
      </c>
      <c r="AA19" s="100" t="s">
        <v>167</v>
      </c>
    </row>
    <row r="20" spans="2:30" ht="14.4" customHeight="1">
      <c r="B20" s="42">
        <v>9</v>
      </c>
      <c r="C20" s="98" t="s">
        <v>702</v>
      </c>
      <c r="D20" s="98" t="s">
        <v>703</v>
      </c>
      <c r="E20" s="98" t="s">
        <v>704</v>
      </c>
      <c r="F20" s="98" t="s">
        <v>705</v>
      </c>
      <c r="G20" s="99" t="s">
        <v>404</v>
      </c>
      <c r="H20" s="100" t="s">
        <v>166</v>
      </c>
      <c r="I20" s="100" t="s">
        <v>167</v>
      </c>
      <c r="J20" s="100" t="s">
        <v>167</v>
      </c>
      <c r="K20" s="100" t="s">
        <v>168</v>
      </c>
      <c r="L20" s="100" t="s">
        <v>166</v>
      </c>
      <c r="M20" s="100" t="s">
        <v>166</v>
      </c>
      <c r="N20" s="100" t="s">
        <v>167</v>
      </c>
      <c r="O20" s="100" t="s">
        <v>167</v>
      </c>
      <c r="P20" s="100" t="s">
        <v>168</v>
      </c>
      <c r="Q20" s="100" t="s">
        <v>166</v>
      </c>
      <c r="R20" s="100" t="s">
        <v>168</v>
      </c>
      <c r="S20" s="100" t="s">
        <v>167</v>
      </c>
      <c r="T20" s="100" t="s">
        <v>168</v>
      </c>
      <c r="U20" s="100" t="s">
        <v>166</v>
      </c>
      <c r="V20" s="100" t="s">
        <v>168</v>
      </c>
      <c r="W20" s="100" t="s">
        <v>167</v>
      </c>
      <c r="X20" s="100" t="s">
        <v>166</v>
      </c>
      <c r="Y20" s="100" t="s">
        <v>166</v>
      </c>
      <c r="Z20" s="100" t="s">
        <v>167</v>
      </c>
      <c r="AA20" s="100" t="s">
        <v>167</v>
      </c>
    </row>
    <row r="21" spans="2:30" ht="14.4" customHeight="1">
      <c r="B21" s="42">
        <v>10</v>
      </c>
      <c r="C21" s="98" t="s">
        <v>706</v>
      </c>
      <c r="D21" s="98" t="s">
        <v>707</v>
      </c>
      <c r="E21" s="98" t="s">
        <v>708</v>
      </c>
      <c r="F21" s="98" t="s">
        <v>709</v>
      </c>
      <c r="G21" s="99" t="s">
        <v>403</v>
      </c>
      <c r="H21" s="100" t="s">
        <v>167</v>
      </c>
      <c r="I21" s="100" t="s">
        <v>167</v>
      </c>
      <c r="J21" s="100" t="s">
        <v>167</v>
      </c>
      <c r="K21" s="100" t="s">
        <v>167</v>
      </c>
      <c r="L21" s="100" t="s">
        <v>166</v>
      </c>
      <c r="M21" s="100" t="s">
        <v>166</v>
      </c>
      <c r="N21" s="100" t="s">
        <v>167</v>
      </c>
      <c r="O21" s="100" t="s">
        <v>166</v>
      </c>
      <c r="P21" s="100" t="s">
        <v>168</v>
      </c>
      <c r="Q21" s="100" t="s">
        <v>166</v>
      </c>
      <c r="R21" s="100" t="s">
        <v>168</v>
      </c>
      <c r="S21" s="100" t="s">
        <v>167</v>
      </c>
      <c r="T21" s="100" t="s">
        <v>166</v>
      </c>
      <c r="U21" s="100" t="s">
        <v>166</v>
      </c>
      <c r="V21" s="100" t="s">
        <v>166</v>
      </c>
      <c r="W21" s="100" t="s">
        <v>166</v>
      </c>
      <c r="X21" s="100" t="s">
        <v>166</v>
      </c>
      <c r="Y21" s="100" t="s">
        <v>166</v>
      </c>
      <c r="Z21" s="100" t="s">
        <v>167</v>
      </c>
      <c r="AA21" s="100" t="s">
        <v>168</v>
      </c>
      <c r="AB21" s="164" t="s">
        <v>479</v>
      </c>
      <c r="AC21" s="164"/>
      <c r="AD21" s="164"/>
    </row>
    <row r="22" spans="2:30" ht="14.4" customHeight="1">
      <c r="B22" s="42">
        <v>11</v>
      </c>
      <c r="C22" s="98" t="s">
        <v>710</v>
      </c>
      <c r="D22" s="98" t="s">
        <v>711</v>
      </c>
      <c r="E22" s="98" t="s">
        <v>712</v>
      </c>
      <c r="F22" s="98" t="s">
        <v>713</v>
      </c>
      <c r="G22" s="99" t="s">
        <v>404</v>
      </c>
      <c r="H22" s="100" t="s">
        <v>166</v>
      </c>
      <c r="I22" s="100" t="s">
        <v>167</v>
      </c>
      <c r="J22" s="100" t="s">
        <v>167</v>
      </c>
      <c r="K22" s="100" t="s">
        <v>168</v>
      </c>
      <c r="L22" s="100" t="s">
        <v>166</v>
      </c>
      <c r="M22" s="100" t="s">
        <v>167</v>
      </c>
      <c r="N22" s="100" t="s">
        <v>167</v>
      </c>
      <c r="O22" s="100" t="s">
        <v>167</v>
      </c>
      <c r="P22" s="100" t="s">
        <v>168</v>
      </c>
      <c r="Q22" s="100" t="s">
        <v>166</v>
      </c>
      <c r="R22" s="100" t="s">
        <v>168</v>
      </c>
      <c r="S22" s="100" t="s">
        <v>167</v>
      </c>
      <c r="T22" s="100" t="s">
        <v>166</v>
      </c>
      <c r="U22" s="100" t="s">
        <v>166</v>
      </c>
      <c r="V22" s="100" t="s">
        <v>168</v>
      </c>
      <c r="W22" s="100" t="s">
        <v>167</v>
      </c>
      <c r="X22" s="100" t="s">
        <v>166</v>
      </c>
      <c r="Y22" s="100" t="s">
        <v>166</v>
      </c>
      <c r="Z22" s="100" t="s">
        <v>167</v>
      </c>
      <c r="AA22" s="100" t="s">
        <v>167</v>
      </c>
      <c r="AB22" s="165">
        <f>ResumenTotal!N44</f>
        <v>23</v>
      </c>
      <c r="AC22" s="165"/>
      <c r="AD22" s="165"/>
    </row>
    <row r="23" spans="2:30" ht="14.4" customHeight="1">
      <c r="B23" s="42">
        <v>12</v>
      </c>
      <c r="C23" s="98" t="s">
        <v>714</v>
      </c>
      <c r="D23" s="98" t="s">
        <v>715</v>
      </c>
      <c r="E23" s="98" t="s">
        <v>716</v>
      </c>
      <c r="F23" s="98" t="s">
        <v>717</v>
      </c>
      <c r="G23" s="99" t="s">
        <v>403</v>
      </c>
      <c r="H23" s="100" t="s">
        <v>166</v>
      </c>
      <c r="I23" s="100" t="s">
        <v>166</v>
      </c>
      <c r="J23" s="100" t="s">
        <v>167</v>
      </c>
      <c r="K23" s="100" t="s">
        <v>168</v>
      </c>
      <c r="L23" s="100" t="s">
        <v>166</v>
      </c>
      <c r="M23" s="100" t="s">
        <v>166</v>
      </c>
      <c r="N23" s="100" t="s">
        <v>167</v>
      </c>
      <c r="O23" s="100" t="s">
        <v>167</v>
      </c>
      <c r="P23" s="100" t="s">
        <v>168</v>
      </c>
      <c r="Q23" s="100" t="s">
        <v>166</v>
      </c>
      <c r="R23" s="100" t="s">
        <v>167</v>
      </c>
      <c r="S23" s="100" t="s">
        <v>167</v>
      </c>
      <c r="T23" s="100" t="s">
        <v>166</v>
      </c>
      <c r="U23" s="100" t="s">
        <v>166</v>
      </c>
      <c r="V23" s="100" t="s">
        <v>167</v>
      </c>
      <c r="W23" s="100" t="s">
        <v>167</v>
      </c>
      <c r="X23" s="100" t="s">
        <v>166</v>
      </c>
      <c r="Y23" s="100" t="s">
        <v>166</v>
      </c>
      <c r="Z23" s="100" t="s">
        <v>167</v>
      </c>
      <c r="AA23" s="100" t="s">
        <v>167</v>
      </c>
      <c r="AB23" s="165"/>
      <c r="AC23" s="165"/>
      <c r="AD23" s="165"/>
    </row>
    <row r="24" spans="2:30" ht="14.4" customHeight="1">
      <c r="B24" s="42">
        <v>13</v>
      </c>
      <c r="C24" s="98" t="s">
        <v>718</v>
      </c>
      <c r="D24" s="98" t="s">
        <v>719</v>
      </c>
      <c r="E24" s="98" t="s">
        <v>707</v>
      </c>
      <c r="F24" s="98" t="s">
        <v>720</v>
      </c>
      <c r="G24" s="99" t="s">
        <v>403</v>
      </c>
      <c r="H24" s="100" t="s">
        <v>166</v>
      </c>
      <c r="I24" s="100" t="s">
        <v>168</v>
      </c>
      <c r="J24" s="100" t="s">
        <v>167</v>
      </c>
      <c r="K24" s="100" t="s">
        <v>168</v>
      </c>
      <c r="L24" s="100" t="s">
        <v>166</v>
      </c>
      <c r="M24" s="100" t="s">
        <v>166</v>
      </c>
      <c r="N24" s="100" t="s">
        <v>167</v>
      </c>
      <c r="O24" s="100" t="s">
        <v>167</v>
      </c>
      <c r="P24" s="100" t="s">
        <v>166</v>
      </c>
      <c r="Q24" s="100" t="s">
        <v>167</v>
      </c>
      <c r="R24" s="100" t="s">
        <v>167</v>
      </c>
      <c r="S24" s="100" t="s">
        <v>167</v>
      </c>
      <c r="T24" s="100" t="s">
        <v>166</v>
      </c>
      <c r="U24" s="100" t="s">
        <v>166</v>
      </c>
      <c r="V24" s="100" t="s">
        <v>168</v>
      </c>
      <c r="W24" s="100" t="s">
        <v>167</v>
      </c>
      <c r="X24" s="100" t="s">
        <v>166</v>
      </c>
      <c r="Y24" s="100" t="s">
        <v>166</v>
      </c>
      <c r="Z24" s="100" t="s">
        <v>168</v>
      </c>
      <c r="AA24" s="100" t="s">
        <v>167</v>
      </c>
      <c r="AB24" s="165"/>
      <c r="AC24" s="165"/>
      <c r="AD24" s="165"/>
    </row>
    <row r="25" spans="2:30" ht="14.4" customHeight="1">
      <c r="B25" s="42">
        <v>14</v>
      </c>
      <c r="C25" s="98" t="s">
        <v>721</v>
      </c>
      <c r="D25" s="98" t="s">
        <v>722</v>
      </c>
      <c r="E25" s="98" t="s">
        <v>723</v>
      </c>
      <c r="F25" s="98" t="s">
        <v>724</v>
      </c>
      <c r="G25" s="99" t="s">
        <v>403</v>
      </c>
      <c r="H25" s="100" t="s">
        <v>166</v>
      </c>
      <c r="I25" s="100" t="s">
        <v>166</v>
      </c>
      <c r="J25" s="100" t="s">
        <v>167</v>
      </c>
      <c r="K25" s="100" t="s">
        <v>166</v>
      </c>
      <c r="L25" s="100" t="s">
        <v>166</v>
      </c>
      <c r="M25" s="100" t="s">
        <v>167</v>
      </c>
      <c r="N25" s="100" t="s">
        <v>167</v>
      </c>
      <c r="O25" s="100" t="s">
        <v>167</v>
      </c>
      <c r="P25" s="100" t="s">
        <v>168</v>
      </c>
      <c r="Q25" s="100" t="s">
        <v>166</v>
      </c>
      <c r="R25" s="100" t="s">
        <v>168</v>
      </c>
      <c r="S25" s="100" t="s">
        <v>167</v>
      </c>
      <c r="T25" s="100" t="s">
        <v>166</v>
      </c>
      <c r="U25" s="100" t="s">
        <v>166</v>
      </c>
      <c r="V25" s="100" t="s">
        <v>168</v>
      </c>
      <c r="W25" s="100" t="s">
        <v>167</v>
      </c>
      <c r="X25" s="100" t="s">
        <v>167</v>
      </c>
      <c r="Y25" s="100" t="s">
        <v>166</v>
      </c>
      <c r="Z25" s="100" t="s">
        <v>166</v>
      </c>
      <c r="AA25" s="100" t="s">
        <v>167</v>
      </c>
    </row>
    <row r="26" spans="2:30" ht="14.4" customHeight="1">
      <c r="B26" s="42">
        <v>15</v>
      </c>
      <c r="C26" s="98" t="s">
        <v>725</v>
      </c>
      <c r="D26" s="98" t="s">
        <v>726</v>
      </c>
      <c r="E26" s="98" t="s">
        <v>727</v>
      </c>
      <c r="F26" s="98" t="s">
        <v>728</v>
      </c>
      <c r="G26" s="99" t="s">
        <v>404</v>
      </c>
      <c r="H26" s="100" t="s">
        <v>166</v>
      </c>
      <c r="I26" s="100" t="s">
        <v>166</v>
      </c>
      <c r="J26" s="100" t="s">
        <v>167</v>
      </c>
      <c r="K26" s="100" t="s">
        <v>168</v>
      </c>
      <c r="L26" s="100" t="s">
        <v>166</v>
      </c>
      <c r="M26" s="100" t="s">
        <v>167</v>
      </c>
      <c r="N26" s="100" t="s">
        <v>167</v>
      </c>
      <c r="O26" s="100" t="s">
        <v>167</v>
      </c>
      <c r="P26" s="100" t="s">
        <v>168</v>
      </c>
      <c r="Q26" s="100" t="s">
        <v>166</v>
      </c>
      <c r="R26" s="100" t="s">
        <v>167</v>
      </c>
      <c r="S26" s="100" t="s">
        <v>167</v>
      </c>
      <c r="T26" s="100" t="s">
        <v>166</v>
      </c>
      <c r="U26" s="100" t="s">
        <v>166</v>
      </c>
      <c r="V26" s="100" t="s">
        <v>168</v>
      </c>
      <c r="W26" s="100" t="s">
        <v>167</v>
      </c>
      <c r="X26" s="100" t="s">
        <v>166</v>
      </c>
      <c r="Y26" s="100" t="s">
        <v>166</v>
      </c>
      <c r="Z26" s="100" t="s">
        <v>167</v>
      </c>
      <c r="AA26" s="100" t="s">
        <v>167</v>
      </c>
    </row>
    <row r="27" spans="2:30" ht="14.4" customHeight="1">
      <c r="B27" s="42">
        <v>16</v>
      </c>
      <c r="C27" s="98" t="s">
        <v>729</v>
      </c>
      <c r="D27" s="98" t="s">
        <v>730</v>
      </c>
      <c r="E27" s="98" t="s">
        <v>731</v>
      </c>
      <c r="F27" s="98" t="s">
        <v>732</v>
      </c>
      <c r="G27" s="99" t="s">
        <v>404</v>
      </c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4" customHeight="1">
      <c r="B28" s="42">
        <v>17</v>
      </c>
      <c r="C28" s="98" t="s">
        <v>733</v>
      </c>
      <c r="D28" s="98" t="s">
        <v>734</v>
      </c>
      <c r="E28" s="98" t="s">
        <v>735</v>
      </c>
      <c r="F28" s="98" t="s">
        <v>736</v>
      </c>
      <c r="G28" s="99" t="s">
        <v>403</v>
      </c>
      <c r="H28" s="100" t="s">
        <v>166</v>
      </c>
      <c r="I28" s="100" t="s">
        <v>166</v>
      </c>
      <c r="J28" s="100" t="s">
        <v>167</v>
      </c>
      <c r="K28" s="100" t="s">
        <v>168</v>
      </c>
      <c r="L28" s="100" t="s">
        <v>167</v>
      </c>
      <c r="M28" s="100" t="s">
        <v>166</v>
      </c>
      <c r="N28" s="100" t="s">
        <v>167</v>
      </c>
      <c r="O28" s="100" t="s">
        <v>167</v>
      </c>
      <c r="P28" s="100" t="s">
        <v>168</v>
      </c>
      <c r="Q28" s="100" t="s">
        <v>167</v>
      </c>
      <c r="R28" s="100" t="s">
        <v>166</v>
      </c>
      <c r="S28" s="100" t="s">
        <v>167</v>
      </c>
      <c r="T28" s="100" t="s">
        <v>166</v>
      </c>
      <c r="U28" s="100" t="s">
        <v>166</v>
      </c>
      <c r="V28" s="100" t="s">
        <v>168</v>
      </c>
      <c r="W28" s="100" t="s">
        <v>166</v>
      </c>
      <c r="X28" s="100" t="s">
        <v>168</v>
      </c>
      <c r="Y28" s="100" t="s">
        <v>166</v>
      </c>
      <c r="Z28" s="100" t="s">
        <v>167</v>
      </c>
      <c r="AA28" s="100" t="s">
        <v>167</v>
      </c>
    </row>
    <row r="29" spans="2:30" ht="14.4" customHeight="1">
      <c r="B29" s="42">
        <v>18</v>
      </c>
      <c r="C29" s="98" t="s">
        <v>737</v>
      </c>
      <c r="D29" s="98" t="s">
        <v>716</v>
      </c>
      <c r="E29" s="98" t="s">
        <v>738</v>
      </c>
      <c r="F29" s="98" t="s">
        <v>739</v>
      </c>
      <c r="G29" s="99" t="s">
        <v>404</v>
      </c>
      <c r="H29" s="100" t="s">
        <v>168</v>
      </c>
      <c r="I29" s="100" t="s">
        <v>168</v>
      </c>
      <c r="J29" s="100" t="s">
        <v>168</v>
      </c>
      <c r="K29" s="100" t="s">
        <v>168</v>
      </c>
      <c r="L29" s="100" t="s">
        <v>166</v>
      </c>
      <c r="M29" s="100" t="s">
        <v>167</v>
      </c>
      <c r="N29" s="100" t="s">
        <v>167</v>
      </c>
      <c r="O29" s="100" t="s">
        <v>167</v>
      </c>
      <c r="P29" s="100" t="s">
        <v>168</v>
      </c>
      <c r="Q29" s="100" t="s">
        <v>166</v>
      </c>
      <c r="R29" s="100" t="s">
        <v>168</v>
      </c>
      <c r="S29" s="100" t="s">
        <v>167</v>
      </c>
      <c r="T29" s="100" t="s">
        <v>166</v>
      </c>
      <c r="U29" s="100" t="s">
        <v>166</v>
      </c>
      <c r="V29" s="100" t="s">
        <v>168</v>
      </c>
      <c r="W29" s="100" t="s">
        <v>167</v>
      </c>
      <c r="X29" s="100"/>
      <c r="Y29" s="100" t="s">
        <v>166</v>
      </c>
      <c r="Z29" s="100" t="s">
        <v>167</v>
      </c>
      <c r="AA29" s="100" t="s">
        <v>167</v>
      </c>
    </row>
    <row r="30" spans="2:30" ht="14.4" customHeight="1">
      <c r="B30" s="42">
        <v>19</v>
      </c>
      <c r="C30" s="98" t="s">
        <v>740</v>
      </c>
      <c r="D30" s="98" t="s">
        <v>741</v>
      </c>
      <c r="E30" s="98" t="s">
        <v>742</v>
      </c>
      <c r="F30" s="98" t="s">
        <v>743</v>
      </c>
      <c r="G30" s="99" t="s">
        <v>403</v>
      </c>
      <c r="H30" s="100" t="s">
        <v>167</v>
      </c>
      <c r="I30" s="100" t="s">
        <v>167</v>
      </c>
      <c r="J30" s="100" t="s">
        <v>167</v>
      </c>
      <c r="K30" s="100" t="s">
        <v>168</v>
      </c>
      <c r="L30" s="100" t="s">
        <v>168</v>
      </c>
      <c r="M30" s="100" t="s">
        <v>166</v>
      </c>
      <c r="N30" s="100" t="s">
        <v>167</v>
      </c>
      <c r="O30" s="100" t="s">
        <v>166</v>
      </c>
      <c r="P30" s="100" t="s">
        <v>168</v>
      </c>
      <c r="Q30" s="100" t="s">
        <v>168</v>
      </c>
      <c r="R30" s="100" t="s">
        <v>167</v>
      </c>
      <c r="S30" s="100" t="s">
        <v>167</v>
      </c>
      <c r="T30" s="100" t="s">
        <v>166</v>
      </c>
      <c r="U30" s="100" t="s">
        <v>166</v>
      </c>
      <c r="V30" s="100" t="s">
        <v>167</v>
      </c>
      <c r="W30" s="100" t="s">
        <v>166</v>
      </c>
      <c r="X30" s="100" t="s">
        <v>166</v>
      </c>
      <c r="Y30" s="100" t="s">
        <v>167</v>
      </c>
      <c r="Z30" s="100" t="s">
        <v>167</v>
      </c>
      <c r="AA30" s="100" t="s">
        <v>167</v>
      </c>
    </row>
    <row r="31" spans="2:30" ht="14.4" customHeight="1">
      <c r="B31" s="42">
        <v>20</v>
      </c>
      <c r="C31" s="98" t="s">
        <v>744</v>
      </c>
      <c r="D31" s="98" t="s">
        <v>741</v>
      </c>
      <c r="E31" s="98" t="s">
        <v>741</v>
      </c>
      <c r="F31" s="98" t="s">
        <v>745</v>
      </c>
      <c r="G31" s="99" t="s">
        <v>403</v>
      </c>
      <c r="H31" s="100" t="s">
        <v>168</v>
      </c>
      <c r="I31" s="100" t="s">
        <v>167</v>
      </c>
      <c r="J31" s="100" t="s">
        <v>168</v>
      </c>
      <c r="K31" s="100" t="s">
        <v>168</v>
      </c>
      <c r="L31" s="100" t="s">
        <v>166</v>
      </c>
      <c r="M31" s="100" t="s">
        <v>166</v>
      </c>
      <c r="N31" s="100" t="s">
        <v>168</v>
      </c>
      <c r="O31" s="100" t="s">
        <v>167</v>
      </c>
      <c r="P31" s="100" t="s">
        <v>166</v>
      </c>
      <c r="Q31" s="100" t="s">
        <v>168</v>
      </c>
      <c r="R31" s="100" t="s">
        <v>168</v>
      </c>
      <c r="S31" s="100" t="s">
        <v>167</v>
      </c>
      <c r="T31" s="100" t="s">
        <v>166</v>
      </c>
      <c r="U31" s="100" t="s">
        <v>166</v>
      </c>
      <c r="V31" s="100" t="s">
        <v>168</v>
      </c>
      <c r="W31" s="100" t="s">
        <v>167</v>
      </c>
      <c r="X31" s="100" t="s">
        <v>166</v>
      </c>
      <c r="Y31" s="100" t="s">
        <v>166</v>
      </c>
      <c r="Z31" s="100" t="s">
        <v>167</v>
      </c>
      <c r="AA31" s="100" t="s">
        <v>167</v>
      </c>
    </row>
    <row r="32" spans="2:30" ht="14.4" customHeight="1">
      <c r="B32" s="42">
        <v>21</v>
      </c>
      <c r="C32" s="98" t="s">
        <v>746</v>
      </c>
      <c r="D32" s="98" t="s">
        <v>747</v>
      </c>
      <c r="E32" s="98" t="s">
        <v>748</v>
      </c>
      <c r="F32" s="98" t="s">
        <v>749</v>
      </c>
      <c r="G32" s="99" t="s">
        <v>404</v>
      </c>
      <c r="H32" s="100" t="s">
        <v>166</v>
      </c>
      <c r="I32" s="100" t="s">
        <v>166</v>
      </c>
      <c r="J32" s="100" t="s">
        <v>167</v>
      </c>
      <c r="K32" s="100" t="s">
        <v>168</v>
      </c>
      <c r="L32" s="100" t="s">
        <v>166</v>
      </c>
      <c r="M32" s="100" t="s">
        <v>168</v>
      </c>
      <c r="N32" s="100" t="s">
        <v>167</v>
      </c>
      <c r="O32" s="100" t="s">
        <v>166</v>
      </c>
      <c r="P32" s="100" t="s">
        <v>168</v>
      </c>
      <c r="Q32" s="100" t="s">
        <v>166</v>
      </c>
      <c r="R32" s="100" t="s">
        <v>167</v>
      </c>
      <c r="S32" s="100" t="s">
        <v>167</v>
      </c>
      <c r="T32" s="100" t="s">
        <v>166</v>
      </c>
      <c r="U32" s="100" t="s">
        <v>167</v>
      </c>
      <c r="V32" s="100" t="s">
        <v>168</v>
      </c>
      <c r="W32" s="100" t="s">
        <v>167</v>
      </c>
      <c r="X32" s="100" t="s">
        <v>166</v>
      </c>
      <c r="Y32" s="100" t="s">
        <v>166</v>
      </c>
      <c r="Z32" s="100" t="s">
        <v>166</v>
      </c>
      <c r="AA32" s="100" t="s">
        <v>167</v>
      </c>
    </row>
    <row r="33" spans="2:27" ht="14.4" customHeight="1">
      <c r="B33" s="42">
        <v>22</v>
      </c>
      <c r="C33" s="98" t="s">
        <v>750</v>
      </c>
      <c r="D33" s="98" t="s">
        <v>751</v>
      </c>
      <c r="E33" s="98" t="s">
        <v>752</v>
      </c>
      <c r="F33" s="98" t="s">
        <v>753</v>
      </c>
      <c r="G33" s="99" t="s">
        <v>403</v>
      </c>
      <c r="H33" s="100" t="s">
        <v>166</v>
      </c>
      <c r="I33" s="100" t="s">
        <v>166</v>
      </c>
      <c r="J33" s="100" t="s">
        <v>168</v>
      </c>
      <c r="K33" s="100" t="s">
        <v>168</v>
      </c>
      <c r="L33" s="100" t="s">
        <v>166</v>
      </c>
      <c r="M33" s="100" t="s">
        <v>167</v>
      </c>
      <c r="N33" s="100" t="s">
        <v>167</v>
      </c>
      <c r="O33" s="100" t="s">
        <v>166</v>
      </c>
      <c r="P33" s="100" t="s">
        <v>168</v>
      </c>
      <c r="Q33" s="100" t="s">
        <v>167</v>
      </c>
      <c r="R33" s="100" t="s">
        <v>166</v>
      </c>
      <c r="S33" s="100" t="s">
        <v>167</v>
      </c>
      <c r="T33" s="100" t="s">
        <v>167</v>
      </c>
      <c r="U33" s="100" t="s">
        <v>166</v>
      </c>
      <c r="V33" s="100" t="s">
        <v>168</v>
      </c>
      <c r="W33" s="100" t="s">
        <v>167</v>
      </c>
      <c r="X33" s="100" t="s">
        <v>166</v>
      </c>
      <c r="Y33" s="100" t="s">
        <v>168</v>
      </c>
      <c r="Z33" s="100" t="s">
        <v>166</v>
      </c>
      <c r="AA33" s="100" t="s">
        <v>167</v>
      </c>
    </row>
    <row r="34" spans="2:27" ht="14.4" customHeight="1">
      <c r="B34" s="42">
        <v>23</v>
      </c>
      <c r="C34" s="98" t="s">
        <v>754</v>
      </c>
      <c r="D34" s="98" t="s">
        <v>755</v>
      </c>
      <c r="E34" s="98" t="s">
        <v>756</v>
      </c>
      <c r="F34" s="98" t="s">
        <v>757</v>
      </c>
      <c r="G34" s="99" t="s">
        <v>404</v>
      </c>
      <c r="H34" s="100" t="s">
        <v>167</v>
      </c>
      <c r="I34" s="100" t="s">
        <v>166</v>
      </c>
      <c r="J34" s="100" t="s">
        <v>167</v>
      </c>
      <c r="K34" s="100" t="s">
        <v>168</v>
      </c>
      <c r="L34" s="100" t="s">
        <v>166</v>
      </c>
      <c r="M34" s="100" t="s">
        <v>167</v>
      </c>
      <c r="N34" s="100" t="s">
        <v>167</v>
      </c>
      <c r="O34" s="100" t="s">
        <v>167</v>
      </c>
      <c r="P34" s="100" t="s">
        <v>168</v>
      </c>
      <c r="Q34" s="100" t="s">
        <v>166</v>
      </c>
      <c r="R34" s="100" t="s">
        <v>166</v>
      </c>
      <c r="S34" s="100" t="s">
        <v>167</v>
      </c>
      <c r="T34" s="100" t="s">
        <v>166</v>
      </c>
      <c r="U34" s="100" t="s">
        <v>166</v>
      </c>
      <c r="V34" s="100" t="s">
        <v>168</v>
      </c>
      <c r="W34" s="100" t="s">
        <v>167</v>
      </c>
      <c r="X34" s="100" t="s">
        <v>166</v>
      </c>
      <c r="Y34" s="100" t="s">
        <v>166</v>
      </c>
      <c r="Z34" s="100" t="s">
        <v>167</v>
      </c>
      <c r="AA34" s="100" t="s">
        <v>167</v>
      </c>
    </row>
    <row r="35" spans="2:27" ht="14.4" customHeight="1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4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4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4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4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4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4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4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4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4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4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4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4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4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4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4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4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4" customHeight="1"/>
    <row r="53" spans="2:27" ht="14.4" customHeight="1">
      <c r="B53" s="157" t="s">
        <v>477</v>
      </c>
      <c r="C53" s="157"/>
      <c r="D53" s="157"/>
      <c r="E53" s="162">
        <v>4745756</v>
      </c>
      <c r="F53" s="163" t="s">
        <v>758</v>
      </c>
      <c r="G53" s="163"/>
      <c r="H53" s="163"/>
      <c r="I53" s="163"/>
      <c r="J53" s="163"/>
      <c r="K53" s="163"/>
      <c r="L53" s="163" t="s">
        <v>758</v>
      </c>
      <c r="M53" s="163"/>
      <c r="N53" s="163"/>
      <c r="O53" s="163"/>
      <c r="P53" s="163"/>
      <c r="Q53" s="163"/>
      <c r="R53" s="163"/>
      <c r="S53" s="163"/>
      <c r="T53" s="162" t="s">
        <v>759</v>
      </c>
      <c r="U53" s="162"/>
      <c r="V53" s="162"/>
      <c r="W53" s="162"/>
      <c r="X53" s="162"/>
      <c r="Y53" s="162"/>
      <c r="Z53" s="162"/>
      <c r="AA53" s="162"/>
    </row>
    <row r="54" spans="2:27" ht="14.4" customHeight="1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4" customHeight="1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>
        <v>4744124</v>
      </c>
      <c r="F57" s="163" t="s">
        <v>760</v>
      </c>
      <c r="G57" s="163"/>
      <c r="H57" s="163"/>
      <c r="I57" s="163"/>
      <c r="J57" s="163"/>
      <c r="K57" s="163"/>
      <c r="L57" s="163" t="s">
        <v>761</v>
      </c>
      <c r="M57" s="163"/>
      <c r="N57" s="163"/>
      <c r="O57" s="163"/>
      <c r="P57" s="163"/>
      <c r="Q57" s="163"/>
      <c r="R57" s="163"/>
      <c r="S57" s="163"/>
      <c r="T57" s="163" t="s">
        <v>762</v>
      </c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160020</xdr:rowOff>
              </from>
              <to>
                <xdr:col>29</xdr:col>
                <xdr:colOff>601980</xdr:colOff>
                <xdr:row>19</xdr:row>
                <xdr:rowOff>45720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106680</xdr:rowOff>
              </from>
              <to>
                <xdr:col>29</xdr:col>
                <xdr:colOff>601980</xdr:colOff>
                <xdr:row>13</xdr:row>
                <xdr:rowOff>160020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106680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3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 tint="-0.499984740745262"/>
  </sheetPr>
  <dimension ref="B1:BE66"/>
  <sheetViews>
    <sheetView topLeftCell="A10" zoomScaleNormal="100" workbookViewId="0">
      <selection activeCell="AF27" sqref="AF27"/>
    </sheetView>
  </sheetViews>
  <sheetFormatPr baseColWidth="10" defaultRowHeight="14.4"/>
  <cols>
    <col min="1" max="1" width="1.5546875" customWidth="1"/>
    <col min="2" max="2" width="4.8867187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9" width="8.55468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6" width="10.88671875" hidden="1" customWidth="1"/>
    <col min="57" max="57" width="11.5546875" hidden="1" customWidth="1"/>
    <col min="58" max="59" width="10.88671875" customWidth="1"/>
  </cols>
  <sheetData>
    <row r="1" spans="2:57" ht="14.4" customHeight="1"/>
    <row r="2" spans="2:57" ht="14.4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4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4" customHeight="1"/>
    <row r="5" spans="2:57" ht="14.4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 ht="14.4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4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4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4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" hidden="1" customHeight="1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22</v>
      </c>
    </row>
    <row r="12" spans="2:57" ht="14.4" hidden="1" customHeight="1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69"/>
      <c r="AB12" s="169"/>
      <c r="AC12" s="169"/>
      <c r="AD12" s="169"/>
    </row>
    <row r="13" spans="2:57" ht="45" customHeight="1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4" customHeight="1">
      <c r="B14" s="56">
        <v>1</v>
      </c>
      <c r="C14" s="28" t="str">
        <f>IF(VLOOKUP(B14,RespA!$B$12:$AA$51,2,FALSE)&lt;&gt;0,VLOOKUP(B14,RespA!$B$12:$AA$51,2,FALSE),"")</f>
        <v>90061013</v>
      </c>
      <c r="D14" s="28" t="str">
        <f>IF(VLOOKUP(B14,RespA!$B$12:$AA$51,3,FALSE)&lt;&gt;0,CONCATENATE(VLOOKUP(B14,RespA!$B$12:$AA$51,3,FALSE)," ",VLOOKUP(B14,RespA!$B$12:$AA$51,4,FALSE)),"")</f>
        <v>ADUVIRI MAMANI</v>
      </c>
      <c r="E14" s="28" t="str">
        <f>IF(VLOOKUP(B14,RespA!$B$12:$AA$51,4,FALSE)&lt;&gt;0,VLOOKUP(B14,RespA!$B$12:$AA$51,5,FALSE),"")</f>
        <v>JOSELYN MELANY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✖</v>
      </c>
      <c r="O14" s="17" t="str">
        <f t="shared" si="0"/>
        <v>✔</v>
      </c>
      <c r="P14" s="17" t="str">
        <f t="shared" si="0"/>
        <v>✔</v>
      </c>
      <c r="Q14" s="17" t="str">
        <f t="shared" si="0"/>
        <v>✔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✔</v>
      </c>
      <c r="Z14" s="17" t="str">
        <f t="shared" si="0"/>
        <v>✔</v>
      </c>
      <c r="AA14" s="21">
        <f>BB14</f>
        <v>19</v>
      </c>
      <c r="AB14" s="21">
        <f>BC14</f>
        <v>1</v>
      </c>
      <c r="AC14" s="21">
        <f>BD14</f>
        <v>19</v>
      </c>
      <c r="AD14" s="21" t="str">
        <f>BE14</f>
        <v>Satisfactorio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1</v>
      </c>
      <c r="AL14" s="16">
        <f>IF(RespA!L12=0,"",IF(RespA!L12=ResA!$K$11,ResA!$K$12,0))</f>
        <v>1</v>
      </c>
      <c r="AM14" s="16">
        <f>IF(RespA!M12=0,"",IF(RespA!M12=ResA!$L$11,ResA!$L$12,0))</f>
        <v>1</v>
      </c>
      <c r="AN14" s="16">
        <f>IF(RespA!N12=0,"",IF(RespA!N12=ResA!$M$11,ResA!$M$12,0))</f>
        <v>1</v>
      </c>
      <c r="AO14" s="16">
        <f>IF(RespA!O12=0,"",IF(RespA!O12=ResA!$N$11,ResA!$N$12,0))</f>
        <v>0</v>
      </c>
      <c r="AP14" s="16">
        <f>IF(RespA!P12=0,"",IF(RespA!P12=ResA!$O$11,ResA!$O$12,0))</f>
        <v>1</v>
      </c>
      <c r="AQ14" s="16">
        <f>IF(RespA!Q12=0,"",IF(RespA!Q12=ResA!$P$11,ResA!$P$12,0))</f>
        <v>1</v>
      </c>
      <c r="AR14" s="16">
        <f>IF(RespA!R12=0,"",IF(RespA!R12=ResA!$Q$11,ResA!$Q$12,0))</f>
        <v>1</v>
      </c>
      <c r="AS14" s="16">
        <f>IF(RespA!S12=0,"",IF(RespA!S12=ResA!$R$11,ResA!$R$12,0))</f>
        <v>1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1</v>
      </c>
      <c r="AW14" s="16">
        <f>IF(RespA!W12=0,"",IF(RespA!W12=ResA!$V$11,ResA!$V$12,0))</f>
        <v>1</v>
      </c>
      <c r="AX14" s="16">
        <f>IF(RespA!X12=0,"",IF(RespA!X12=ResA!$W$11,ResA!$W$12,0))</f>
        <v>1</v>
      </c>
      <c r="AY14" s="16">
        <f>IF(RespA!Y12=0,"",IF(RespA!Y12=ResA!$X$11,ResA!$X$12,0))</f>
        <v>1</v>
      </c>
      <c r="AZ14" s="16">
        <f>IF(RespA!Z12=0,"",IF(RespA!Z12=ResA!$Y$11,ResA!$Y$12,0))</f>
        <v>1</v>
      </c>
      <c r="BA14" s="16">
        <f>IF(RespA!AA12=0,"",IF(RespA!AA12=ResA!$Z$11,ResA!$Z$12,0))</f>
        <v>1</v>
      </c>
      <c r="BB14" s="17">
        <f>IF(COUNTBLANK(AH14:BA14)=20,"",COUNTIF(AH14:BA14,"&gt; 0"))</f>
        <v>19</v>
      </c>
      <c r="BC14" s="17">
        <f>IF(BB14="","",COUNTIF(AH14:BA14,"= 0"))</f>
        <v>1</v>
      </c>
      <c r="BD14" s="17">
        <f>IF(BB14="","",SUM(AH14:BA14))</f>
        <v>19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Satisfactorio</v>
      </c>
    </row>
    <row r="15" spans="2:57" ht="14.4" customHeight="1">
      <c r="B15" s="56">
        <v>2</v>
      </c>
      <c r="C15" s="28" t="str">
        <f>IF(VLOOKUP(B15,RespA!$B$12:$AA$51,2,FALSE)&lt;&gt;0,VLOOKUP(B15,RespA!$B$12:$AA$51,2,FALSE),"")</f>
        <v>90297819</v>
      </c>
      <c r="D15" s="28" t="str">
        <f>IF(VLOOKUP(B15,RespA!$B$12:$AA$51,3,FALSE)&lt;&gt;0,CONCATENATE(VLOOKUP(B15,RespA!$B$12:$AA$51,3,FALSE)," ",VLOOKUP(B15,RespA!$B$12:$AA$51,4,FALSE)),"")</f>
        <v>ARIAS LUPACA</v>
      </c>
      <c r="E15" s="28" t="str">
        <f>IF(VLOOKUP(B15,RespA!$B$12:$AA$51,4,FALSE)&lt;&gt;0,VLOOKUP(B15,RespA!$B$12:$AA$51,5,FALSE),"")</f>
        <v>ANGEL STTHEFANO</v>
      </c>
      <c r="F15" s="58" t="str">
        <f>IF(VLOOKUP(B15,RespA!$B$12:$AA$51,5,FALSE)&lt;&gt;0,VLOOKUP(B15,RespA!$B$12:$AA$51,6,FALSE),"")</f>
        <v>Masculino</v>
      </c>
      <c r="G15" s="17" t="str">
        <f t="shared" ref="G15:G53" si="1">IF(AH15="","",IF(AH15=0,"✖","✔"))</f>
        <v>✔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✔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✔</v>
      </c>
      <c r="L15" s="17" t="str">
        <f t="shared" ref="L15:L53" si="6">IF(AM15="","",IF(AM15=0,"✖","✔"))</f>
        <v>✔</v>
      </c>
      <c r="M15" s="17" t="str">
        <f t="shared" ref="M15:M53" si="7">IF(AN15="","",IF(AN15=0,"✖","✔"))</f>
        <v>✔</v>
      </c>
      <c r="N15" s="17" t="str">
        <f t="shared" ref="N15:N53" si="8">IF(AO15="","",IF(AO15=0,"✖","✔"))</f>
        <v>✖</v>
      </c>
      <c r="O15" s="17" t="str">
        <f t="shared" ref="O15:O53" si="9">IF(AP15="","",IF(AP15=0,"✖","✔"))</f>
        <v>✔</v>
      </c>
      <c r="P15" s="17" t="str">
        <f t="shared" ref="P15:P53" si="10">IF(AQ15="","",IF(AQ15=0,"✖","✔"))</f>
        <v>✔</v>
      </c>
      <c r="Q15" s="17" t="str">
        <f t="shared" ref="Q15:Q53" si="11">IF(AR15="","",IF(AR15=0,"✖","✔"))</f>
        <v>✖</v>
      </c>
      <c r="R15" s="17" t="str">
        <f t="shared" ref="R15:R53" si="12">IF(AS15="","",IF(AS15=0,"✖","✔"))</f>
        <v>✔</v>
      </c>
      <c r="S15" s="17" t="str">
        <f t="shared" ref="S15:S53" si="13">IF(AT15="","",IF(AT15=0,"✖","✔"))</f>
        <v>✔</v>
      </c>
      <c r="T15" s="17" t="str">
        <f t="shared" ref="T15:T53" si="14">IF(AU15="","",IF(AU15=0,"✖","✔"))</f>
        <v>✔</v>
      </c>
      <c r="U15" s="17" t="str">
        <f t="shared" ref="U15:U53" si="15">IF(AV15="","",IF(AV15=0,"✖","✔"))</f>
        <v>✔</v>
      </c>
      <c r="V15" s="17" t="str">
        <f t="shared" ref="V15:V53" si="16">IF(AW15="","",IF(AW15=0,"✖","✔"))</f>
        <v>✔</v>
      </c>
      <c r="W15" s="17" t="str">
        <f t="shared" ref="W15:W53" si="17">IF(AX15="","",IF(AX15=0,"✖","✔"))</f>
        <v>✔</v>
      </c>
      <c r="X15" s="17" t="str">
        <f t="shared" ref="X15:X53" si="18">IF(AY15="","",IF(AY15=0,"✖","✔"))</f>
        <v>✔</v>
      </c>
      <c r="Y15" s="17" t="str">
        <f t="shared" ref="Y15:Y53" si="19">IF(AZ15="","",IF(AZ15=0,"✖","✔"))</f>
        <v>✔</v>
      </c>
      <c r="Z15" s="17" t="str">
        <f t="shared" ref="Z15:Z53" si="20">IF(BA15="","",IF(BA15=0,"✖","✔"))</f>
        <v>✔</v>
      </c>
      <c r="AA15" s="21">
        <f t="shared" ref="AA15:AA53" si="21">BB15</f>
        <v>18</v>
      </c>
      <c r="AB15" s="21">
        <f t="shared" ref="AB15:AB53" si="22">BC15</f>
        <v>2</v>
      </c>
      <c r="AC15" s="21">
        <f t="shared" ref="AC15:AC53" si="23">BD15</f>
        <v>18</v>
      </c>
      <c r="AD15" s="21" t="str">
        <f t="shared" ref="AD15:AD53" si="24">BE15</f>
        <v>Satisfactorio</v>
      </c>
      <c r="AH15" s="16">
        <f>IF(RespA!H13=0,"",IF(RespA!H13=ResA!$G$11,ResA!$G$12,0))</f>
        <v>1</v>
      </c>
      <c r="AI15" s="16">
        <f>IF(RespA!I13=0,"",IF(RespA!I13=ResA!$H$11,ResA!$H$12,0))</f>
        <v>1</v>
      </c>
      <c r="AJ15" s="16">
        <f>IF(RespA!J13=0,"",IF(RespA!J13=ResA!$I$11,ResA!$I$12,0))</f>
        <v>1</v>
      </c>
      <c r="AK15" s="16">
        <f>IF(RespA!K13=0,"",IF(RespA!K13=ResA!$J$11,ResA!$J$12,0))</f>
        <v>1</v>
      </c>
      <c r="AL15" s="16">
        <f>IF(RespA!L13=0,"",IF(RespA!L13=ResA!$K$11,ResA!$K$12,0))</f>
        <v>1</v>
      </c>
      <c r="AM15" s="16">
        <f>IF(RespA!M13=0,"",IF(RespA!M13=ResA!$L$11,ResA!$L$12,0))</f>
        <v>1</v>
      </c>
      <c r="AN15" s="16">
        <f>IF(RespA!N13=0,"",IF(RespA!N13=ResA!$M$11,ResA!$M$12,0))</f>
        <v>1</v>
      </c>
      <c r="AO15" s="16">
        <f>IF(RespA!O13=0,"",IF(RespA!O13=ResA!$N$11,ResA!$N$12,0))</f>
        <v>0</v>
      </c>
      <c r="AP15" s="16">
        <f>IF(RespA!P13=0,"",IF(RespA!P13=ResA!$O$11,ResA!$O$12,0))</f>
        <v>1</v>
      </c>
      <c r="AQ15" s="16">
        <f>IF(RespA!Q13=0,"",IF(RespA!Q13=ResA!$P$11,ResA!$P$12,0))</f>
        <v>1</v>
      </c>
      <c r="AR15" s="16">
        <f>IF(RespA!R13=0,"",IF(RespA!R13=ResA!$Q$11,ResA!$Q$12,0))</f>
        <v>0</v>
      </c>
      <c r="AS15" s="16">
        <f>IF(RespA!S13=0,"",IF(RespA!S13=ResA!$R$11,ResA!$R$12,0))</f>
        <v>1</v>
      </c>
      <c r="AT15" s="16">
        <f>IF(RespA!T13=0,"",IF(RespA!T13=ResA!$S$11,ResA!$S$12,0))</f>
        <v>1</v>
      </c>
      <c r="AU15" s="16">
        <f>IF(RespA!U13=0,"",IF(RespA!U13=ResA!$T$11,ResA!$T$12,0))</f>
        <v>1</v>
      </c>
      <c r="AV15" s="16">
        <f>IF(RespA!V13=0,"",IF(RespA!V13=ResA!$U$11,ResA!$U$12,0))</f>
        <v>1</v>
      </c>
      <c r="AW15" s="16">
        <f>IF(RespA!W13=0,"",IF(RespA!W13=ResA!$V$11,ResA!$V$12,0))</f>
        <v>1</v>
      </c>
      <c r="AX15" s="16">
        <f>IF(RespA!X13=0,"",IF(RespA!X13=ResA!$W$11,ResA!$W$12,0))</f>
        <v>1</v>
      </c>
      <c r="AY15" s="16">
        <f>IF(RespA!Y13=0,"",IF(RespA!Y13=ResA!$X$11,ResA!$X$12,0))</f>
        <v>1</v>
      </c>
      <c r="AZ15" s="16">
        <f>IF(RespA!Z13=0,"",IF(RespA!Z13=ResA!$Y$11,ResA!$Y$12,0))</f>
        <v>1</v>
      </c>
      <c r="BA15" s="16">
        <f>IF(RespA!AA13=0,"",IF(RespA!AA13=ResA!$Z$11,ResA!$Z$12,0))</f>
        <v>1</v>
      </c>
      <c r="BB15" s="17">
        <f t="shared" ref="BB15:BB53" si="25">IF(COUNTBLANK(AH15:BA15)=20,"",COUNTIF(AH15:BA15,"&gt; 0"))</f>
        <v>18</v>
      </c>
      <c r="BC15" s="17">
        <f t="shared" ref="BC15:BC53" si="26">IF(BB15="","",COUNTIF(AH15:BA15,"= 0"))</f>
        <v>2</v>
      </c>
      <c r="BD15" s="17">
        <f t="shared" ref="BD15:BD53" si="27">IF(BB15="","",SUM(AH15:BA15))</f>
        <v>18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Satisfactorio</v>
      </c>
    </row>
    <row r="16" spans="2:57" ht="14.4" customHeight="1">
      <c r="B16" s="56">
        <v>3</v>
      </c>
      <c r="C16" s="28" t="str">
        <f>IF(VLOOKUP(B16,RespA!$B$12:$AA$51,2,FALSE)&lt;&gt;0,VLOOKUP(B16,RespA!$B$12:$AA$51,2,FALSE),"")</f>
        <v>90136020</v>
      </c>
      <c r="D16" s="28" t="str">
        <f>IF(VLOOKUP(B16,RespA!$B$12:$AA$51,3,FALSE)&lt;&gt;0,CONCATENATE(VLOOKUP(B16,RespA!$B$12:$AA$51,3,FALSE)," ",VLOOKUP(B16,RespA!$B$12:$AA$51,4,FALSE)),"")</f>
        <v>BALDI GAMEZ</v>
      </c>
      <c r="E16" s="28" t="str">
        <f>IF(VLOOKUP(B16,RespA!$B$12:$AA$51,4,FALSE)&lt;&gt;0,VLOOKUP(B16,RespA!$B$12:$AA$51,5,FALSE),"")</f>
        <v>GIO MILAN</v>
      </c>
      <c r="F16" s="58" t="str">
        <f>IF(VLOOKUP(B16,RespA!$B$12:$AA$51,5,FALSE)&lt;&gt;0,VLOOKUP(B16,RespA!$B$12:$AA$51,6,FALSE),"")</f>
        <v>Femenino</v>
      </c>
      <c r="G16" s="17" t="str">
        <f t="shared" si="1"/>
        <v>✖</v>
      </c>
      <c r="H16" s="17" t="str">
        <f t="shared" si="2"/>
        <v>✔</v>
      </c>
      <c r="I16" s="17" t="str">
        <f t="shared" si="3"/>
        <v>✔</v>
      </c>
      <c r="J16" s="17" t="str">
        <f t="shared" si="4"/>
        <v>✔</v>
      </c>
      <c r="K16" s="17" t="str">
        <f t="shared" si="5"/>
        <v>✔</v>
      </c>
      <c r="L16" s="17" t="str">
        <f t="shared" si="6"/>
        <v>✔</v>
      </c>
      <c r="M16" s="17" t="str">
        <f t="shared" si="7"/>
        <v>✔</v>
      </c>
      <c r="N16" s="17" t="str">
        <f t="shared" si="8"/>
        <v>✔</v>
      </c>
      <c r="O16" s="17" t="str">
        <f t="shared" si="9"/>
        <v>✔</v>
      </c>
      <c r="P16" s="17" t="str">
        <f t="shared" si="10"/>
        <v>✖</v>
      </c>
      <c r="Q16" s="17" t="str">
        <f t="shared" si="11"/>
        <v>✖</v>
      </c>
      <c r="R16" s="17" t="str">
        <f t="shared" si="12"/>
        <v>✔</v>
      </c>
      <c r="S16" s="17" t="str">
        <f t="shared" si="13"/>
        <v>✔</v>
      </c>
      <c r="T16" s="17" t="str">
        <f t="shared" si="14"/>
        <v>✔</v>
      </c>
      <c r="U16" s="17" t="str">
        <f t="shared" si="15"/>
        <v>✔</v>
      </c>
      <c r="V16" s="17" t="str">
        <f t="shared" si="16"/>
        <v>✔</v>
      </c>
      <c r="W16" s="17" t="str">
        <f t="shared" si="17"/>
        <v>✔</v>
      </c>
      <c r="X16" s="17" t="str">
        <f t="shared" si="18"/>
        <v>✔</v>
      </c>
      <c r="Y16" s="17" t="str">
        <f t="shared" si="19"/>
        <v>✔</v>
      </c>
      <c r="Z16" s="17" t="str">
        <f t="shared" si="20"/>
        <v>✔</v>
      </c>
      <c r="AA16" s="21">
        <f t="shared" si="21"/>
        <v>17</v>
      </c>
      <c r="AB16" s="21">
        <f t="shared" si="22"/>
        <v>3</v>
      </c>
      <c r="AC16" s="21">
        <f t="shared" si="23"/>
        <v>17</v>
      </c>
      <c r="AD16" s="21" t="str">
        <f t="shared" si="24"/>
        <v>Satisfactorio</v>
      </c>
      <c r="AH16" s="16">
        <f>IF(RespA!H14=0,"",IF(RespA!H14=ResA!$G$11,ResA!$G$12,0))</f>
        <v>0</v>
      </c>
      <c r="AI16" s="16">
        <f>IF(RespA!I14=0,"",IF(RespA!I14=ResA!$H$11,ResA!$H$12,0))</f>
        <v>1</v>
      </c>
      <c r="AJ16" s="16">
        <f>IF(RespA!J14=0,"",IF(RespA!J14=ResA!$I$11,ResA!$I$12,0))</f>
        <v>1</v>
      </c>
      <c r="AK16" s="16">
        <f>IF(RespA!K14=0,"",IF(RespA!K14=ResA!$J$11,ResA!$J$12,0))</f>
        <v>1</v>
      </c>
      <c r="AL16" s="16">
        <f>IF(RespA!L14=0,"",IF(RespA!L14=ResA!$K$11,ResA!$K$12,0))</f>
        <v>1</v>
      </c>
      <c r="AM16" s="16">
        <f>IF(RespA!M14=0,"",IF(RespA!M14=ResA!$L$11,ResA!$L$12,0))</f>
        <v>1</v>
      </c>
      <c r="AN16" s="16">
        <f>IF(RespA!N14=0,"",IF(RespA!N14=ResA!$M$11,ResA!$M$12,0))</f>
        <v>1</v>
      </c>
      <c r="AO16" s="16">
        <f>IF(RespA!O14=0,"",IF(RespA!O14=ResA!$N$11,ResA!$N$12,0))</f>
        <v>1</v>
      </c>
      <c r="AP16" s="16">
        <f>IF(RespA!P14=0,"",IF(RespA!P14=ResA!$O$11,ResA!$O$12,0))</f>
        <v>1</v>
      </c>
      <c r="AQ16" s="16">
        <f>IF(RespA!Q14=0,"",IF(RespA!Q14=ResA!$P$11,ResA!$P$12,0))</f>
        <v>0</v>
      </c>
      <c r="AR16" s="16">
        <f>IF(RespA!R14=0,"",IF(RespA!R14=ResA!$Q$11,ResA!$Q$12,0))</f>
        <v>0</v>
      </c>
      <c r="AS16" s="16">
        <f>IF(RespA!S14=0,"",IF(RespA!S14=ResA!$R$11,ResA!$R$12,0))</f>
        <v>1</v>
      </c>
      <c r="AT16" s="16">
        <f>IF(RespA!T14=0,"",IF(RespA!T14=ResA!$S$11,ResA!$S$12,0))</f>
        <v>1</v>
      </c>
      <c r="AU16" s="16">
        <f>IF(RespA!U14=0,"",IF(RespA!U14=ResA!$T$11,ResA!$T$12,0))</f>
        <v>1</v>
      </c>
      <c r="AV16" s="16">
        <f>IF(RespA!V14=0,"",IF(RespA!V14=ResA!$U$11,ResA!$U$12,0))</f>
        <v>1</v>
      </c>
      <c r="AW16" s="16">
        <f>IF(RespA!W14=0,"",IF(RespA!W14=ResA!$V$11,ResA!$V$12,0))</f>
        <v>1</v>
      </c>
      <c r="AX16" s="16">
        <f>IF(RespA!X14=0,"",IF(RespA!X14=ResA!$W$11,ResA!$W$12,0))</f>
        <v>1</v>
      </c>
      <c r="AY16" s="16">
        <f>IF(RespA!Y14=0,"",IF(RespA!Y14=ResA!$X$11,ResA!$X$12,0))</f>
        <v>1</v>
      </c>
      <c r="AZ16" s="16">
        <f>IF(RespA!Z14=0,"",IF(RespA!Z14=ResA!$Y$11,ResA!$Y$12,0))</f>
        <v>1</v>
      </c>
      <c r="BA16" s="16">
        <f>IF(RespA!AA14=0,"",IF(RespA!AA14=ResA!$Z$11,ResA!$Z$12,0))</f>
        <v>1</v>
      </c>
      <c r="BB16" s="17">
        <f t="shared" si="25"/>
        <v>17</v>
      </c>
      <c r="BC16" s="17">
        <f t="shared" si="26"/>
        <v>3</v>
      </c>
      <c r="BD16" s="17">
        <f t="shared" si="27"/>
        <v>17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Satisfactorio</v>
      </c>
    </row>
    <row r="17" spans="2:57" ht="14.4" customHeight="1">
      <c r="B17" s="56">
        <v>4</v>
      </c>
      <c r="C17" s="28" t="str">
        <f>IF(VLOOKUP(B17,RespA!$B$12:$AA$51,2,FALSE)&lt;&gt;0,VLOOKUP(B17,RespA!$B$12:$AA$51,2,FALSE),"")</f>
        <v>79835648</v>
      </c>
      <c r="D17" s="28" t="str">
        <f>IF(VLOOKUP(B17,RespA!$B$12:$AA$51,3,FALSE)&lt;&gt;0,CONCATENATE(VLOOKUP(B17,RespA!$B$12:$AA$51,3,FALSE)," ",VLOOKUP(B17,RespA!$B$12:$AA$51,4,FALSE)),"")</f>
        <v>BARRAZUETA ALVARES</v>
      </c>
      <c r="E17" s="28" t="str">
        <f>IF(VLOOKUP(B17,RespA!$B$12:$AA$51,4,FALSE)&lt;&gt;0,VLOOKUP(B17,RespA!$B$12:$AA$51,5,FALSE),"")</f>
        <v>SAID DAYIRO</v>
      </c>
      <c r="F17" s="58" t="str">
        <f>IF(VLOOKUP(B17,RespA!$B$12:$AA$51,5,FALSE)&lt;&gt;0,VLOOKUP(B17,RespA!$B$12:$AA$51,6,FALSE),"")</f>
        <v>Masculino</v>
      </c>
      <c r="G17" s="17" t="str">
        <f t="shared" si="1"/>
        <v>✖</v>
      </c>
      <c r="H17" s="17" t="str">
        <f t="shared" si="2"/>
        <v>✖</v>
      </c>
      <c r="I17" s="17" t="str">
        <f t="shared" si="3"/>
        <v>✔</v>
      </c>
      <c r="J17" s="17" t="str">
        <f t="shared" si="4"/>
        <v>✔</v>
      </c>
      <c r="K17" s="17" t="str">
        <f t="shared" si="5"/>
        <v>✔</v>
      </c>
      <c r="L17" s="17" t="str">
        <f t="shared" si="6"/>
        <v>✖</v>
      </c>
      <c r="M17" s="17" t="str">
        <f t="shared" si="7"/>
        <v>✔</v>
      </c>
      <c r="N17" s="17" t="str">
        <f t="shared" si="8"/>
        <v>✖</v>
      </c>
      <c r="O17" s="17" t="str">
        <f t="shared" si="9"/>
        <v>✔</v>
      </c>
      <c r="P17" s="17" t="str">
        <f t="shared" si="10"/>
        <v>✔</v>
      </c>
      <c r="Q17" s="17" t="str">
        <f t="shared" si="11"/>
        <v>✔</v>
      </c>
      <c r="R17" s="17" t="str">
        <f t="shared" si="12"/>
        <v>✔</v>
      </c>
      <c r="S17" s="17" t="str">
        <f t="shared" si="13"/>
        <v>✔</v>
      </c>
      <c r="T17" s="17" t="str">
        <f t="shared" si="14"/>
        <v>✔</v>
      </c>
      <c r="U17" s="17" t="str">
        <f t="shared" si="15"/>
        <v>✔</v>
      </c>
      <c r="V17" s="17" t="str">
        <f t="shared" si="16"/>
        <v>✔</v>
      </c>
      <c r="W17" s="17" t="str">
        <f t="shared" si="17"/>
        <v>✔</v>
      </c>
      <c r="X17" s="17" t="str">
        <f t="shared" si="18"/>
        <v>✔</v>
      </c>
      <c r="Y17" s="17" t="str">
        <f t="shared" si="19"/>
        <v>✔</v>
      </c>
      <c r="Z17" s="17" t="str">
        <f t="shared" si="20"/>
        <v>✖</v>
      </c>
      <c r="AA17" s="21">
        <f t="shared" si="21"/>
        <v>15</v>
      </c>
      <c r="AB17" s="21">
        <f t="shared" si="22"/>
        <v>5</v>
      </c>
      <c r="AC17" s="21">
        <f t="shared" si="23"/>
        <v>15</v>
      </c>
      <c r="AD17" s="21" t="str">
        <f t="shared" si="24"/>
        <v>Proceso</v>
      </c>
      <c r="AH17" s="16">
        <f>IF(RespA!H15=0,"",IF(RespA!H15=ResA!$G$11,ResA!$G$12,0))</f>
        <v>0</v>
      </c>
      <c r="AI17" s="16">
        <f>IF(RespA!I15=0,"",IF(RespA!I15=ResA!$H$11,ResA!$H$12,0))</f>
        <v>0</v>
      </c>
      <c r="AJ17" s="16">
        <f>IF(RespA!J15=0,"",IF(RespA!J15=ResA!$I$11,ResA!$I$12,0))</f>
        <v>1</v>
      </c>
      <c r="AK17" s="16">
        <f>IF(RespA!K15=0,"",IF(RespA!K15=ResA!$J$11,ResA!$J$12,0))</f>
        <v>1</v>
      </c>
      <c r="AL17" s="16">
        <f>IF(RespA!L15=0,"",IF(RespA!L15=ResA!$K$11,ResA!$K$12,0))</f>
        <v>1</v>
      </c>
      <c r="AM17" s="16">
        <f>IF(RespA!M15=0,"",IF(RespA!M15=ResA!$L$11,ResA!$L$12,0))</f>
        <v>0</v>
      </c>
      <c r="AN17" s="16">
        <f>IF(RespA!N15=0,"",IF(RespA!N15=ResA!$M$11,ResA!$M$12,0))</f>
        <v>1</v>
      </c>
      <c r="AO17" s="16">
        <f>IF(RespA!O15=0,"",IF(RespA!O15=ResA!$N$11,ResA!$N$12,0))</f>
        <v>0</v>
      </c>
      <c r="AP17" s="16">
        <f>IF(RespA!P15=0,"",IF(RespA!P15=ResA!$O$11,ResA!$O$12,0))</f>
        <v>1</v>
      </c>
      <c r="AQ17" s="16">
        <f>IF(RespA!Q15=0,"",IF(RespA!Q15=ResA!$P$11,ResA!$P$12,0))</f>
        <v>1</v>
      </c>
      <c r="AR17" s="16">
        <f>IF(RespA!R15=0,"",IF(RespA!R15=ResA!$Q$11,ResA!$Q$12,0))</f>
        <v>1</v>
      </c>
      <c r="AS17" s="16">
        <f>IF(RespA!S15=0,"",IF(RespA!S15=ResA!$R$11,ResA!$R$12,0))</f>
        <v>1</v>
      </c>
      <c r="AT17" s="16">
        <f>IF(RespA!T15=0,"",IF(RespA!T15=ResA!$S$11,ResA!$S$12,0))</f>
        <v>1</v>
      </c>
      <c r="AU17" s="16">
        <f>IF(RespA!U15=0,"",IF(RespA!U15=ResA!$T$11,ResA!$T$12,0))</f>
        <v>1</v>
      </c>
      <c r="AV17" s="16">
        <f>IF(RespA!V15=0,"",IF(RespA!V15=ResA!$U$11,ResA!$U$12,0))</f>
        <v>1</v>
      </c>
      <c r="AW17" s="16">
        <f>IF(RespA!W15=0,"",IF(RespA!W15=ResA!$V$11,ResA!$V$12,0))</f>
        <v>1</v>
      </c>
      <c r="AX17" s="16">
        <f>IF(RespA!X15=0,"",IF(RespA!X15=ResA!$W$11,ResA!$W$12,0))</f>
        <v>1</v>
      </c>
      <c r="AY17" s="16">
        <f>IF(RespA!Y15=0,"",IF(RespA!Y15=ResA!$X$11,ResA!$X$12,0))</f>
        <v>1</v>
      </c>
      <c r="AZ17" s="16">
        <f>IF(RespA!Z15=0,"",IF(RespA!Z15=ResA!$Y$11,ResA!$Y$12,0))</f>
        <v>1</v>
      </c>
      <c r="BA17" s="16">
        <f>IF(RespA!AA15=0,"",IF(RespA!AA15=ResA!$Z$11,ResA!$Z$12,0))</f>
        <v>0</v>
      </c>
      <c r="BB17" s="17">
        <f t="shared" si="25"/>
        <v>15</v>
      </c>
      <c r="BC17" s="17">
        <f t="shared" si="26"/>
        <v>5</v>
      </c>
      <c r="BD17" s="17">
        <f t="shared" si="27"/>
        <v>15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Proceso</v>
      </c>
    </row>
    <row r="18" spans="2:57" ht="14.4" customHeight="1">
      <c r="B18" s="56">
        <v>5</v>
      </c>
      <c r="C18" s="28" t="str">
        <f>IF(VLOOKUP(B18,RespA!$B$12:$AA$51,2,FALSE)&lt;&gt;0,VLOOKUP(B18,RespA!$B$12:$AA$51,2,FALSE),"")</f>
        <v>79803381</v>
      </c>
      <c r="D18" s="28" t="str">
        <f>IF(VLOOKUP(B18,RespA!$B$12:$AA$51,3,FALSE)&lt;&gt;0,CONCATENATE(VLOOKUP(B18,RespA!$B$12:$AA$51,3,FALSE)," ",VLOOKUP(B18,RespA!$B$12:$AA$51,4,FALSE)),"")</f>
        <v>CAMPOS LUPACA</v>
      </c>
      <c r="E18" s="28" t="str">
        <f>IF(VLOOKUP(B18,RespA!$B$12:$AA$51,4,FALSE)&lt;&gt;0,VLOOKUP(B18,RespA!$B$12:$AA$51,5,FALSE),"")</f>
        <v>GALILEA ANAHI</v>
      </c>
      <c r="F18" s="58" t="str">
        <f>IF(VLOOKUP(B18,RespA!$B$12:$AA$51,5,FALSE)&lt;&gt;0,VLOOKUP(B18,RespA!$B$12:$AA$51,6,FALSE),"")</f>
        <v>Femenino</v>
      </c>
      <c r="G18" s="17" t="str">
        <f t="shared" si="1"/>
        <v>✔</v>
      </c>
      <c r="H18" s="17" t="str">
        <f t="shared" si="2"/>
        <v>✔</v>
      </c>
      <c r="I18" s="17" t="str">
        <f t="shared" si="3"/>
        <v>✔</v>
      </c>
      <c r="J18" s="17" t="str">
        <f t="shared" si="4"/>
        <v>✔</v>
      </c>
      <c r="K18" s="17" t="str">
        <f t="shared" si="5"/>
        <v>✔</v>
      </c>
      <c r="L18" s="17" t="str">
        <f t="shared" si="6"/>
        <v>✔</v>
      </c>
      <c r="M18" s="17" t="str">
        <f t="shared" si="7"/>
        <v>✔</v>
      </c>
      <c r="N18" s="17" t="str">
        <f t="shared" si="8"/>
        <v>✖</v>
      </c>
      <c r="O18" s="17" t="str">
        <f t="shared" si="9"/>
        <v>✖</v>
      </c>
      <c r="P18" s="17" t="str">
        <f t="shared" si="10"/>
        <v>✔</v>
      </c>
      <c r="Q18" s="17" t="str">
        <f t="shared" si="11"/>
        <v>✖</v>
      </c>
      <c r="R18" s="17" t="str">
        <f t="shared" si="12"/>
        <v>✔</v>
      </c>
      <c r="S18" s="17" t="str">
        <f t="shared" si="13"/>
        <v>✔</v>
      </c>
      <c r="T18" s="17" t="str">
        <f t="shared" si="14"/>
        <v>✔</v>
      </c>
      <c r="U18" s="17" t="str">
        <f t="shared" si="15"/>
        <v>✔</v>
      </c>
      <c r="V18" s="17" t="str">
        <f t="shared" si="16"/>
        <v>✔</v>
      </c>
      <c r="W18" s="17" t="str">
        <f t="shared" si="17"/>
        <v>✔</v>
      </c>
      <c r="X18" s="17" t="str">
        <f t="shared" si="18"/>
        <v>✔</v>
      </c>
      <c r="Y18" s="17" t="str">
        <f t="shared" si="19"/>
        <v>✔</v>
      </c>
      <c r="Z18" s="17" t="str">
        <f t="shared" si="20"/>
        <v>✔</v>
      </c>
      <c r="AA18" s="21">
        <f t="shared" si="21"/>
        <v>17</v>
      </c>
      <c r="AB18" s="21">
        <f t="shared" si="22"/>
        <v>3</v>
      </c>
      <c r="AC18" s="21">
        <f t="shared" si="23"/>
        <v>17</v>
      </c>
      <c r="AD18" s="21" t="str">
        <f t="shared" si="24"/>
        <v>Satisfactorio</v>
      </c>
      <c r="AH18" s="16">
        <f>IF(RespA!H16=0,"",IF(RespA!H16=ResA!$G$11,ResA!$G$12,0))</f>
        <v>1</v>
      </c>
      <c r="AI18" s="16">
        <f>IF(RespA!I16=0,"",IF(RespA!I16=ResA!$H$11,ResA!$H$12,0))</f>
        <v>1</v>
      </c>
      <c r="AJ18" s="16">
        <f>IF(RespA!J16=0,"",IF(RespA!J16=ResA!$I$11,ResA!$I$12,0))</f>
        <v>1</v>
      </c>
      <c r="AK18" s="16">
        <f>IF(RespA!K16=0,"",IF(RespA!K16=ResA!$J$11,ResA!$J$12,0))</f>
        <v>1</v>
      </c>
      <c r="AL18" s="16">
        <f>IF(RespA!L16=0,"",IF(RespA!L16=ResA!$K$11,ResA!$K$12,0))</f>
        <v>1</v>
      </c>
      <c r="AM18" s="16">
        <f>IF(RespA!M16=0,"",IF(RespA!M16=ResA!$L$11,ResA!$L$12,0))</f>
        <v>1</v>
      </c>
      <c r="AN18" s="16">
        <f>IF(RespA!N16=0,"",IF(RespA!N16=ResA!$M$11,ResA!$M$12,0))</f>
        <v>1</v>
      </c>
      <c r="AO18" s="16">
        <f>IF(RespA!O16=0,"",IF(RespA!O16=ResA!$N$11,ResA!$N$12,0))</f>
        <v>0</v>
      </c>
      <c r="AP18" s="16">
        <f>IF(RespA!P16=0,"",IF(RespA!P16=ResA!$O$11,ResA!$O$12,0))</f>
        <v>0</v>
      </c>
      <c r="AQ18" s="16">
        <f>IF(RespA!Q16=0,"",IF(RespA!Q16=ResA!$P$11,ResA!$P$12,0))</f>
        <v>1</v>
      </c>
      <c r="AR18" s="16">
        <f>IF(RespA!R16=0,"",IF(RespA!R16=ResA!$Q$11,ResA!$Q$12,0))</f>
        <v>0</v>
      </c>
      <c r="AS18" s="16">
        <f>IF(RespA!S16=0,"",IF(RespA!S16=ResA!$R$11,ResA!$R$12,0))</f>
        <v>1</v>
      </c>
      <c r="AT18" s="16">
        <f>IF(RespA!T16=0,"",IF(RespA!T16=ResA!$S$11,ResA!$S$12,0))</f>
        <v>1</v>
      </c>
      <c r="AU18" s="16">
        <f>IF(RespA!U16=0,"",IF(RespA!U16=ResA!$T$11,ResA!$T$12,0))</f>
        <v>1</v>
      </c>
      <c r="AV18" s="16">
        <f>IF(RespA!V16=0,"",IF(RespA!V16=ResA!$U$11,ResA!$U$12,0))</f>
        <v>1</v>
      </c>
      <c r="AW18" s="16">
        <f>IF(RespA!W16=0,"",IF(RespA!W16=ResA!$V$11,ResA!$V$12,0))</f>
        <v>1</v>
      </c>
      <c r="AX18" s="16">
        <f>IF(RespA!X16=0,"",IF(RespA!X16=ResA!$W$11,ResA!$W$12,0))</f>
        <v>1</v>
      </c>
      <c r="AY18" s="16">
        <f>IF(RespA!Y16=0,"",IF(RespA!Y16=ResA!$X$11,ResA!$X$12,0))</f>
        <v>1</v>
      </c>
      <c r="AZ18" s="16">
        <f>IF(RespA!Z16=0,"",IF(RespA!Z16=ResA!$Y$11,ResA!$Y$12,0))</f>
        <v>1</v>
      </c>
      <c r="BA18" s="16">
        <f>IF(RespA!AA16=0,"",IF(RespA!AA16=ResA!$Z$11,ResA!$Z$12,0))</f>
        <v>1</v>
      </c>
      <c r="BB18" s="17">
        <f t="shared" si="25"/>
        <v>17</v>
      </c>
      <c r="BC18" s="17">
        <f t="shared" si="26"/>
        <v>3</v>
      </c>
      <c r="BD18" s="17">
        <f t="shared" si="27"/>
        <v>17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Satisfactorio</v>
      </c>
    </row>
    <row r="19" spans="2:57" ht="14.4" customHeight="1">
      <c r="B19" s="56">
        <v>6</v>
      </c>
      <c r="C19" s="28" t="str">
        <f>IF(VLOOKUP(B19,RespA!$B$12:$AA$51,2,FALSE)&lt;&gt;0,VLOOKUP(B19,RespA!$B$12:$AA$51,2,FALSE),"")</f>
        <v>79646768</v>
      </c>
      <c r="D19" s="28" t="str">
        <f>IF(VLOOKUP(B19,RespA!$B$12:$AA$51,3,FALSE)&lt;&gt;0,CONCATENATE(VLOOKUP(B19,RespA!$B$12:$AA$51,3,FALSE)," ",VLOOKUP(B19,RespA!$B$12:$AA$51,4,FALSE)),"")</f>
        <v>CERVANTES PACO</v>
      </c>
      <c r="E19" s="28" t="str">
        <f>IF(VLOOKUP(B19,RespA!$B$12:$AA$51,4,FALSE)&lt;&gt;0,VLOOKUP(B19,RespA!$B$12:$AA$51,5,FALSE),"")</f>
        <v>VALENTINA LUCIANA</v>
      </c>
      <c r="F19" s="58" t="str">
        <f>IF(VLOOKUP(B19,RespA!$B$12:$AA$51,5,FALSE)&lt;&gt;0,VLOOKUP(B19,RespA!$B$12:$AA$51,6,FALSE),"")</f>
        <v>Femenino</v>
      </c>
      <c r="G19" s="17" t="str">
        <f t="shared" si="1"/>
        <v>✔</v>
      </c>
      <c r="H19" s="17" t="str">
        <f t="shared" si="2"/>
        <v>✔</v>
      </c>
      <c r="I19" s="17" t="str">
        <f t="shared" si="3"/>
        <v>✔</v>
      </c>
      <c r="J19" s="17" t="str">
        <f t="shared" si="4"/>
        <v>✔</v>
      </c>
      <c r="K19" s="17" t="str">
        <f t="shared" si="5"/>
        <v>✔</v>
      </c>
      <c r="L19" s="17" t="str">
        <f t="shared" si="6"/>
        <v>✔</v>
      </c>
      <c r="M19" s="17" t="str">
        <f t="shared" si="7"/>
        <v>✔</v>
      </c>
      <c r="N19" s="17" t="str">
        <f t="shared" si="8"/>
        <v>✔</v>
      </c>
      <c r="O19" s="17" t="str">
        <f t="shared" si="9"/>
        <v>✔</v>
      </c>
      <c r="P19" s="17" t="str">
        <f t="shared" si="10"/>
        <v>✔</v>
      </c>
      <c r="Q19" s="17" t="str">
        <f t="shared" si="11"/>
        <v>✔</v>
      </c>
      <c r="R19" s="17" t="str">
        <f t="shared" si="12"/>
        <v>✔</v>
      </c>
      <c r="S19" s="17" t="str">
        <f t="shared" si="13"/>
        <v>✔</v>
      </c>
      <c r="T19" s="17" t="str">
        <f t="shared" si="14"/>
        <v>✔</v>
      </c>
      <c r="U19" s="17" t="str">
        <f t="shared" si="15"/>
        <v>✔</v>
      </c>
      <c r="V19" s="17" t="str">
        <f t="shared" si="16"/>
        <v>✔</v>
      </c>
      <c r="W19" s="17" t="str">
        <f t="shared" si="17"/>
        <v>✔</v>
      </c>
      <c r="X19" s="17" t="str">
        <f t="shared" si="18"/>
        <v>✔</v>
      </c>
      <c r="Y19" s="17" t="str">
        <f t="shared" si="19"/>
        <v>✔</v>
      </c>
      <c r="Z19" s="17" t="str">
        <f t="shared" si="20"/>
        <v>✔</v>
      </c>
      <c r="AA19" s="21">
        <f t="shared" si="21"/>
        <v>20</v>
      </c>
      <c r="AB19" s="21">
        <f t="shared" si="22"/>
        <v>0</v>
      </c>
      <c r="AC19" s="21">
        <f t="shared" si="23"/>
        <v>20</v>
      </c>
      <c r="AD19" s="21" t="str">
        <f t="shared" si="24"/>
        <v>Satisfactorio</v>
      </c>
      <c r="AH19" s="16">
        <f>IF(RespA!H17=0,"",IF(RespA!H17=ResA!$G$11,ResA!$G$12,0))</f>
        <v>1</v>
      </c>
      <c r="AI19" s="16">
        <f>IF(RespA!I17=0,"",IF(RespA!I17=ResA!$H$11,ResA!$H$12,0))</f>
        <v>1</v>
      </c>
      <c r="AJ19" s="16">
        <f>IF(RespA!J17=0,"",IF(RespA!J17=ResA!$I$11,ResA!$I$12,0))</f>
        <v>1</v>
      </c>
      <c r="AK19" s="16">
        <f>IF(RespA!K17=0,"",IF(RespA!K17=ResA!$J$11,ResA!$J$12,0))</f>
        <v>1</v>
      </c>
      <c r="AL19" s="16">
        <f>IF(RespA!L17=0,"",IF(RespA!L17=ResA!$K$11,ResA!$K$12,0))</f>
        <v>1</v>
      </c>
      <c r="AM19" s="16">
        <f>IF(RespA!M17=0,"",IF(RespA!M17=ResA!$L$11,ResA!$L$12,0))</f>
        <v>1</v>
      </c>
      <c r="AN19" s="16">
        <f>IF(RespA!N17=0,"",IF(RespA!N17=ResA!$M$11,ResA!$M$12,0))</f>
        <v>1</v>
      </c>
      <c r="AO19" s="16">
        <f>IF(RespA!O17=0,"",IF(RespA!O17=ResA!$N$11,ResA!$N$12,0))</f>
        <v>1</v>
      </c>
      <c r="AP19" s="16">
        <f>IF(RespA!P17=0,"",IF(RespA!P17=ResA!$O$11,ResA!$O$12,0))</f>
        <v>1</v>
      </c>
      <c r="AQ19" s="16">
        <f>IF(RespA!Q17=0,"",IF(RespA!Q17=ResA!$P$11,ResA!$P$12,0))</f>
        <v>1</v>
      </c>
      <c r="AR19" s="16">
        <f>IF(RespA!R17=0,"",IF(RespA!R17=ResA!$Q$11,ResA!$Q$12,0))</f>
        <v>1</v>
      </c>
      <c r="AS19" s="16">
        <f>IF(RespA!S17=0,"",IF(RespA!S17=ResA!$R$11,ResA!$R$12,0))</f>
        <v>1</v>
      </c>
      <c r="AT19" s="16">
        <f>IF(RespA!T17=0,"",IF(RespA!T17=ResA!$S$11,ResA!$S$12,0))</f>
        <v>1</v>
      </c>
      <c r="AU19" s="16">
        <f>IF(RespA!U17=0,"",IF(RespA!U17=ResA!$T$11,ResA!$T$12,0))</f>
        <v>1</v>
      </c>
      <c r="AV19" s="16">
        <f>IF(RespA!V17=0,"",IF(RespA!V17=ResA!$U$11,ResA!$U$12,0))</f>
        <v>1</v>
      </c>
      <c r="AW19" s="16">
        <f>IF(RespA!W17=0,"",IF(RespA!W17=ResA!$V$11,ResA!$V$12,0))</f>
        <v>1</v>
      </c>
      <c r="AX19" s="16">
        <f>IF(RespA!X17=0,"",IF(RespA!X17=ResA!$W$11,ResA!$W$12,0))</f>
        <v>1</v>
      </c>
      <c r="AY19" s="16">
        <f>IF(RespA!Y17=0,"",IF(RespA!Y17=ResA!$X$11,ResA!$X$12,0))</f>
        <v>1</v>
      </c>
      <c r="AZ19" s="16">
        <f>IF(RespA!Z17=0,"",IF(RespA!Z17=ResA!$Y$11,ResA!$Y$12,0))</f>
        <v>1</v>
      </c>
      <c r="BA19" s="16">
        <f>IF(RespA!AA17=0,"",IF(RespA!AA17=ResA!$Z$11,ResA!$Z$12,0))</f>
        <v>1</v>
      </c>
      <c r="BB19" s="17">
        <f t="shared" si="25"/>
        <v>20</v>
      </c>
      <c r="BC19" s="17">
        <f t="shared" si="26"/>
        <v>0</v>
      </c>
      <c r="BD19" s="17">
        <f t="shared" si="27"/>
        <v>20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Satisfactorio</v>
      </c>
    </row>
    <row r="20" spans="2:57" ht="14.4" customHeight="1">
      <c r="B20" s="56">
        <v>7</v>
      </c>
      <c r="C20" s="28" t="str">
        <f>IF(VLOOKUP(B20,RespA!$B$12:$AA$51,2,FALSE)&lt;&gt;0,VLOOKUP(B20,RespA!$B$12:$AA$51,2,FALSE),"")</f>
        <v>79681510</v>
      </c>
      <c r="D20" s="28" t="str">
        <f>IF(VLOOKUP(B20,RespA!$B$12:$AA$51,3,FALSE)&lt;&gt;0,CONCATENATE(VLOOKUP(B20,RespA!$B$12:$AA$51,3,FALSE)," ",VLOOKUP(B20,RespA!$B$12:$AA$51,4,FALSE)),"")</f>
        <v>CHAGUA HUACHO</v>
      </c>
      <c r="E20" s="28" t="str">
        <f>IF(VLOOKUP(B20,RespA!$B$12:$AA$51,4,FALSE)&lt;&gt;0,VLOOKUP(B20,RespA!$B$12:$AA$51,5,FALSE),"")</f>
        <v>MARCO ANTONIO</v>
      </c>
      <c r="F20" s="58" t="str">
        <f>IF(VLOOKUP(B20,RespA!$B$12:$AA$51,5,FALSE)&lt;&gt;0,VLOOKUP(B20,RespA!$B$12:$AA$51,6,FALSE),"")</f>
        <v>Masculino</v>
      </c>
      <c r="G20" s="17" t="str">
        <f t="shared" si="1"/>
        <v>✔</v>
      </c>
      <c r="H20" s="17" t="str">
        <f t="shared" si="2"/>
        <v>✔</v>
      </c>
      <c r="I20" s="17" t="str">
        <f t="shared" si="3"/>
        <v>✔</v>
      </c>
      <c r="J20" s="17" t="str">
        <f t="shared" si="4"/>
        <v>✔</v>
      </c>
      <c r="K20" s="17" t="str">
        <f t="shared" si="5"/>
        <v>✔</v>
      </c>
      <c r="L20" s="17" t="str">
        <f t="shared" si="6"/>
        <v>✔</v>
      </c>
      <c r="M20" s="17" t="str">
        <f t="shared" si="7"/>
        <v>✔</v>
      </c>
      <c r="N20" s="17" t="str">
        <f t="shared" si="8"/>
        <v>✖</v>
      </c>
      <c r="O20" s="17" t="str">
        <f t="shared" si="9"/>
        <v>✔</v>
      </c>
      <c r="P20" s="17" t="str">
        <f t="shared" si="10"/>
        <v>✔</v>
      </c>
      <c r="Q20" s="17" t="str">
        <f t="shared" si="11"/>
        <v>✔</v>
      </c>
      <c r="R20" s="17" t="str">
        <f t="shared" si="12"/>
        <v>✔</v>
      </c>
      <c r="S20" s="17" t="str">
        <f t="shared" si="13"/>
        <v>✔</v>
      </c>
      <c r="T20" s="17" t="str">
        <f t="shared" si="14"/>
        <v>✔</v>
      </c>
      <c r="U20" s="17" t="str">
        <f t="shared" si="15"/>
        <v>✔</v>
      </c>
      <c r="V20" s="17" t="str">
        <f t="shared" si="16"/>
        <v>✔</v>
      </c>
      <c r="W20" s="17" t="str">
        <f t="shared" si="17"/>
        <v>✔</v>
      </c>
      <c r="X20" s="17" t="str">
        <f t="shared" si="18"/>
        <v>✔</v>
      </c>
      <c r="Y20" s="17" t="str">
        <f t="shared" si="19"/>
        <v>✔</v>
      </c>
      <c r="Z20" s="17" t="str">
        <f t="shared" si="20"/>
        <v>✔</v>
      </c>
      <c r="AA20" s="21">
        <f t="shared" si="21"/>
        <v>19</v>
      </c>
      <c r="AB20" s="21">
        <f t="shared" si="22"/>
        <v>1</v>
      </c>
      <c r="AC20" s="21">
        <f t="shared" si="23"/>
        <v>19</v>
      </c>
      <c r="AD20" s="21" t="str">
        <f t="shared" si="24"/>
        <v>Satisfactorio</v>
      </c>
      <c r="AH20" s="16">
        <f>IF(RespA!H18=0,"",IF(RespA!H18=ResA!$G$11,ResA!$G$12,0))</f>
        <v>1</v>
      </c>
      <c r="AI20" s="16">
        <f>IF(RespA!I18=0,"",IF(RespA!I18=ResA!$H$11,ResA!$H$12,0))</f>
        <v>1</v>
      </c>
      <c r="AJ20" s="16">
        <f>IF(RespA!J18=0,"",IF(RespA!J18=ResA!$I$11,ResA!$I$12,0))</f>
        <v>1</v>
      </c>
      <c r="AK20" s="16">
        <f>IF(RespA!K18=0,"",IF(RespA!K18=ResA!$J$11,ResA!$J$12,0))</f>
        <v>1</v>
      </c>
      <c r="AL20" s="16">
        <f>IF(RespA!L18=0,"",IF(RespA!L18=ResA!$K$11,ResA!$K$12,0))</f>
        <v>1</v>
      </c>
      <c r="AM20" s="16">
        <f>IF(RespA!M18=0,"",IF(RespA!M18=ResA!$L$11,ResA!$L$12,0))</f>
        <v>1</v>
      </c>
      <c r="AN20" s="16">
        <f>IF(RespA!N18=0,"",IF(RespA!N18=ResA!$M$11,ResA!$M$12,0))</f>
        <v>1</v>
      </c>
      <c r="AO20" s="16">
        <f>IF(RespA!O18=0,"",IF(RespA!O18=ResA!$N$11,ResA!$N$12,0))</f>
        <v>0</v>
      </c>
      <c r="AP20" s="16">
        <f>IF(RespA!P18=0,"",IF(RespA!P18=ResA!$O$11,ResA!$O$12,0))</f>
        <v>1</v>
      </c>
      <c r="AQ20" s="16">
        <f>IF(RespA!Q18=0,"",IF(RespA!Q18=ResA!$P$11,ResA!$P$12,0))</f>
        <v>1</v>
      </c>
      <c r="AR20" s="16">
        <f>IF(RespA!R18=0,"",IF(RespA!R18=ResA!$Q$11,ResA!$Q$12,0))</f>
        <v>1</v>
      </c>
      <c r="AS20" s="16">
        <f>IF(RespA!S18=0,"",IF(RespA!S18=ResA!$R$11,ResA!$R$12,0))</f>
        <v>1</v>
      </c>
      <c r="AT20" s="16">
        <f>IF(RespA!T18=0,"",IF(RespA!T18=ResA!$S$11,ResA!$S$12,0))</f>
        <v>1</v>
      </c>
      <c r="AU20" s="16">
        <f>IF(RespA!U18=0,"",IF(RespA!U18=ResA!$T$11,ResA!$T$12,0))</f>
        <v>1</v>
      </c>
      <c r="AV20" s="16">
        <f>IF(RespA!V18=0,"",IF(RespA!V18=ResA!$U$11,ResA!$U$12,0))</f>
        <v>1</v>
      </c>
      <c r="AW20" s="16">
        <f>IF(RespA!W18=0,"",IF(RespA!W18=ResA!$V$11,ResA!$V$12,0))</f>
        <v>1</v>
      </c>
      <c r="AX20" s="16">
        <f>IF(RespA!X18=0,"",IF(RespA!X18=ResA!$W$11,ResA!$W$12,0))</f>
        <v>1</v>
      </c>
      <c r="AY20" s="16">
        <f>IF(RespA!Y18=0,"",IF(RespA!Y18=ResA!$X$11,ResA!$X$12,0))</f>
        <v>1</v>
      </c>
      <c r="AZ20" s="16">
        <f>IF(RespA!Z18=0,"",IF(RespA!Z18=ResA!$Y$11,ResA!$Y$12,0))</f>
        <v>1</v>
      </c>
      <c r="BA20" s="16">
        <f>IF(RespA!AA18=0,"",IF(RespA!AA18=ResA!$Z$11,ResA!$Z$12,0))</f>
        <v>1</v>
      </c>
      <c r="BB20" s="17">
        <f t="shared" si="25"/>
        <v>19</v>
      </c>
      <c r="BC20" s="17">
        <f t="shared" si="26"/>
        <v>1</v>
      </c>
      <c r="BD20" s="17">
        <f t="shared" si="27"/>
        <v>19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Satisfactorio</v>
      </c>
    </row>
    <row r="21" spans="2:57" ht="14.4" customHeight="1">
      <c r="B21" s="56">
        <v>8</v>
      </c>
      <c r="C21" s="28" t="str">
        <f>IF(VLOOKUP(B21,RespA!$B$12:$AA$51,2,FALSE)&lt;&gt;0,VLOOKUP(B21,RespA!$B$12:$AA$51,2,FALSE),"")</f>
        <v>79444881</v>
      </c>
      <c r="D21" s="28" t="str">
        <f>IF(VLOOKUP(B21,RespA!$B$12:$AA$51,3,FALSE)&lt;&gt;0,CONCATENATE(VLOOKUP(B21,RespA!$B$12:$AA$51,3,FALSE)," ",VLOOKUP(B21,RespA!$B$12:$AA$51,4,FALSE)),"")</f>
        <v>CHAMBILLA MAYE</v>
      </c>
      <c r="E21" s="28" t="str">
        <f>IF(VLOOKUP(B21,RespA!$B$12:$AA$51,4,FALSE)&lt;&gt;0,VLOOKUP(B21,RespA!$B$12:$AA$51,5,FALSE),"")</f>
        <v>ELVIS JHONATAN</v>
      </c>
      <c r="F21" s="58" t="str">
        <f>IF(VLOOKUP(B21,RespA!$B$12:$AA$51,5,FALSE)&lt;&gt;0,VLOOKUP(B21,RespA!$B$12:$AA$51,6,FALSE),"")</f>
        <v>Masculino</v>
      </c>
      <c r="G21" s="17" t="str">
        <f t="shared" si="1"/>
        <v>✖</v>
      </c>
      <c r="H21" s="17" t="str">
        <f t="shared" si="2"/>
        <v>✔</v>
      </c>
      <c r="I21" s="17" t="str">
        <f t="shared" si="3"/>
        <v>✔</v>
      </c>
      <c r="J21" s="17" t="str">
        <f t="shared" si="4"/>
        <v>✔</v>
      </c>
      <c r="K21" s="17" t="str">
        <f t="shared" si="5"/>
        <v>✔</v>
      </c>
      <c r="L21" s="17" t="str">
        <f t="shared" si="6"/>
        <v>✔</v>
      </c>
      <c r="M21" s="17" t="str">
        <f t="shared" si="7"/>
        <v>✖</v>
      </c>
      <c r="N21" s="17" t="str">
        <f t="shared" si="8"/>
        <v>✔</v>
      </c>
      <c r="O21" s="17" t="str">
        <f t="shared" si="9"/>
        <v>✔</v>
      </c>
      <c r="P21" s="17" t="str">
        <f t="shared" si="10"/>
        <v>✔</v>
      </c>
      <c r="Q21" s="17" t="str">
        <f t="shared" si="11"/>
        <v>✔</v>
      </c>
      <c r="R21" s="17" t="str">
        <f t="shared" si="12"/>
        <v>✔</v>
      </c>
      <c r="S21" s="17" t="str">
        <f t="shared" si="13"/>
        <v>✔</v>
      </c>
      <c r="T21" s="17" t="str">
        <f t="shared" si="14"/>
        <v>✔</v>
      </c>
      <c r="U21" s="17" t="str">
        <f t="shared" si="15"/>
        <v>✔</v>
      </c>
      <c r="V21" s="17" t="str">
        <f t="shared" si="16"/>
        <v>✖</v>
      </c>
      <c r="W21" s="17" t="str">
        <f t="shared" si="17"/>
        <v>✔</v>
      </c>
      <c r="X21" s="17" t="str">
        <f t="shared" si="18"/>
        <v>✔</v>
      </c>
      <c r="Y21" s="17" t="str">
        <f t="shared" si="19"/>
        <v>✔</v>
      </c>
      <c r="Z21" s="17" t="str">
        <f t="shared" si="20"/>
        <v>✔</v>
      </c>
      <c r="AA21" s="21">
        <f t="shared" si="21"/>
        <v>17</v>
      </c>
      <c r="AB21" s="21">
        <f t="shared" si="22"/>
        <v>3</v>
      </c>
      <c r="AC21" s="21">
        <f t="shared" si="23"/>
        <v>17</v>
      </c>
      <c r="AD21" s="21" t="str">
        <f t="shared" si="24"/>
        <v>Satisfactorio</v>
      </c>
      <c r="AH21" s="16">
        <f>IF(RespA!H19=0,"",IF(RespA!H19=ResA!$G$11,ResA!$G$12,0))</f>
        <v>0</v>
      </c>
      <c r="AI21" s="16">
        <f>IF(RespA!I19=0,"",IF(RespA!I19=ResA!$H$11,ResA!$H$12,0))</f>
        <v>1</v>
      </c>
      <c r="AJ21" s="16">
        <f>IF(RespA!J19=0,"",IF(RespA!J19=ResA!$I$11,ResA!$I$12,0))</f>
        <v>1</v>
      </c>
      <c r="AK21" s="16">
        <f>IF(RespA!K19=0,"",IF(RespA!K19=ResA!$J$11,ResA!$J$12,0))</f>
        <v>1</v>
      </c>
      <c r="AL21" s="16">
        <f>IF(RespA!L19=0,"",IF(RespA!L19=ResA!$K$11,ResA!$K$12,0))</f>
        <v>1</v>
      </c>
      <c r="AM21" s="16">
        <f>IF(RespA!M19=0,"",IF(RespA!M19=ResA!$L$11,ResA!$L$12,0))</f>
        <v>1</v>
      </c>
      <c r="AN21" s="16">
        <f>IF(RespA!N19=0,"",IF(RespA!N19=ResA!$M$11,ResA!$M$12,0))</f>
        <v>0</v>
      </c>
      <c r="AO21" s="16">
        <f>IF(RespA!O19=0,"",IF(RespA!O19=ResA!$N$11,ResA!$N$12,0))</f>
        <v>1</v>
      </c>
      <c r="AP21" s="16">
        <f>IF(RespA!P19=0,"",IF(RespA!P19=ResA!$O$11,ResA!$O$12,0))</f>
        <v>1</v>
      </c>
      <c r="AQ21" s="16">
        <f>IF(RespA!Q19=0,"",IF(RespA!Q19=ResA!$P$11,ResA!$P$12,0))</f>
        <v>1</v>
      </c>
      <c r="AR21" s="16">
        <f>IF(RespA!R19=0,"",IF(RespA!R19=ResA!$Q$11,ResA!$Q$12,0))</f>
        <v>1</v>
      </c>
      <c r="AS21" s="16">
        <f>IF(RespA!S19=0,"",IF(RespA!S19=ResA!$R$11,ResA!$R$12,0))</f>
        <v>1</v>
      </c>
      <c r="AT21" s="16">
        <f>IF(RespA!T19=0,"",IF(RespA!T19=ResA!$S$11,ResA!$S$12,0))</f>
        <v>1</v>
      </c>
      <c r="AU21" s="16">
        <f>IF(RespA!U19=0,"",IF(RespA!U19=ResA!$T$11,ResA!$T$12,0))</f>
        <v>1</v>
      </c>
      <c r="AV21" s="16">
        <f>IF(RespA!V19=0,"",IF(RespA!V19=ResA!$U$11,ResA!$U$12,0))</f>
        <v>1</v>
      </c>
      <c r="AW21" s="16">
        <f>IF(RespA!W19=0,"",IF(RespA!W19=ResA!$V$11,ResA!$V$12,0))</f>
        <v>0</v>
      </c>
      <c r="AX21" s="16">
        <f>IF(RespA!X19=0,"",IF(RespA!X19=ResA!$W$11,ResA!$W$12,0))</f>
        <v>1</v>
      </c>
      <c r="AY21" s="16">
        <f>IF(RespA!Y19=0,"",IF(RespA!Y19=ResA!$X$11,ResA!$X$12,0))</f>
        <v>1</v>
      </c>
      <c r="AZ21" s="16">
        <f>IF(RespA!Z19=0,"",IF(RespA!Z19=ResA!$Y$11,ResA!$Y$12,0))</f>
        <v>1</v>
      </c>
      <c r="BA21" s="16">
        <f>IF(RespA!AA19=0,"",IF(RespA!AA19=ResA!$Z$11,ResA!$Z$12,0))</f>
        <v>1</v>
      </c>
      <c r="BB21" s="17">
        <f t="shared" si="25"/>
        <v>17</v>
      </c>
      <c r="BC21" s="17">
        <f t="shared" si="26"/>
        <v>3</v>
      </c>
      <c r="BD21" s="17">
        <f t="shared" si="27"/>
        <v>17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Satisfactorio</v>
      </c>
    </row>
    <row r="22" spans="2:57" ht="14.4" customHeight="1">
      <c r="B22" s="56">
        <v>9</v>
      </c>
      <c r="C22" s="28" t="str">
        <f>IF(VLOOKUP(B22,RespA!$B$12:$AA$51,2,FALSE)&lt;&gt;0,VLOOKUP(B22,RespA!$B$12:$AA$51,2,FALSE),"")</f>
        <v>79497945</v>
      </c>
      <c r="D22" s="28" t="str">
        <f>IF(VLOOKUP(B22,RespA!$B$12:$AA$51,3,FALSE)&lt;&gt;0,CONCATENATE(VLOOKUP(B22,RespA!$B$12:$AA$51,3,FALSE)," ",VLOOKUP(B22,RespA!$B$12:$AA$51,4,FALSE)),"")</f>
        <v>COAILA VILLAMONTE</v>
      </c>
      <c r="E22" s="28" t="str">
        <f>IF(VLOOKUP(B22,RespA!$B$12:$AA$51,4,FALSE)&lt;&gt;0,VLOOKUP(B22,RespA!$B$12:$AA$51,5,FALSE),"")</f>
        <v>ESTEBAN SAMAEL</v>
      </c>
      <c r="F22" s="58" t="str">
        <f>IF(VLOOKUP(B22,RespA!$B$12:$AA$51,5,FALSE)&lt;&gt;0,VLOOKUP(B22,RespA!$B$12:$AA$51,6,FALSE),"")</f>
        <v>Masculino</v>
      </c>
      <c r="G22" s="17" t="str">
        <f t="shared" si="1"/>
        <v>✔</v>
      </c>
      <c r="H22" s="17" t="str">
        <f t="shared" si="2"/>
        <v>✖</v>
      </c>
      <c r="I22" s="17" t="str">
        <f t="shared" si="3"/>
        <v>✔</v>
      </c>
      <c r="J22" s="17" t="str">
        <f t="shared" si="4"/>
        <v>✔</v>
      </c>
      <c r="K22" s="17" t="str">
        <f t="shared" si="5"/>
        <v>✔</v>
      </c>
      <c r="L22" s="17" t="str">
        <f t="shared" si="6"/>
        <v>✖</v>
      </c>
      <c r="M22" s="17" t="str">
        <f t="shared" si="7"/>
        <v>✔</v>
      </c>
      <c r="N22" s="17" t="str">
        <f t="shared" si="8"/>
        <v>✔</v>
      </c>
      <c r="O22" s="17" t="str">
        <f t="shared" si="9"/>
        <v>✔</v>
      </c>
      <c r="P22" s="17" t="str">
        <f t="shared" si="10"/>
        <v>✔</v>
      </c>
      <c r="Q22" s="17" t="str">
        <f t="shared" si="11"/>
        <v>✔</v>
      </c>
      <c r="R22" s="17" t="str">
        <f t="shared" si="12"/>
        <v>✔</v>
      </c>
      <c r="S22" s="17" t="str">
        <f t="shared" si="13"/>
        <v>✖</v>
      </c>
      <c r="T22" s="17" t="str">
        <f t="shared" si="14"/>
        <v>✔</v>
      </c>
      <c r="U22" s="17" t="str">
        <f t="shared" si="15"/>
        <v>✔</v>
      </c>
      <c r="V22" s="17" t="str">
        <f t="shared" si="16"/>
        <v>✔</v>
      </c>
      <c r="W22" s="17" t="str">
        <f t="shared" si="17"/>
        <v>✔</v>
      </c>
      <c r="X22" s="17" t="str">
        <f t="shared" si="18"/>
        <v>✔</v>
      </c>
      <c r="Y22" s="17" t="str">
        <f t="shared" si="19"/>
        <v>✔</v>
      </c>
      <c r="Z22" s="17" t="str">
        <f t="shared" si="20"/>
        <v>✔</v>
      </c>
      <c r="AA22" s="21">
        <f t="shared" si="21"/>
        <v>17</v>
      </c>
      <c r="AB22" s="21">
        <f t="shared" si="22"/>
        <v>3</v>
      </c>
      <c r="AC22" s="21">
        <f t="shared" si="23"/>
        <v>17</v>
      </c>
      <c r="AD22" s="21" t="str">
        <f t="shared" si="24"/>
        <v>Satisfactorio</v>
      </c>
      <c r="AH22" s="16">
        <f>IF(RespA!H20=0,"",IF(RespA!H20=ResA!$G$11,ResA!$G$12,0))</f>
        <v>1</v>
      </c>
      <c r="AI22" s="16">
        <f>IF(RespA!I20=0,"",IF(RespA!I20=ResA!$H$11,ResA!$H$12,0))</f>
        <v>0</v>
      </c>
      <c r="AJ22" s="16">
        <f>IF(RespA!J20=0,"",IF(RespA!J20=ResA!$I$11,ResA!$I$12,0))</f>
        <v>1</v>
      </c>
      <c r="AK22" s="16">
        <f>IF(RespA!K20=0,"",IF(RespA!K20=ResA!$J$11,ResA!$J$12,0))</f>
        <v>1</v>
      </c>
      <c r="AL22" s="16">
        <f>IF(RespA!L20=0,"",IF(RespA!L20=ResA!$K$11,ResA!$K$12,0))</f>
        <v>1</v>
      </c>
      <c r="AM22" s="16">
        <f>IF(RespA!M20=0,"",IF(RespA!M20=ResA!$L$11,ResA!$L$12,0))</f>
        <v>0</v>
      </c>
      <c r="AN22" s="16">
        <f>IF(RespA!N20=0,"",IF(RespA!N20=ResA!$M$11,ResA!$M$12,0))</f>
        <v>1</v>
      </c>
      <c r="AO22" s="16">
        <f>IF(RespA!O20=0,"",IF(RespA!O20=ResA!$N$11,ResA!$N$12,0))</f>
        <v>1</v>
      </c>
      <c r="AP22" s="16">
        <f>IF(RespA!P20=0,"",IF(RespA!P20=ResA!$O$11,ResA!$O$12,0))</f>
        <v>1</v>
      </c>
      <c r="AQ22" s="16">
        <f>IF(RespA!Q20=0,"",IF(RespA!Q20=ResA!$P$11,ResA!$P$12,0))</f>
        <v>1</v>
      </c>
      <c r="AR22" s="16">
        <f>IF(RespA!R20=0,"",IF(RespA!R20=ResA!$Q$11,ResA!$Q$12,0))</f>
        <v>1</v>
      </c>
      <c r="AS22" s="16">
        <f>IF(RespA!S20=0,"",IF(RespA!S20=ResA!$R$11,ResA!$R$12,0))</f>
        <v>1</v>
      </c>
      <c r="AT22" s="16">
        <f>IF(RespA!T20=0,"",IF(RespA!T20=ResA!$S$11,ResA!$S$12,0))</f>
        <v>0</v>
      </c>
      <c r="AU22" s="16">
        <f>IF(RespA!U20=0,"",IF(RespA!U20=ResA!$T$11,ResA!$T$12,0))</f>
        <v>1</v>
      </c>
      <c r="AV22" s="16">
        <f>IF(RespA!V20=0,"",IF(RespA!V20=ResA!$U$11,ResA!$U$12,0))</f>
        <v>1</v>
      </c>
      <c r="AW22" s="16">
        <f>IF(RespA!W20=0,"",IF(RespA!W20=ResA!$V$11,ResA!$V$12,0))</f>
        <v>1</v>
      </c>
      <c r="AX22" s="16">
        <f>IF(RespA!X20=0,"",IF(RespA!X20=ResA!$W$11,ResA!$W$12,0))</f>
        <v>1</v>
      </c>
      <c r="AY22" s="16">
        <f>IF(RespA!Y20=0,"",IF(RespA!Y20=ResA!$X$11,ResA!$X$12,0))</f>
        <v>1</v>
      </c>
      <c r="AZ22" s="16">
        <f>IF(RespA!Z20=0,"",IF(RespA!Z20=ResA!$Y$11,ResA!$Y$12,0))</f>
        <v>1</v>
      </c>
      <c r="BA22" s="16">
        <f>IF(RespA!AA20=0,"",IF(RespA!AA20=ResA!$Z$11,ResA!$Z$12,0))</f>
        <v>1</v>
      </c>
      <c r="BB22" s="17">
        <f t="shared" si="25"/>
        <v>17</v>
      </c>
      <c r="BC22" s="17">
        <f t="shared" si="26"/>
        <v>3</v>
      </c>
      <c r="BD22" s="17">
        <f t="shared" si="27"/>
        <v>17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Satisfactorio</v>
      </c>
    </row>
    <row r="23" spans="2:57" ht="14.4" customHeight="1">
      <c r="B23" s="56">
        <v>10</v>
      </c>
      <c r="C23" s="28" t="str">
        <f>IF(VLOOKUP(B23,RespA!$B$12:$AA$51,2,FALSE)&lt;&gt;0,VLOOKUP(B23,RespA!$B$12:$AA$51,2,FALSE),"")</f>
        <v>81528573</v>
      </c>
      <c r="D23" s="28" t="str">
        <f>IF(VLOOKUP(B23,RespA!$B$12:$AA$51,3,FALSE)&lt;&gt;0,CONCATENATE(VLOOKUP(B23,RespA!$B$12:$AA$51,3,FALSE)," ",VLOOKUP(B23,RespA!$B$12:$AA$51,4,FALSE)),"")</f>
        <v>CONDORI BELLIDO</v>
      </c>
      <c r="E23" s="28" t="str">
        <f>IF(VLOOKUP(B23,RespA!$B$12:$AA$51,4,FALSE)&lt;&gt;0,VLOOKUP(B23,RespA!$B$12:$AA$51,5,FALSE),"")</f>
        <v>YHAMILET MELISSA</v>
      </c>
      <c r="F23" s="58" t="str">
        <f>IF(VLOOKUP(B23,RespA!$B$12:$AA$51,5,FALSE)&lt;&gt;0,VLOOKUP(B23,RespA!$B$12:$AA$51,6,FALSE),"")</f>
        <v>Femenino</v>
      </c>
      <c r="G23" s="17" t="str">
        <f t="shared" si="1"/>
        <v>✖</v>
      </c>
      <c r="H23" s="17" t="str">
        <f t="shared" si="2"/>
        <v>✖</v>
      </c>
      <c r="I23" s="17" t="str">
        <f t="shared" si="3"/>
        <v>✔</v>
      </c>
      <c r="J23" s="17" t="str">
        <f t="shared" si="4"/>
        <v>✖</v>
      </c>
      <c r="K23" s="17" t="str">
        <f t="shared" si="5"/>
        <v>✔</v>
      </c>
      <c r="L23" s="17" t="str">
        <f t="shared" si="6"/>
        <v>✖</v>
      </c>
      <c r="M23" s="17" t="str">
        <f t="shared" si="7"/>
        <v>✔</v>
      </c>
      <c r="N23" s="17" t="str">
        <f t="shared" si="8"/>
        <v>✖</v>
      </c>
      <c r="O23" s="17" t="str">
        <f t="shared" si="9"/>
        <v>✔</v>
      </c>
      <c r="P23" s="17" t="str">
        <f t="shared" si="10"/>
        <v>✔</v>
      </c>
      <c r="Q23" s="17" t="str">
        <f t="shared" si="11"/>
        <v>✔</v>
      </c>
      <c r="R23" s="17" t="str">
        <f t="shared" si="12"/>
        <v>✔</v>
      </c>
      <c r="S23" s="17" t="str">
        <f t="shared" si="13"/>
        <v>✔</v>
      </c>
      <c r="T23" s="17" t="str">
        <f t="shared" si="14"/>
        <v>✔</v>
      </c>
      <c r="U23" s="17" t="str">
        <f t="shared" si="15"/>
        <v>✖</v>
      </c>
      <c r="V23" s="17" t="str">
        <f t="shared" si="16"/>
        <v>✖</v>
      </c>
      <c r="W23" s="17" t="str">
        <f t="shared" si="17"/>
        <v>✔</v>
      </c>
      <c r="X23" s="17" t="str">
        <f t="shared" si="18"/>
        <v>✔</v>
      </c>
      <c r="Y23" s="17" t="str">
        <f t="shared" si="19"/>
        <v>✔</v>
      </c>
      <c r="Z23" s="17" t="str">
        <f t="shared" si="20"/>
        <v>✖</v>
      </c>
      <c r="AA23" s="21">
        <f t="shared" si="21"/>
        <v>12</v>
      </c>
      <c r="AB23" s="21">
        <f t="shared" si="22"/>
        <v>8</v>
      </c>
      <c r="AC23" s="21">
        <f t="shared" si="23"/>
        <v>12</v>
      </c>
      <c r="AD23" s="21" t="str">
        <f t="shared" si="24"/>
        <v>Proceso</v>
      </c>
      <c r="AH23" s="16">
        <f>IF(RespA!H21=0,"",IF(RespA!H21=ResA!$G$11,ResA!$G$12,0))</f>
        <v>0</v>
      </c>
      <c r="AI23" s="16">
        <f>IF(RespA!I21=0,"",IF(RespA!I21=ResA!$H$11,ResA!$H$12,0))</f>
        <v>0</v>
      </c>
      <c r="AJ23" s="16">
        <f>IF(RespA!J21=0,"",IF(RespA!J21=ResA!$I$11,ResA!$I$12,0))</f>
        <v>1</v>
      </c>
      <c r="AK23" s="16">
        <f>IF(RespA!K21=0,"",IF(RespA!K21=ResA!$J$11,ResA!$J$12,0))</f>
        <v>0</v>
      </c>
      <c r="AL23" s="16">
        <f>IF(RespA!L21=0,"",IF(RespA!L21=ResA!$K$11,ResA!$K$12,0))</f>
        <v>1</v>
      </c>
      <c r="AM23" s="16">
        <f>IF(RespA!M21=0,"",IF(RespA!M21=ResA!$L$11,ResA!$L$12,0))</f>
        <v>0</v>
      </c>
      <c r="AN23" s="16">
        <f>IF(RespA!N21=0,"",IF(RespA!N21=ResA!$M$11,ResA!$M$12,0))</f>
        <v>1</v>
      </c>
      <c r="AO23" s="16">
        <f>IF(RespA!O21=0,"",IF(RespA!O21=ResA!$N$11,ResA!$N$12,0))</f>
        <v>0</v>
      </c>
      <c r="AP23" s="16">
        <f>IF(RespA!P21=0,"",IF(RespA!P21=ResA!$O$11,ResA!$O$12,0))</f>
        <v>1</v>
      </c>
      <c r="AQ23" s="16">
        <f>IF(RespA!Q21=0,"",IF(RespA!Q21=ResA!$P$11,ResA!$P$12,0))</f>
        <v>1</v>
      </c>
      <c r="AR23" s="16">
        <f>IF(RespA!R21=0,"",IF(RespA!R21=ResA!$Q$11,ResA!$Q$12,0))</f>
        <v>1</v>
      </c>
      <c r="AS23" s="16">
        <f>IF(RespA!S21=0,"",IF(RespA!S21=ResA!$R$11,ResA!$R$12,0))</f>
        <v>1</v>
      </c>
      <c r="AT23" s="16">
        <f>IF(RespA!T21=0,"",IF(RespA!T21=ResA!$S$11,ResA!$S$12,0))</f>
        <v>1</v>
      </c>
      <c r="AU23" s="16">
        <f>IF(RespA!U21=0,"",IF(RespA!U21=ResA!$T$11,ResA!$T$12,0))</f>
        <v>1</v>
      </c>
      <c r="AV23" s="16">
        <f>IF(RespA!V21=0,"",IF(RespA!V21=ResA!$U$11,ResA!$U$12,0))</f>
        <v>0</v>
      </c>
      <c r="AW23" s="16">
        <f>IF(RespA!W21=0,"",IF(RespA!W21=ResA!$V$11,ResA!$V$12,0))</f>
        <v>0</v>
      </c>
      <c r="AX23" s="16">
        <f>IF(RespA!X21=0,"",IF(RespA!X21=ResA!$W$11,ResA!$W$12,0))</f>
        <v>1</v>
      </c>
      <c r="AY23" s="16">
        <f>IF(RespA!Y21=0,"",IF(RespA!Y21=ResA!$X$11,ResA!$X$12,0))</f>
        <v>1</v>
      </c>
      <c r="AZ23" s="16">
        <f>IF(RespA!Z21=0,"",IF(RespA!Z21=ResA!$Y$11,ResA!$Y$12,0))</f>
        <v>1</v>
      </c>
      <c r="BA23" s="16">
        <f>IF(RespA!AA21=0,"",IF(RespA!AA21=ResA!$Z$11,ResA!$Z$12,0))</f>
        <v>0</v>
      </c>
      <c r="BB23" s="17">
        <f t="shared" si="25"/>
        <v>12</v>
      </c>
      <c r="BC23" s="17">
        <f t="shared" si="26"/>
        <v>8</v>
      </c>
      <c r="BD23" s="17">
        <f t="shared" si="27"/>
        <v>12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Proceso</v>
      </c>
    </row>
    <row r="24" spans="2:57" ht="14.4" customHeight="1">
      <c r="B24" s="56">
        <v>11</v>
      </c>
      <c r="C24" s="28" t="str">
        <f>IF(VLOOKUP(B24,RespA!$B$12:$AA$51,2,FALSE)&lt;&gt;0,VLOOKUP(B24,RespA!$B$12:$AA$51,2,FALSE),"")</f>
        <v>90165928</v>
      </c>
      <c r="D24" s="28" t="str">
        <f>IF(VLOOKUP(B24,RespA!$B$12:$AA$51,3,FALSE)&lt;&gt;0,CONCATENATE(VLOOKUP(B24,RespA!$B$12:$AA$51,3,FALSE)," ",VLOOKUP(B24,RespA!$B$12:$AA$51,4,FALSE)),"")</f>
        <v>CRISTOBAL ILLA</v>
      </c>
      <c r="E24" s="28" t="str">
        <f>IF(VLOOKUP(B24,RespA!$B$12:$AA$51,4,FALSE)&lt;&gt;0,VLOOKUP(B24,RespA!$B$12:$AA$51,5,FALSE),"")</f>
        <v>AARON MOISES</v>
      </c>
      <c r="F24" s="58" t="str">
        <f>IF(VLOOKUP(B24,RespA!$B$12:$AA$51,5,FALSE)&lt;&gt;0,VLOOKUP(B24,RespA!$B$12:$AA$51,6,FALSE),"")</f>
        <v>Masculino</v>
      </c>
      <c r="G24" s="17" t="str">
        <f t="shared" si="1"/>
        <v>✔</v>
      </c>
      <c r="H24" s="17" t="str">
        <f t="shared" si="2"/>
        <v>✖</v>
      </c>
      <c r="I24" s="17" t="str">
        <f t="shared" si="3"/>
        <v>✔</v>
      </c>
      <c r="J24" s="17" t="str">
        <f t="shared" si="4"/>
        <v>✔</v>
      </c>
      <c r="K24" s="17" t="str">
        <f t="shared" si="5"/>
        <v>✔</v>
      </c>
      <c r="L24" s="17" t="str">
        <f t="shared" si="6"/>
        <v>✔</v>
      </c>
      <c r="M24" s="17" t="str">
        <f t="shared" si="7"/>
        <v>✔</v>
      </c>
      <c r="N24" s="17" t="str">
        <f t="shared" si="8"/>
        <v>✔</v>
      </c>
      <c r="O24" s="17" t="str">
        <f t="shared" si="9"/>
        <v>✔</v>
      </c>
      <c r="P24" s="17" t="str">
        <f t="shared" si="10"/>
        <v>✔</v>
      </c>
      <c r="Q24" s="17" t="str">
        <f t="shared" si="11"/>
        <v>✔</v>
      </c>
      <c r="R24" s="17" t="str">
        <f t="shared" si="12"/>
        <v>✔</v>
      </c>
      <c r="S24" s="17" t="str">
        <f t="shared" si="13"/>
        <v>✔</v>
      </c>
      <c r="T24" s="17" t="str">
        <f t="shared" si="14"/>
        <v>✔</v>
      </c>
      <c r="U24" s="17" t="str">
        <f t="shared" si="15"/>
        <v>✔</v>
      </c>
      <c r="V24" s="17" t="str">
        <f t="shared" si="16"/>
        <v>✔</v>
      </c>
      <c r="W24" s="17" t="str">
        <f t="shared" si="17"/>
        <v>✔</v>
      </c>
      <c r="X24" s="17" t="str">
        <f t="shared" si="18"/>
        <v>✔</v>
      </c>
      <c r="Y24" s="17" t="str">
        <f t="shared" si="19"/>
        <v>✔</v>
      </c>
      <c r="Z24" s="17" t="str">
        <f t="shared" si="20"/>
        <v>✔</v>
      </c>
      <c r="AA24" s="21">
        <f t="shared" si="21"/>
        <v>19</v>
      </c>
      <c r="AB24" s="21">
        <f t="shared" si="22"/>
        <v>1</v>
      </c>
      <c r="AC24" s="21">
        <f t="shared" si="23"/>
        <v>19</v>
      </c>
      <c r="AD24" s="21" t="str">
        <f t="shared" si="24"/>
        <v>Satisfactorio</v>
      </c>
      <c r="AH24" s="16">
        <f>IF(RespA!H22=0,"",IF(RespA!H22=ResA!$G$11,ResA!$G$12,0))</f>
        <v>1</v>
      </c>
      <c r="AI24" s="16">
        <f>IF(RespA!I22=0,"",IF(RespA!I22=ResA!$H$11,ResA!$H$12,0))</f>
        <v>0</v>
      </c>
      <c r="AJ24" s="16">
        <f>IF(RespA!J22=0,"",IF(RespA!J22=ResA!$I$11,ResA!$I$12,0))</f>
        <v>1</v>
      </c>
      <c r="AK24" s="16">
        <f>IF(RespA!K22=0,"",IF(RespA!K22=ResA!$J$11,ResA!$J$12,0))</f>
        <v>1</v>
      </c>
      <c r="AL24" s="16">
        <f>IF(RespA!L22=0,"",IF(RespA!L22=ResA!$K$11,ResA!$K$12,0))</f>
        <v>1</v>
      </c>
      <c r="AM24" s="16">
        <f>IF(RespA!M22=0,"",IF(RespA!M22=ResA!$L$11,ResA!$L$12,0))</f>
        <v>1</v>
      </c>
      <c r="AN24" s="16">
        <f>IF(RespA!N22=0,"",IF(RespA!N22=ResA!$M$11,ResA!$M$12,0))</f>
        <v>1</v>
      </c>
      <c r="AO24" s="16">
        <f>IF(RespA!O22=0,"",IF(RespA!O22=ResA!$N$11,ResA!$N$12,0))</f>
        <v>1</v>
      </c>
      <c r="AP24" s="16">
        <f>IF(RespA!P22=0,"",IF(RespA!P22=ResA!$O$11,ResA!$O$12,0))</f>
        <v>1</v>
      </c>
      <c r="AQ24" s="16">
        <f>IF(RespA!Q22=0,"",IF(RespA!Q22=ResA!$P$11,ResA!$P$12,0))</f>
        <v>1</v>
      </c>
      <c r="AR24" s="16">
        <f>IF(RespA!R22=0,"",IF(RespA!R22=ResA!$Q$11,ResA!$Q$12,0))</f>
        <v>1</v>
      </c>
      <c r="AS24" s="16">
        <f>IF(RespA!S22=0,"",IF(RespA!S22=ResA!$R$11,ResA!$R$12,0))</f>
        <v>1</v>
      </c>
      <c r="AT24" s="16">
        <f>IF(RespA!T22=0,"",IF(RespA!T22=ResA!$S$11,ResA!$S$12,0))</f>
        <v>1</v>
      </c>
      <c r="AU24" s="16">
        <f>IF(RespA!U22=0,"",IF(RespA!U22=ResA!$T$11,ResA!$T$12,0))</f>
        <v>1</v>
      </c>
      <c r="AV24" s="16">
        <f>IF(RespA!V22=0,"",IF(RespA!V22=ResA!$U$11,ResA!$U$12,0))</f>
        <v>1</v>
      </c>
      <c r="AW24" s="16">
        <f>IF(RespA!W22=0,"",IF(RespA!W22=ResA!$V$11,ResA!$V$12,0))</f>
        <v>1</v>
      </c>
      <c r="AX24" s="16">
        <f>IF(RespA!X22=0,"",IF(RespA!X22=ResA!$W$11,ResA!$W$12,0))</f>
        <v>1</v>
      </c>
      <c r="AY24" s="16">
        <f>IF(RespA!Y22=0,"",IF(RespA!Y22=ResA!$X$11,ResA!$X$12,0))</f>
        <v>1</v>
      </c>
      <c r="AZ24" s="16">
        <f>IF(RespA!Z22=0,"",IF(RespA!Z22=ResA!$Y$11,ResA!$Y$12,0))</f>
        <v>1</v>
      </c>
      <c r="BA24" s="16">
        <f>IF(RespA!AA22=0,"",IF(RespA!AA22=ResA!$Z$11,ResA!$Z$12,0))</f>
        <v>1</v>
      </c>
      <c r="BB24" s="17">
        <f t="shared" si="25"/>
        <v>19</v>
      </c>
      <c r="BC24" s="17">
        <f t="shared" si="26"/>
        <v>1</v>
      </c>
      <c r="BD24" s="17">
        <f t="shared" si="27"/>
        <v>19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Satisfactorio</v>
      </c>
    </row>
    <row r="25" spans="2:57" ht="14.4" customHeight="1">
      <c r="B25" s="56">
        <v>12</v>
      </c>
      <c r="C25" s="28" t="str">
        <f>IF(VLOOKUP(B25,RespA!$B$12:$AA$51,2,FALSE)&lt;&gt;0,VLOOKUP(B25,RespA!$B$12:$AA$51,2,FALSE),"")</f>
        <v>79957343</v>
      </c>
      <c r="D25" s="28" t="str">
        <f>IF(VLOOKUP(B25,RespA!$B$12:$AA$51,3,FALSE)&lt;&gt;0,CONCATENATE(VLOOKUP(B25,RespA!$B$12:$AA$51,3,FALSE)," ",VLOOKUP(B25,RespA!$B$12:$AA$51,4,FALSE)),"")</f>
        <v>DIAZ QUISPE</v>
      </c>
      <c r="E25" s="28" t="str">
        <f>IF(VLOOKUP(B25,RespA!$B$12:$AA$51,4,FALSE)&lt;&gt;0,VLOOKUP(B25,RespA!$B$12:$AA$51,5,FALSE),"")</f>
        <v>MASSIEL CAMILA</v>
      </c>
      <c r="F25" s="58" t="str">
        <f>IF(VLOOKUP(B25,RespA!$B$12:$AA$51,5,FALSE)&lt;&gt;0,VLOOKUP(B25,RespA!$B$12:$AA$51,6,FALSE),"")</f>
        <v>Femenino</v>
      </c>
      <c r="G25" s="17" t="str">
        <f t="shared" si="1"/>
        <v>✔</v>
      </c>
      <c r="H25" s="17" t="str">
        <f t="shared" si="2"/>
        <v>✔</v>
      </c>
      <c r="I25" s="17" t="str">
        <f t="shared" si="3"/>
        <v>✔</v>
      </c>
      <c r="J25" s="17" t="str">
        <f t="shared" si="4"/>
        <v>✔</v>
      </c>
      <c r="K25" s="17" t="str">
        <f t="shared" si="5"/>
        <v>✔</v>
      </c>
      <c r="L25" s="17" t="str">
        <f t="shared" si="6"/>
        <v>✖</v>
      </c>
      <c r="M25" s="17" t="str">
        <f t="shared" si="7"/>
        <v>✔</v>
      </c>
      <c r="N25" s="17" t="str">
        <f t="shared" si="8"/>
        <v>✔</v>
      </c>
      <c r="O25" s="17" t="str">
        <f t="shared" si="9"/>
        <v>✔</v>
      </c>
      <c r="P25" s="17" t="str">
        <f t="shared" si="10"/>
        <v>✔</v>
      </c>
      <c r="Q25" s="17" t="str">
        <f t="shared" si="11"/>
        <v>✖</v>
      </c>
      <c r="R25" s="17" t="str">
        <f t="shared" si="12"/>
        <v>✔</v>
      </c>
      <c r="S25" s="17" t="str">
        <f t="shared" si="13"/>
        <v>✔</v>
      </c>
      <c r="T25" s="17" t="str">
        <f t="shared" si="14"/>
        <v>✔</v>
      </c>
      <c r="U25" s="17" t="str">
        <f t="shared" si="15"/>
        <v>✖</v>
      </c>
      <c r="V25" s="17" t="str">
        <f t="shared" si="16"/>
        <v>✔</v>
      </c>
      <c r="W25" s="17" t="str">
        <f t="shared" si="17"/>
        <v>✔</v>
      </c>
      <c r="X25" s="17" t="str">
        <f t="shared" si="18"/>
        <v>✔</v>
      </c>
      <c r="Y25" s="17" t="str">
        <f t="shared" si="19"/>
        <v>✔</v>
      </c>
      <c r="Z25" s="17" t="str">
        <f t="shared" si="20"/>
        <v>✔</v>
      </c>
      <c r="AA25" s="21">
        <f t="shared" si="21"/>
        <v>17</v>
      </c>
      <c r="AB25" s="21">
        <f t="shared" si="22"/>
        <v>3</v>
      </c>
      <c r="AC25" s="21">
        <f t="shared" si="23"/>
        <v>17</v>
      </c>
      <c r="AD25" s="21" t="str">
        <f t="shared" si="24"/>
        <v>Satisfactorio</v>
      </c>
      <c r="AH25" s="16">
        <f>IF(RespA!H23=0,"",IF(RespA!H23=ResA!$G$11,ResA!$G$12,0))</f>
        <v>1</v>
      </c>
      <c r="AI25" s="16">
        <f>IF(RespA!I23=0,"",IF(RespA!I23=ResA!$H$11,ResA!$H$12,0))</f>
        <v>1</v>
      </c>
      <c r="AJ25" s="16">
        <f>IF(RespA!J23=0,"",IF(RespA!J23=ResA!$I$11,ResA!$I$12,0))</f>
        <v>1</v>
      </c>
      <c r="AK25" s="16">
        <f>IF(RespA!K23=0,"",IF(RespA!K23=ResA!$J$11,ResA!$J$12,0))</f>
        <v>1</v>
      </c>
      <c r="AL25" s="16">
        <f>IF(RespA!L23=0,"",IF(RespA!L23=ResA!$K$11,ResA!$K$12,0))</f>
        <v>1</v>
      </c>
      <c r="AM25" s="16">
        <f>IF(RespA!M23=0,"",IF(RespA!M23=ResA!$L$11,ResA!$L$12,0))</f>
        <v>0</v>
      </c>
      <c r="AN25" s="16">
        <f>IF(RespA!N23=0,"",IF(RespA!N23=ResA!$M$11,ResA!$M$12,0))</f>
        <v>1</v>
      </c>
      <c r="AO25" s="16">
        <f>IF(RespA!O23=0,"",IF(RespA!O23=ResA!$N$11,ResA!$N$12,0))</f>
        <v>1</v>
      </c>
      <c r="AP25" s="16">
        <f>IF(RespA!P23=0,"",IF(RespA!P23=ResA!$O$11,ResA!$O$12,0))</f>
        <v>1</v>
      </c>
      <c r="AQ25" s="16">
        <f>IF(RespA!Q23=0,"",IF(RespA!Q23=ResA!$P$11,ResA!$P$12,0))</f>
        <v>1</v>
      </c>
      <c r="AR25" s="16">
        <f>IF(RespA!R23=0,"",IF(RespA!R23=ResA!$Q$11,ResA!$Q$12,0))</f>
        <v>0</v>
      </c>
      <c r="AS25" s="16">
        <f>IF(RespA!S23=0,"",IF(RespA!S23=ResA!$R$11,ResA!$R$12,0))</f>
        <v>1</v>
      </c>
      <c r="AT25" s="16">
        <f>IF(RespA!T23=0,"",IF(RespA!T23=ResA!$S$11,ResA!$S$12,0))</f>
        <v>1</v>
      </c>
      <c r="AU25" s="16">
        <f>IF(RespA!U23=0,"",IF(RespA!U23=ResA!$T$11,ResA!$T$12,0))</f>
        <v>1</v>
      </c>
      <c r="AV25" s="16">
        <f>IF(RespA!V23=0,"",IF(RespA!V23=ResA!$U$11,ResA!$U$12,0))</f>
        <v>0</v>
      </c>
      <c r="AW25" s="16">
        <f>IF(RespA!W23=0,"",IF(RespA!W23=ResA!$V$11,ResA!$V$12,0))</f>
        <v>1</v>
      </c>
      <c r="AX25" s="16">
        <f>IF(RespA!X23=0,"",IF(RespA!X23=ResA!$W$11,ResA!$W$12,0))</f>
        <v>1</v>
      </c>
      <c r="AY25" s="16">
        <f>IF(RespA!Y23=0,"",IF(RespA!Y23=ResA!$X$11,ResA!$X$12,0))</f>
        <v>1</v>
      </c>
      <c r="AZ25" s="16">
        <f>IF(RespA!Z23=0,"",IF(RespA!Z23=ResA!$Y$11,ResA!$Y$12,0))</f>
        <v>1</v>
      </c>
      <c r="BA25" s="16">
        <f>IF(RespA!AA23=0,"",IF(RespA!AA23=ResA!$Z$11,ResA!$Z$12,0))</f>
        <v>1</v>
      </c>
      <c r="BB25" s="17">
        <f t="shared" si="25"/>
        <v>17</v>
      </c>
      <c r="BC25" s="17">
        <f t="shared" si="26"/>
        <v>3</v>
      </c>
      <c r="BD25" s="17">
        <f t="shared" si="27"/>
        <v>17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Satisfactorio</v>
      </c>
    </row>
    <row r="26" spans="2:57" ht="14.4" customHeight="1">
      <c r="B26" s="56">
        <v>13</v>
      </c>
      <c r="C26" s="28" t="str">
        <f>IF(VLOOKUP(B26,RespA!$B$12:$AA$51,2,FALSE)&lt;&gt;0,VLOOKUP(B26,RespA!$B$12:$AA$51,2,FALSE),"")</f>
        <v>79160939</v>
      </c>
      <c r="D26" s="28" t="str">
        <f>IF(VLOOKUP(B26,RespA!$B$12:$AA$51,3,FALSE)&lt;&gt;0,CONCATENATE(VLOOKUP(B26,RespA!$B$12:$AA$51,3,FALSE)," ",VLOOKUP(B26,RespA!$B$12:$AA$51,4,FALSE)),"")</f>
        <v>GALA CONDORI</v>
      </c>
      <c r="E26" s="28" t="str">
        <f>IF(VLOOKUP(B26,RespA!$B$12:$AA$51,4,FALSE)&lt;&gt;0,VLOOKUP(B26,RespA!$B$12:$AA$51,5,FALSE),"")</f>
        <v>MICHELLE YOMAIRA</v>
      </c>
      <c r="F26" s="58" t="str">
        <f>IF(VLOOKUP(B26,RespA!$B$12:$AA$51,5,FALSE)&lt;&gt;0,VLOOKUP(B26,RespA!$B$12:$AA$51,6,FALSE),"")</f>
        <v>Femenino</v>
      </c>
      <c r="G26" s="17" t="str">
        <f t="shared" si="1"/>
        <v>✔</v>
      </c>
      <c r="H26" s="17" t="str">
        <f t="shared" si="2"/>
        <v>✖</v>
      </c>
      <c r="I26" s="17" t="str">
        <f t="shared" si="3"/>
        <v>✔</v>
      </c>
      <c r="J26" s="17" t="str">
        <f t="shared" si="4"/>
        <v>✔</v>
      </c>
      <c r="K26" s="17" t="str">
        <f t="shared" si="5"/>
        <v>✔</v>
      </c>
      <c r="L26" s="17" t="str">
        <f t="shared" si="6"/>
        <v>✖</v>
      </c>
      <c r="M26" s="17" t="str">
        <f t="shared" si="7"/>
        <v>✔</v>
      </c>
      <c r="N26" s="17" t="str">
        <f t="shared" si="8"/>
        <v>✔</v>
      </c>
      <c r="O26" s="17" t="str">
        <f t="shared" si="9"/>
        <v>✖</v>
      </c>
      <c r="P26" s="17" t="str">
        <f t="shared" si="10"/>
        <v>✖</v>
      </c>
      <c r="Q26" s="17" t="str">
        <f t="shared" si="11"/>
        <v>✖</v>
      </c>
      <c r="R26" s="17" t="str">
        <f t="shared" si="12"/>
        <v>✔</v>
      </c>
      <c r="S26" s="17" t="str">
        <f t="shared" si="13"/>
        <v>✔</v>
      </c>
      <c r="T26" s="17" t="str">
        <f t="shared" si="14"/>
        <v>✔</v>
      </c>
      <c r="U26" s="17" t="str">
        <f t="shared" si="15"/>
        <v>✔</v>
      </c>
      <c r="V26" s="17" t="str">
        <f t="shared" si="16"/>
        <v>✔</v>
      </c>
      <c r="W26" s="17" t="str">
        <f t="shared" si="17"/>
        <v>✔</v>
      </c>
      <c r="X26" s="17" t="str">
        <f t="shared" si="18"/>
        <v>✔</v>
      </c>
      <c r="Y26" s="17" t="str">
        <f t="shared" si="19"/>
        <v>✖</v>
      </c>
      <c r="Z26" s="17" t="str">
        <f t="shared" si="20"/>
        <v>✔</v>
      </c>
      <c r="AA26" s="21">
        <f t="shared" si="21"/>
        <v>14</v>
      </c>
      <c r="AB26" s="21">
        <f t="shared" si="22"/>
        <v>6</v>
      </c>
      <c r="AC26" s="21">
        <f t="shared" si="23"/>
        <v>14</v>
      </c>
      <c r="AD26" s="21" t="str">
        <f t="shared" si="24"/>
        <v>Proceso</v>
      </c>
      <c r="AH26" s="16">
        <f>IF(RespA!H24=0,"",IF(RespA!H24=ResA!$G$11,ResA!$G$12,0))</f>
        <v>1</v>
      </c>
      <c r="AI26" s="16">
        <f>IF(RespA!I24=0,"",IF(RespA!I24=ResA!$H$11,ResA!$H$12,0))</f>
        <v>0</v>
      </c>
      <c r="AJ26" s="16">
        <f>IF(RespA!J24=0,"",IF(RespA!J24=ResA!$I$11,ResA!$I$12,0))</f>
        <v>1</v>
      </c>
      <c r="AK26" s="16">
        <f>IF(RespA!K24=0,"",IF(RespA!K24=ResA!$J$11,ResA!$J$12,0))</f>
        <v>1</v>
      </c>
      <c r="AL26" s="16">
        <f>IF(RespA!L24=0,"",IF(RespA!L24=ResA!$K$11,ResA!$K$12,0))</f>
        <v>1</v>
      </c>
      <c r="AM26" s="16">
        <f>IF(RespA!M24=0,"",IF(RespA!M24=ResA!$L$11,ResA!$L$12,0))</f>
        <v>0</v>
      </c>
      <c r="AN26" s="16">
        <f>IF(RespA!N24=0,"",IF(RespA!N24=ResA!$M$11,ResA!$M$12,0))</f>
        <v>1</v>
      </c>
      <c r="AO26" s="16">
        <f>IF(RespA!O24=0,"",IF(RespA!O24=ResA!$N$11,ResA!$N$12,0))</f>
        <v>1</v>
      </c>
      <c r="AP26" s="16">
        <f>IF(RespA!P24=0,"",IF(RespA!P24=ResA!$O$11,ResA!$O$12,0))</f>
        <v>0</v>
      </c>
      <c r="AQ26" s="16">
        <f>IF(RespA!Q24=0,"",IF(RespA!Q24=ResA!$P$11,ResA!$P$12,0))</f>
        <v>0</v>
      </c>
      <c r="AR26" s="16">
        <f>IF(RespA!R24=0,"",IF(RespA!R24=ResA!$Q$11,ResA!$Q$12,0))</f>
        <v>0</v>
      </c>
      <c r="AS26" s="16">
        <f>IF(RespA!S24=0,"",IF(RespA!S24=ResA!$R$11,ResA!$R$12,0))</f>
        <v>1</v>
      </c>
      <c r="AT26" s="16">
        <f>IF(RespA!T24=0,"",IF(RespA!T24=ResA!$S$11,ResA!$S$12,0))</f>
        <v>1</v>
      </c>
      <c r="AU26" s="16">
        <f>IF(RespA!U24=0,"",IF(RespA!U24=ResA!$T$11,ResA!$T$12,0))</f>
        <v>1</v>
      </c>
      <c r="AV26" s="16">
        <f>IF(RespA!V24=0,"",IF(RespA!V24=ResA!$U$11,ResA!$U$12,0))</f>
        <v>1</v>
      </c>
      <c r="AW26" s="16">
        <f>IF(RespA!W24=0,"",IF(RespA!W24=ResA!$V$11,ResA!$V$12,0))</f>
        <v>1</v>
      </c>
      <c r="AX26" s="16">
        <f>IF(RespA!X24=0,"",IF(RespA!X24=ResA!$W$11,ResA!$W$12,0))</f>
        <v>1</v>
      </c>
      <c r="AY26" s="16">
        <f>IF(RespA!Y24=0,"",IF(RespA!Y24=ResA!$X$11,ResA!$X$12,0))</f>
        <v>1</v>
      </c>
      <c r="AZ26" s="16">
        <f>IF(RespA!Z24=0,"",IF(RespA!Z24=ResA!$Y$11,ResA!$Y$12,0))</f>
        <v>0</v>
      </c>
      <c r="BA26" s="16">
        <f>IF(RespA!AA24=0,"",IF(RespA!AA24=ResA!$Z$11,ResA!$Z$12,0))</f>
        <v>1</v>
      </c>
      <c r="BB26" s="17">
        <f t="shared" si="25"/>
        <v>14</v>
      </c>
      <c r="BC26" s="17">
        <f t="shared" si="26"/>
        <v>6</v>
      </c>
      <c r="BD26" s="17">
        <f t="shared" si="27"/>
        <v>14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Proceso</v>
      </c>
    </row>
    <row r="27" spans="2:57" ht="14.4" customHeight="1">
      <c r="B27" s="56">
        <v>14</v>
      </c>
      <c r="C27" s="28" t="str">
        <f>IF(VLOOKUP(B27,RespA!$B$12:$AA$51,2,FALSE)&lt;&gt;0,VLOOKUP(B27,RespA!$B$12:$AA$51,2,FALSE),"")</f>
        <v>79912129</v>
      </c>
      <c r="D27" s="28" t="str">
        <f>IF(VLOOKUP(B27,RespA!$B$12:$AA$51,3,FALSE)&lt;&gt;0,CONCATENATE(VLOOKUP(B27,RespA!$B$12:$AA$51,3,FALSE)," ",VLOOKUP(B27,RespA!$B$12:$AA$51,4,FALSE)),"")</f>
        <v>JANAMPA FLORES</v>
      </c>
      <c r="E27" s="28" t="str">
        <f>IF(VLOOKUP(B27,RespA!$B$12:$AA$51,4,FALSE)&lt;&gt;0,VLOOKUP(B27,RespA!$B$12:$AA$51,5,FALSE),"")</f>
        <v>JACKELINE ROMINA</v>
      </c>
      <c r="F27" s="58" t="str">
        <f>IF(VLOOKUP(B27,RespA!$B$12:$AA$51,5,FALSE)&lt;&gt;0,VLOOKUP(B27,RespA!$B$12:$AA$51,6,FALSE),"")</f>
        <v>Femenino</v>
      </c>
      <c r="G27" s="17" t="str">
        <f t="shared" si="1"/>
        <v>✔</v>
      </c>
      <c r="H27" s="17" t="str">
        <f t="shared" si="2"/>
        <v>✔</v>
      </c>
      <c r="I27" s="17" t="str">
        <f t="shared" si="3"/>
        <v>✔</v>
      </c>
      <c r="J27" s="17" t="str">
        <f t="shared" si="4"/>
        <v>✖</v>
      </c>
      <c r="K27" s="17" t="str">
        <f t="shared" si="5"/>
        <v>✔</v>
      </c>
      <c r="L27" s="17" t="str">
        <f t="shared" si="6"/>
        <v>✔</v>
      </c>
      <c r="M27" s="17" t="str">
        <f t="shared" si="7"/>
        <v>✔</v>
      </c>
      <c r="N27" s="17" t="str">
        <f t="shared" si="8"/>
        <v>✔</v>
      </c>
      <c r="O27" s="17" t="str">
        <f t="shared" si="9"/>
        <v>✔</v>
      </c>
      <c r="P27" s="17" t="str">
        <f t="shared" si="10"/>
        <v>✔</v>
      </c>
      <c r="Q27" s="17" t="str">
        <f t="shared" si="11"/>
        <v>✔</v>
      </c>
      <c r="R27" s="17" t="str">
        <f t="shared" si="12"/>
        <v>✔</v>
      </c>
      <c r="S27" s="17" t="str">
        <f t="shared" si="13"/>
        <v>✔</v>
      </c>
      <c r="T27" s="17" t="str">
        <f t="shared" si="14"/>
        <v>✔</v>
      </c>
      <c r="U27" s="17" t="str">
        <f t="shared" si="15"/>
        <v>✔</v>
      </c>
      <c r="V27" s="17" t="str">
        <f t="shared" si="16"/>
        <v>✔</v>
      </c>
      <c r="W27" s="17" t="str">
        <f t="shared" si="17"/>
        <v>✖</v>
      </c>
      <c r="X27" s="17" t="str">
        <f t="shared" si="18"/>
        <v>✔</v>
      </c>
      <c r="Y27" s="17" t="str">
        <f t="shared" si="19"/>
        <v>✖</v>
      </c>
      <c r="Z27" s="17" t="str">
        <f t="shared" si="20"/>
        <v>✔</v>
      </c>
      <c r="AA27" s="21">
        <f t="shared" si="21"/>
        <v>17</v>
      </c>
      <c r="AB27" s="21">
        <f t="shared" si="22"/>
        <v>3</v>
      </c>
      <c r="AC27" s="21">
        <f t="shared" si="23"/>
        <v>17</v>
      </c>
      <c r="AD27" s="21" t="str">
        <f t="shared" si="24"/>
        <v>Satisfactorio</v>
      </c>
      <c r="AH27" s="16">
        <f>IF(RespA!H25=0,"",IF(RespA!H25=ResA!$G$11,ResA!$G$12,0))</f>
        <v>1</v>
      </c>
      <c r="AI27" s="16">
        <f>IF(RespA!I25=0,"",IF(RespA!I25=ResA!$H$11,ResA!$H$12,0))</f>
        <v>1</v>
      </c>
      <c r="AJ27" s="16">
        <f>IF(RespA!J25=0,"",IF(RespA!J25=ResA!$I$11,ResA!$I$12,0))</f>
        <v>1</v>
      </c>
      <c r="AK27" s="16">
        <f>IF(RespA!K25=0,"",IF(RespA!K25=ResA!$J$11,ResA!$J$12,0))</f>
        <v>0</v>
      </c>
      <c r="AL27" s="16">
        <f>IF(RespA!L25=0,"",IF(RespA!L25=ResA!$K$11,ResA!$K$12,0))</f>
        <v>1</v>
      </c>
      <c r="AM27" s="16">
        <f>IF(RespA!M25=0,"",IF(RespA!M25=ResA!$L$11,ResA!$L$12,0))</f>
        <v>1</v>
      </c>
      <c r="AN27" s="16">
        <f>IF(RespA!N25=0,"",IF(RespA!N25=ResA!$M$11,ResA!$M$12,0))</f>
        <v>1</v>
      </c>
      <c r="AO27" s="16">
        <f>IF(RespA!O25=0,"",IF(RespA!O25=ResA!$N$11,ResA!$N$12,0))</f>
        <v>1</v>
      </c>
      <c r="AP27" s="16">
        <f>IF(RespA!P25=0,"",IF(RespA!P25=ResA!$O$11,ResA!$O$12,0))</f>
        <v>1</v>
      </c>
      <c r="AQ27" s="16">
        <f>IF(RespA!Q25=0,"",IF(RespA!Q25=ResA!$P$11,ResA!$P$12,0))</f>
        <v>1</v>
      </c>
      <c r="AR27" s="16">
        <f>IF(RespA!R25=0,"",IF(RespA!R25=ResA!$Q$11,ResA!$Q$12,0))</f>
        <v>1</v>
      </c>
      <c r="AS27" s="16">
        <f>IF(RespA!S25=0,"",IF(RespA!S25=ResA!$R$11,ResA!$R$12,0))</f>
        <v>1</v>
      </c>
      <c r="AT27" s="16">
        <f>IF(RespA!T25=0,"",IF(RespA!T25=ResA!$S$11,ResA!$S$12,0))</f>
        <v>1</v>
      </c>
      <c r="AU27" s="16">
        <f>IF(RespA!U25=0,"",IF(RespA!U25=ResA!$T$11,ResA!$T$12,0))</f>
        <v>1</v>
      </c>
      <c r="AV27" s="16">
        <f>IF(RespA!V25=0,"",IF(RespA!V25=ResA!$U$11,ResA!$U$12,0))</f>
        <v>1</v>
      </c>
      <c r="AW27" s="16">
        <f>IF(RespA!W25=0,"",IF(RespA!W25=ResA!$V$11,ResA!$V$12,0))</f>
        <v>1</v>
      </c>
      <c r="AX27" s="16">
        <f>IF(RespA!X25=0,"",IF(RespA!X25=ResA!$W$11,ResA!$W$12,0))</f>
        <v>0</v>
      </c>
      <c r="AY27" s="16">
        <f>IF(RespA!Y25=0,"",IF(RespA!Y25=ResA!$X$11,ResA!$X$12,0))</f>
        <v>1</v>
      </c>
      <c r="AZ27" s="16">
        <f>IF(RespA!Z25=0,"",IF(RespA!Z25=ResA!$Y$11,ResA!$Y$12,0))</f>
        <v>0</v>
      </c>
      <c r="BA27" s="16">
        <f>IF(RespA!AA25=0,"",IF(RespA!AA25=ResA!$Z$11,ResA!$Z$12,0))</f>
        <v>1</v>
      </c>
      <c r="BB27" s="17">
        <f t="shared" si="25"/>
        <v>17</v>
      </c>
      <c r="BC27" s="17">
        <f t="shared" si="26"/>
        <v>3</v>
      </c>
      <c r="BD27" s="17">
        <f t="shared" si="27"/>
        <v>17</v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>Satisfactorio</v>
      </c>
    </row>
    <row r="28" spans="2:57" ht="14.4" customHeight="1">
      <c r="B28" s="56">
        <v>15</v>
      </c>
      <c r="C28" s="28" t="str">
        <f>IF(VLOOKUP(B28,RespA!$B$12:$AA$51,2,FALSE)&lt;&gt;0,VLOOKUP(B28,RespA!$B$12:$AA$51,2,FALSE),"")</f>
        <v>79852931</v>
      </c>
      <c r="D28" s="28" t="str">
        <f>IF(VLOOKUP(B28,RespA!$B$12:$AA$51,3,FALSE)&lt;&gt;0,CONCATENATE(VLOOKUP(B28,RespA!$B$12:$AA$51,3,FALSE)," ",VLOOKUP(B28,RespA!$B$12:$AA$51,4,FALSE)),"")</f>
        <v>LIPE ARRAZOLA</v>
      </c>
      <c r="E28" s="28" t="str">
        <f>IF(VLOOKUP(B28,RespA!$B$12:$AA$51,4,FALSE)&lt;&gt;0,VLOOKUP(B28,RespA!$B$12:$AA$51,5,FALSE),"")</f>
        <v>JOSE LUIS</v>
      </c>
      <c r="F28" s="58" t="str">
        <f>IF(VLOOKUP(B28,RespA!$B$12:$AA$51,5,FALSE)&lt;&gt;0,VLOOKUP(B28,RespA!$B$12:$AA$51,6,FALSE),"")</f>
        <v>Masculino</v>
      </c>
      <c r="G28" s="17" t="str">
        <f t="shared" si="1"/>
        <v>✔</v>
      </c>
      <c r="H28" s="17" t="str">
        <f t="shared" si="2"/>
        <v>✔</v>
      </c>
      <c r="I28" s="17" t="str">
        <f t="shared" si="3"/>
        <v>✔</v>
      </c>
      <c r="J28" s="17" t="str">
        <f t="shared" si="4"/>
        <v>✔</v>
      </c>
      <c r="K28" s="17" t="str">
        <f t="shared" si="5"/>
        <v>✔</v>
      </c>
      <c r="L28" s="17" t="str">
        <f t="shared" si="6"/>
        <v>✔</v>
      </c>
      <c r="M28" s="17" t="str">
        <f t="shared" si="7"/>
        <v>✔</v>
      </c>
      <c r="N28" s="17" t="str">
        <f t="shared" si="8"/>
        <v>✔</v>
      </c>
      <c r="O28" s="17" t="str">
        <f t="shared" si="9"/>
        <v>✔</v>
      </c>
      <c r="P28" s="17" t="str">
        <f t="shared" si="10"/>
        <v>✔</v>
      </c>
      <c r="Q28" s="17" t="str">
        <f t="shared" si="11"/>
        <v>✖</v>
      </c>
      <c r="R28" s="17" t="str">
        <f t="shared" si="12"/>
        <v>✔</v>
      </c>
      <c r="S28" s="17" t="str">
        <f t="shared" si="13"/>
        <v>✔</v>
      </c>
      <c r="T28" s="17" t="str">
        <f t="shared" si="14"/>
        <v>✔</v>
      </c>
      <c r="U28" s="17" t="str">
        <f t="shared" si="15"/>
        <v>✔</v>
      </c>
      <c r="V28" s="17" t="str">
        <f t="shared" si="16"/>
        <v>✔</v>
      </c>
      <c r="W28" s="17" t="str">
        <f t="shared" si="17"/>
        <v>✔</v>
      </c>
      <c r="X28" s="17" t="str">
        <f t="shared" si="18"/>
        <v>✔</v>
      </c>
      <c r="Y28" s="17" t="str">
        <f t="shared" si="19"/>
        <v>✔</v>
      </c>
      <c r="Z28" s="17" t="str">
        <f t="shared" si="20"/>
        <v>✔</v>
      </c>
      <c r="AA28" s="21">
        <f t="shared" si="21"/>
        <v>19</v>
      </c>
      <c r="AB28" s="21">
        <f t="shared" si="22"/>
        <v>1</v>
      </c>
      <c r="AC28" s="21">
        <f t="shared" si="23"/>
        <v>19</v>
      </c>
      <c r="AD28" s="21" t="str">
        <f t="shared" si="24"/>
        <v>Satisfactorio</v>
      </c>
      <c r="AH28" s="16">
        <f>IF(RespA!H26=0,"",IF(RespA!H26=ResA!$G$11,ResA!$G$12,0))</f>
        <v>1</v>
      </c>
      <c r="AI28" s="16">
        <f>IF(RespA!I26=0,"",IF(RespA!I26=ResA!$H$11,ResA!$H$12,0))</f>
        <v>1</v>
      </c>
      <c r="AJ28" s="16">
        <f>IF(RespA!J26=0,"",IF(RespA!J26=ResA!$I$11,ResA!$I$12,0))</f>
        <v>1</v>
      </c>
      <c r="AK28" s="16">
        <f>IF(RespA!K26=0,"",IF(RespA!K26=ResA!$J$11,ResA!$J$12,0))</f>
        <v>1</v>
      </c>
      <c r="AL28" s="16">
        <f>IF(RespA!L26=0,"",IF(RespA!L26=ResA!$K$11,ResA!$K$12,0))</f>
        <v>1</v>
      </c>
      <c r="AM28" s="16">
        <f>IF(RespA!M26=0,"",IF(RespA!M26=ResA!$L$11,ResA!$L$12,0))</f>
        <v>1</v>
      </c>
      <c r="AN28" s="16">
        <f>IF(RespA!N26=0,"",IF(RespA!N26=ResA!$M$11,ResA!$M$12,0))</f>
        <v>1</v>
      </c>
      <c r="AO28" s="16">
        <f>IF(RespA!O26=0,"",IF(RespA!O26=ResA!$N$11,ResA!$N$12,0))</f>
        <v>1</v>
      </c>
      <c r="AP28" s="16">
        <f>IF(RespA!P26=0,"",IF(RespA!P26=ResA!$O$11,ResA!$O$12,0))</f>
        <v>1</v>
      </c>
      <c r="AQ28" s="16">
        <f>IF(RespA!Q26=0,"",IF(RespA!Q26=ResA!$P$11,ResA!$P$12,0))</f>
        <v>1</v>
      </c>
      <c r="AR28" s="16">
        <f>IF(RespA!R26=0,"",IF(RespA!R26=ResA!$Q$11,ResA!$Q$12,0))</f>
        <v>0</v>
      </c>
      <c r="AS28" s="16">
        <f>IF(RespA!S26=0,"",IF(RespA!S26=ResA!$R$11,ResA!$R$12,0))</f>
        <v>1</v>
      </c>
      <c r="AT28" s="16">
        <f>IF(RespA!T26=0,"",IF(RespA!T26=ResA!$S$11,ResA!$S$12,0))</f>
        <v>1</v>
      </c>
      <c r="AU28" s="16">
        <f>IF(RespA!U26=0,"",IF(RespA!U26=ResA!$T$11,ResA!$T$12,0))</f>
        <v>1</v>
      </c>
      <c r="AV28" s="16">
        <f>IF(RespA!V26=0,"",IF(RespA!V26=ResA!$U$11,ResA!$U$12,0))</f>
        <v>1</v>
      </c>
      <c r="AW28" s="16">
        <f>IF(RespA!W26=0,"",IF(RespA!W26=ResA!$V$11,ResA!$V$12,0))</f>
        <v>1</v>
      </c>
      <c r="AX28" s="16">
        <f>IF(RespA!X26=0,"",IF(RespA!X26=ResA!$W$11,ResA!$W$12,0))</f>
        <v>1</v>
      </c>
      <c r="AY28" s="16">
        <f>IF(RespA!Y26=0,"",IF(RespA!Y26=ResA!$X$11,ResA!$X$12,0))</f>
        <v>1</v>
      </c>
      <c r="AZ28" s="16">
        <f>IF(RespA!Z26=0,"",IF(RespA!Z26=ResA!$Y$11,ResA!$Y$12,0))</f>
        <v>1</v>
      </c>
      <c r="BA28" s="16">
        <f>IF(RespA!AA26=0,"",IF(RespA!AA26=ResA!$Z$11,ResA!$Z$12,0))</f>
        <v>1</v>
      </c>
      <c r="BB28" s="17">
        <f t="shared" si="25"/>
        <v>19</v>
      </c>
      <c r="BC28" s="17">
        <f t="shared" si="26"/>
        <v>1</v>
      </c>
      <c r="BD28" s="17">
        <f t="shared" si="27"/>
        <v>19</v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>Satisfactorio</v>
      </c>
    </row>
    <row r="29" spans="2:57" ht="14.4" customHeight="1">
      <c r="B29" s="56">
        <v>16</v>
      </c>
      <c r="C29" s="28" t="str">
        <f>IF(VLOOKUP(B29,RespA!$B$12:$AA$51,2,FALSE)&lt;&gt;0,VLOOKUP(B29,RespA!$B$12:$AA$51,2,FALSE),"")</f>
        <v>81756052</v>
      </c>
      <c r="D29" s="28" t="str">
        <f>IF(VLOOKUP(B29,RespA!$B$12:$AA$51,3,FALSE)&lt;&gt;0,CONCATENATE(VLOOKUP(B29,RespA!$B$12:$AA$51,3,FALSE)," ",VLOOKUP(B29,RespA!$B$12:$AA$51,4,FALSE)),"")</f>
        <v>MALLQUI AVILA</v>
      </c>
      <c r="E29" s="28" t="str">
        <f>IF(VLOOKUP(B29,RespA!$B$12:$AA$51,4,FALSE)&lt;&gt;0,VLOOKUP(B29,RespA!$B$12:$AA$51,5,FALSE),"")</f>
        <v>DILAN OLWIN</v>
      </c>
      <c r="F29" s="58" t="str">
        <f>IF(VLOOKUP(B29,RespA!$B$12:$AA$51,5,FALSE)&lt;&gt;0,VLOOKUP(B29,RespA!$B$12:$AA$51,6,FALSE),"")</f>
        <v>Masculino</v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4" customHeight="1">
      <c r="B30" s="56">
        <v>17</v>
      </c>
      <c r="C30" s="28" t="str">
        <f>IF(VLOOKUP(B30,RespA!$B$12:$AA$51,2,FALSE)&lt;&gt;0,VLOOKUP(B30,RespA!$B$12:$AA$51,2,FALSE),"")</f>
        <v>90073845</v>
      </c>
      <c r="D30" s="28" t="str">
        <f>IF(VLOOKUP(B30,RespA!$B$12:$AA$51,3,FALSE)&lt;&gt;0,CONCATENATE(VLOOKUP(B30,RespA!$B$12:$AA$51,3,FALSE)," ",VLOOKUP(B30,RespA!$B$12:$AA$51,4,FALSE)),"")</f>
        <v>NIETO NAVARRO</v>
      </c>
      <c r="E30" s="28" t="str">
        <f>IF(VLOOKUP(B30,RespA!$B$12:$AA$51,4,FALSE)&lt;&gt;0,VLOOKUP(B30,RespA!$B$12:$AA$51,5,FALSE),"")</f>
        <v>ELIF DUBRAZKA</v>
      </c>
      <c r="F30" s="58" t="str">
        <f>IF(VLOOKUP(B30,RespA!$B$12:$AA$51,5,FALSE)&lt;&gt;0,VLOOKUP(B30,RespA!$B$12:$AA$51,6,FALSE),"")</f>
        <v>Femenino</v>
      </c>
      <c r="G30" s="17" t="str">
        <f t="shared" si="1"/>
        <v>✔</v>
      </c>
      <c r="H30" s="17" t="str">
        <f t="shared" si="2"/>
        <v>✔</v>
      </c>
      <c r="I30" s="17" t="str">
        <f t="shared" si="3"/>
        <v>✔</v>
      </c>
      <c r="J30" s="17" t="str">
        <f t="shared" si="4"/>
        <v>✔</v>
      </c>
      <c r="K30" s="17" t="str">
        <f t="shared" si="5"/>
        <v>✖</v>
      </c>
      <c r="L30" s="17" t="str">
        <f t="shared" si="6"/>
        <v>✖</v>
      </c>
      <c r="M30" s="17" t="str">
        <f t="shared" si="7"/>
        <v>✔</v>
      </c>
      <c r="N30" s="17" t="str">
        <f t="shared" si="8"/>
        <v>✔</v>
      </c>
      <c r="O30" s="17" t="str">
        <f t="shared" si="9"/>
        <v>✔</v>
      </c>
      <c r="P30" s="17" t="str">
        <f t="shared" si="10"/>
        <v>✖</v>
      </c>
      <c r="Q30" s="17" t="str">
        <f t="shared" si="11"/>
        <v>✖</v>
      </c>
      <c r="R30" s="17" t="str">
        <f t="shared" si="12"/>
        <v>✔</v>
      </c>
      <c r="S30" s="17" t="str">
        <f t="shared" si="13"/>
        <v>✔</v>
      </c>
      <c r="T30" s="17" t="str">
        <f t="shared" si="14"/>
        <v>✔</v>
      </c>
      <c r="U30" s="17" t="str">
        <f t="shared" si="15"/>
        <v>✔</v>
      </c>
      <c r="V30" s="17" t="str">
        <f t="shared" si="16"/>
        <v>✖</v>
      </c>
      <c r="W30" s="17" t="str">
        <f t="shared" si="17"/>
        <v>✖</v>
      </c>
      <c r="X30" s="17" t="str">
        <f t="shared" si="18"/>
        <v>✔</v>
      </c>
      <c r="Y30" s="17" t="str">
        <f t="shared" si="19"/>
        <v>✔</v>
      </c>
      <c r="Z30" s="17" t="str">
        <f t="shared" si="20"/>
        <v>✔</v>
      </c>
      <c r="AA30" s="21">
        <f t="shared" si="21"/>
        <v>14</v>
      </c>
      <c r="AB30" s="21">
        <f t="shared" si="22"/>
        <v>6</v>
      </c>
      <c r="AC30" s="21">
        <f t="shared" si="23"/>
        <v>14</v>
      </c>
      <c r="AD30" s="21" t="str">
        <f t="shared" si="24"/>
        <v>Proceso</v>
      </c>
      <c r="AH30" s="16">
        <f>IF(RespA!H28=0,"",IF(RespA!H28=ResA!$G$11,ResA!$G$12,0))</f>
        <v>1</v>
      </c>
      <c r="AI30" s="16">
        <f>IF(RespA!I28=0,"",IF(RespA!I28=ResA!$H$11,ResA!$H$12,0))</f>
        <v>1</v>
      </c>
      <c r="AJ30" s="16">
        <f>IF(RespA!J28=0,"",IF(RespA!J28=ResA!$I$11,ResA!$I$12,0))</f>
        <v>1</v>
      </c>
      <c r="AK30" s="16">
        <f>IF(RespA!K28=0,"",IF(RespA!K28=ResA!$J$11,ResA!$J$12,0))</f>
        <v>1</v>
      </c>
      <c r="AL30" s="16">
        <f>IF(RespA!L28=0,"",IF(RespA!L28=ResA!$K$11,ResA!$K$12,0))</f>
        <v>0</v>
      </c>
      <c r="AM30" s="16">
        <f>IF(RespA!M28=0,"",IF(RespA!M28=ResA!$L$11,ResA!$L$12,0))</f>
        <v>0</v>
      </c>
      <c r="AN30" s="16">
        <f>IF(RespA!N28=0,"",IF(RespA!N28=ResA!$M$11,ResA!$M$12,0))</f>
        <v>1</v>
      </c>
      <c r="AO30" s="16">
        <f>IF(RespA!O28=0,"",IF(RespA!O28=ResA!$N$11,ResA!$N$12,0))</f>
        <v>1</v>
      </c>
      <c r="AP30" s="16">
        <f>IF(RespA!P28=0,"",IF(RespA!P28=ResA!$O$11,ResA!$O$12,0))</f>
        <v>1</v>
      </c>
      <c r="AQ30" s="16">
        <f>IF(RespA!Q28=0,"",IF(RespA!Q28=ResA!$P$11,ResA!$P$12,0))</f>
        <v>0</v>
      </c>
      <c r="AR30" s="16">
        <f>IF(RespA!R28=0,"",IF(RespA!R28=ResA!$Q$11,ResA!$Q$12,0))</f>
        <v>0</v>
      </c>
      <c r="AS30" s="16">
        <f>IF(RespA!S28=0,"",IF(RespA!S28=ResA!$R$11,ResA!$R$12,0))</f>
        <v>1</v>
      </c>
      <c r="AT30" s="16">
        <f>IF(RespA!T28=0,"",IF(RespA!T28=ResA!$S$11,ResA!$S$12,0))</f>
        <v>1</v>
      </c>
      <c r="AU30" s="16">
        <f>IF(RespA!U28=0,"",IF(RespA!U28=ResA!$T$11,ResA!$T$12,0))</f>
        <v>1</v>
      </c>
      <c r="AV30" s="16">
        <f>IF(RespA!V28=0,"",IF(RespA!V28=ResA!$U$11,ResA!$U$12,0))</f>
        <v>1</v>
      </c>
      <c r="AW30" s="16">
        <f>IF(RespA!W28=0,"",IF(RespA!W28=ResA!$V$11,ResA!$V$12,0))</f>
        <v>0</v>
      </c>
      <c r="AX30" s="16">
        <f>IF(RespA!X28=0,"",IF(RespA!X28=ResA!$W$11,ResA!$W$12,0))</f>
        <v>0</v>
      </c>
      <c r="AY30" s="16">
        <f>IF(RespA!Y28=0,"",IF(RespA!Y28=ResA!$X$11,ResA!$X$12,0))</f>
        <v>1</v>
      </c>
      <c r="AZ30" s="16">
        <f>IF(RespA!Z28=0,"",IF(RespA!Z28=ResA!$Y$11,ResA!$Y$12,0))</f>
        <v>1</v>
      </c>
      <c r="BA30" s="16">
        <f>IF(RespA!AA28=0,"",IF(RespA!AA28=ResA!$Z$11,ResA!$Z$12,0))</f>
        <v>1</v>
      </c>
      <c r="BB30" s="17">
        <f t="shared" si="25"/>
        <v>14</v>
      </c>
      <c r="BC30" s="17">
        <f t="shared" si="26"/>
        <v>6</v>
      </c>
      <c r="BD30" s="17">
        <f t="shared" si="27"/>
        <v>14</v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>Proceso</v>
      </c>
    </row>
    <row r="31" spans="2:57" ht="14.4" customHeight="1">
      <c r="B31" s="56">
        <v>18</v>
      </c>
      <c r="C31" s="28" t="str">
        <f>IF(VLOOKUP(B31,RespA!$B$12:$AA$51,2,FALSE)&lt;&gt;0,VLOOKUP(B31,RespA!$B$12:$AA$51,2,FALSE),"")</f>
        <v>79645962</v>
      </c>
      <c r="D31" s="28" t="str">
        <f>IF(VLOOKUP(B31,RespA!$B$12:$AA$51,3,FALSE)&lt;&gt;0,CONCATENATE(VLOOKUP(B31,RespA!$B$12:$AA$51,3,FALSE)," ",VLOOKUP(B31,RespA!$B$12:$AA$51,4,FALSE)),"")</f>
        <v>QUISPE TOALA</v>
      </c>
      <c r="E31" s="28" t="str">
        <f>IF(VLOOKUP(B31,RespA!$B$12:$AA$51,4,FALSE)&lt;&gt;0,VLOOKUP(B31,RespA!$B$12:$AA$51,5,FALSE),"")</f>
        <v>ABRAHAN JOSUE</v>
      </c>
      <c r="F31" s="58" t="str">
        <f>IF(VLOOKUP(B31,RespA!$B$12:$AA$51,5,FALSE)&lt;&gt;0,VLOOKUP(B31,RespA!$B$12:$AA$51,6,FALSE),"")</f>
        <v>Masculino</v>
      </c>
      <c r="G31" s="17" t="str">
        <f t="shared" si="1"/>
        <v>✖</v>
      </c>
      <c r="H31" s="17" t="str">
        <f t="shared" si="2"/>
        <v>✖</v>
      </c>
      <c r="I31" s="17" t="str">
        <f t="shared" si="3"/>
        <v>✖</v>
      </c>
      <c r="J31" s="17" t="str">
        <f t="shared" si="4"/>
        <v>✔</v>
      </c>
      <c r="K31" s="17" t="str">
        <f t="shared" si="5"/>
        <v>✔</v>
      </c>
      <c r="L31" s="17" t="str">
        <f t="shared" si="6"/>
        <v>✔</v>
      </c>
      <c r="M31" s="17" t="str">
        <f t="shared" si="7"/>
        <v>✔</v>
      </c>
      <c r="N31" s="17" t="str">
        <f t="shared" si="8"/>
        <v>✔</v>
      </c>
      <c r="O31" s="17" t="str">
        <f t="shared" si="9"/>
        <v>✔</v>
      </c>
      <c r="P31" s="17" t="str">
        <f t="shared" si="10"/>
        <v>✔</v>
      </c>
      <c r="Q31" s="17" t="str">
        <f t="shared" si="11"/>
        <v>✔</v>
      </c>
      <c r="R31" s="17" t="str">
        <f t="shared" si="12"/>
        <v>✔</v>
      </c>
      <c r="S31" s="17" t="str">
        <f t="shared" si="13"/>
        <v>✔</v>
      </c>
      <c r="T31" s="17" t="str">
        <f t="shared" si="14"/>
        <v>✔</v>
      </c>
      <c r="U31" s="17" t="str">
        <f t="shared" si="15"/>
        <v>✔</v>
      </c>
      <c r="V31" s="17" t="str">
        <f t="shared" si="16"/>
        <v>✔</v>
      </c>
      <c r="W31" s="17" t="str">
        <f t="shared" si="17"/>
        <v/>
      </c>
      <c r="X31" s="17" t="str">
        <f t="shared" si="18"/>
        <v>✔</v>
      </c>
      <c r="Y31" s="17" t="str">
        <f t="shared" si="19"/>
        <v>✔</v>
      </c>
      <c r="Z31" s="17" t="str">
        <f t="shared" si="20"/>
        <v>✔</v>
      </c>
      <c r="AA31" s="21">
        <f t="shared" si="21"/>
        <v>16</v>
      </c>
      <c r="AB31" s="21">
        <f t="shared" si="22"/>
        <v>3</v>
      </c>
      <c r="AC31" s="21">
        <f t="shared" si="23"/>
        <v>16</v>
      </c>
      <c r="AD31" s="21" t="str">
        <f t="shared" si="24"/>
        <v>Proceso</v>
      </c>
      <c r="AH31" s="16">
        <f>IF(RespA!H29=0,"",IF(RespA!H29=ResA!$G$11,ResA!$G$12,0))</f>
        <v>0</v>
      </c>
      <c r="AI31" s="16">
        <f>IF(RespA!I29=0,"",IF(RespA!I29=ResA!$H$11,ResA!$H$12,0))</f>
        <v>0</v>
      </c>
      <c r="AJ31" s="16">
        <f>IF(RespA!J29=0,"",IF(RespA!J29=ResA!$I$11,ResA!$I$12,0))</f>
        <v>0</v>
      </c>
      <c r="AK31" s="16">
        <f>IF(RespA!K29=0,"",IF(RespA!K29=ResA!$J$11,ResA!$J$12,0))</f>
        <v>1</v>
      </c>
      <c r="AL31" s="16">
        <f>IF(RespA!L29=0,"",IF(RespA!L29=ResA!$K$11,ResA!$K$12,0))</f>
        <v>1</v>
      </c>
      <c r="AM31" s="16">
        <f>IF(RespA!M29=0,"",IF(RespA!M29=ResA!$L$11,ResA!$L$12,0))</f>
        <v>1</v>
      </c>
      <c r="AN31" s="16">
        <f>IF(RespA!N29=0,"",IF(RespA!N29=ResA!$M$11,ResA!$M$12,0))</f>
        <v>1</v>
      </c>
      <c r="AO31" s="16">
        <f>IF(RespA!O29=0,"",IF(RespA!O29=ResA!$N$11,ResA!$N$12,0))</f>
        <v>1</v>
      </c>
      <c r="AP31" s="16">
        <f>IF(RespA!P29=0,"",IF(RespA!P29=ResA!$O$11,ResA!$O$12,0))</f>
        <v>1</v>
      </c>
      <c r="AQ31" s="16">
        <f>IF(RespA!Q29=0,"",IF(RespA!Q29=ResA!$P$11,ResA!$P$12,0))</f>
        <v>1</v>
      </c>
      <c r="AR31" s="16">
        <f>IF(RespA!R29=0,"",IF(RespA!R29=ResA!$Q$11,ResA!$Q$12,0))</f>
        <v>1</v>
      </c>
      <c r="AS31" s="16">
        <f>IF(RespA!S29=0,"",IF(RespA!S29=ResA!$R$11,ResA!$R$12,0))</f>
        <v>1</v>
      </c>
      <c r="AT31" s="16">
        <f>IF(RespA!T29=0,"",IF(RespA!T29=ResA!$S$11,ResA!$S$12,0))</f>
        <v>1</v>
      </c>
      <c r="AU31" s="16">
        <f>IF(RespA!U29=0,"",IF(RespA!U29=ResA!$T$11,ResA!$T$12,0))</f>
        <v>1</v>
      </c>
      <c r="AV31" s="16">
        <f>IF(RespA!V29=0,"",IF(RespA!V29=ResA!$U$11,ResA!$U$12,0))</f>
        <v>1</v>
      </c>
      <c r="AW31" s="16">
        <f>IF(RespA!W29=0,"",IF(RespA!W29=ResA!$V$11,ResA!$V$12,0))</f>
        <v>1</v>
      </c>
      <c r="AX31" s="16" t="str">
        <f>IF(RespA!X29=0,"",IF(RespA!X29=ResA!$W$11,ResA!$W$12,0))</f>
        <v/>
      </c>
      <c r="AY31" s="16">
        <f>IF(RespA!Y29=0,"",IF(RespA!Y29=ResA!$X$11,ResA!$X$12,0))</f>
        <v>1</v>
      </c>
      <c r="AZ31" s="16">
        <f>IF(RespA!Z29=0,"",IF(RespA!Z29=ResA!$Y$11,ResA!$Y$12,0))</f>
        <v>1</v>
      </c>
      <c r="BA31" s="16">
        <f>IF(RespA!AA29=0,"",IF(RespA!AA29=ResA!$Z$11,ResA!$Z$12,0))</f>
        <v>1</v>
      </c>
      <c r="BB31" s="17">
        <f t="shared" si="25"/>
        <v>16</v>
      </c>
      <c r="BC31" s="17">
        <f t="shared" si="26"/>
        <v>3</v>
      </c>
      <c r="BD31" s="17">
        <f t="shared" si="27"/>
        <v>16</v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>Proceso</v>
      </c>
    </row>
    <row r="32" spans="2:57" ht="14.4" customHeight="1">
      <c r="B32" s="56">
        <v>19</v>
      </c>
      <c r="C32" s="28" t="str">
        <f>IF(VLOOKUP(B32,RespA!$B$12:$AA$51,2,FALSE)&lt;&gt;0,VLOOKUP(B32,RespA!$B$12:$AA$51,2,FALSE),"")</f>
        <v>79834009</v>
      </c>
      <c r="D32" s="28" t="str">
        <f>IF(VLOOKUP(B32,RespA!$B$12:$AA$51,3,FALSE)&lt;&gt;0,CONCATENATE(VLOOKUP(B32,RespA!$B$12:$AA$51,3,FALSE)," ",VLOOKUP(B32,RespA!$B$12:$AA$51,4,FALSE)),"")</f>
        <v>RAMOS CESPEDES</v>
      </c>
      <c r="E32" s="28" t="str">
        <f>IF(VLOOKUP(B32,RespA!$B$12:$AA$51,4,FALSE)&lt;&gt;0,VLOOKUP(B32,RespA!$B$12:$AA$51,5,FALSE),"")</f>
        <v>KATHERINE INES</v>
      </c>
      <c r="F32" s="58" t="str">
        <f>IF(VLOOKUP(B32,RespA!$B$12:$AA$51,5,FALSE)&lt;&gt;0,VLOOKUP(B32,RespA!$B$12:$AA$51,6,FALSE),"")</f>
        <v>Femenino</v>
      </c>
      <c r="G32" s="17" t="str">
        <f t="shared" si="1"/>
        <v>✖</v>
      </c>
      <c r="H32" s="17" t="str">
        <f t="shared" si="2"/>
        <v>✖</v>
      </c>
      <c r="I32" s="17" t="str">
        <f t="shared" si="3"/>
        <v>✔</v>
      </c>
      <c r="J32" s="17" t="str">
        <f t="shared" si="4"/>
        <v>✔</v>
      </c>
      <c r="K32" s="17" t="str">
        <f t="shared" si="5"/>
        <v>✖</v>
      </c>
      <c r="L32" s="17" t="str">
        <f t="shared" si="6"/>
        <v>✖</v>
      </c>
      <c r="M32" s="17" t="str">
        <f t="shared" si="7"/>
        <v>✔</v>
      </c>
      <c r="N32" s="17" t="str">
        <f t="shared" si="8"/>
        <v>✖</v>
      </c>
      <c r="O32" s="17" t="str">
        <f t="shared" si="9"/>
        <v>✔</v>
      </c>
      <c r="P32" s="17" t="str">
        <f t="shared" si="10"/>
        <v>✖</v>
      </c>
      <c r="Q32" s="17" t="str">
        <f t="shared" si="11"/>
        <v>✖</v>
      </c>
      <c r="R32" s="17" t="str">
        <f t="shared" si="12"/>
        <v>✔</v>
      </c>
      <c r="S32" s="17" t="str">
        <f t="shared" si="13"/>
        <v>✔</v>
      </c>
      <c r="T32" s="17" t="str">
        <f t="shared" si="14"/>
        <v>✔</v>
      </c>
      <c r="U32" s="17" t="str">
        <f t="shared" si="15"/>
        <v>✖</v>
      </c>
      <c r="V32" s="17" t="str">
        <f t="shared" si="16"/>
        <v>✖</v>
      </c>
      <c r="W32" s="17" t="str">
        <f t="shared" si="17"/>
        <v>✔</v>
      </c>
      <c r="X32" s="17" t="str">
        <f t="shared" si="18"/>
        <v>✖</v>
      </c>
      <c r="Y32" s="17" t="str">
        <f t="shared" si="19"/>
        <v>✔</v>
      </c>
      <c r="Z32" s="17" t="str">
        <f t="shared" si="20"/>
        <v>✔</v>
      </c>
      <c r="AA32" s="21">
        <f t="shared" si="21"/>
        <v>10</v>
      </c>
      <c r="AB32" s="21">
        <f t="shared" si="22"/>
        <v>10</v>
      </c>
      <c r="AC32" s="21">
        <f t="shared" si="23"/>
        <v>10</v>
      </c>
      <c r="AD32" s="21" t="str">
        <f t="shared" si="24"/>
        <v>Inicio</v>
      </c>
      <c r="AH32" s="16">
        <f>IF(RespA!H30=0,"",IF(RespA!H30=ResA!$G$11,ResA!$G$12,0))</f>
        <v>0</v>
      </c>
      <c r="AI32" s="16">
        <f>IF(RespA!I30=0,"",IF(RespA!I30=ResA!$H$11,ResA!$H$12,0))</f>
        <v>0</v>
      </c>
      <c r="AJ32" s="16">
        <f>IF(RespA!J30=0,"",IF(RespA!J30=ResA!$I$11,ResA!$I$12,0))</f>
        <v>1</v>
      </c>
      <c r="AK32" s="16">
        <f>IF(RespA!K30=0,"",IF(RespA!K30=ResA!$J$11,ResA!$J$12,0))</f>
        <v>1</v>
      </c>
      <c r="AL32" s="16">
        <f>IF(RespA!L30=0,"",IF(RespA!L30=ResA!$K$11,ResA!$K$12,0))</f>
        <v>0</v>
      </c>
      <c r="AM32" s="16">
        <f>IF(RespA!M30=0,"",IF(RespA!M30=ResA!$L$11,ResA!$L$12,0))</f>
        <v>0</v>
      </c>
      <c r="AN32" s="16">
        <f>IF(RespA!N30=0,"",IF(RespA!N30=ResA!$M$11,ResA!$M$12,0))</f>
        <v>1</v>
      </c>
      <c r="AO32" s="16">
        <f>IF(RespA!O30=0,"",IF(RespA!O30=ResA!$N$11,ResA!$N$12,0))</f>
        <v>0</v>
      </c>
      <c r="AP32" s="16">
        <f>IF(RespA!P30=0,"",IF(RespA!P30=ResA!$O$11,ResA!$O$12,0))</f>
        <v>1</v>
      </c>
      <c r="AQ32" s="16">
        <f>IF(RespA!Q30=0,"",IF(RespA!Q30=ResA!$P$11,ResA!$P$12,0))</f>
        <v>0</v>
      </c>
      <c r="AR32" s="16">
        <f>IF(RespA!R30=0,"",IF(RespA!R30=ResA!$Q$11,ResA!$Q$12,0))</f>
        <v>0</v>
      </c>
      <c r="AS32" s="16">
        <f>IF(RespA!S30=0,"",IF(RespA!S30=ResA!$R$11,ResA!$R$12,0))</f>
        <v>1</v>
      </c>
      <c r="AT32" s="16">
        <f>IF(RespA!T30=0,"",IF(RespA!T30=ResA!$S$11,ResA!$S$12,0))</f>
        <v>1</v>
      </c>
      <c r="AU32" s="16">
        <f>IF(RespA!U30=0,"",IF(RespA!U30=ResA!$T$11,ResA!$T$12,0))</f>
        <v>1</v>
      </c>
      <c r="AV32" s="16">
        <f>IF(RespA!V30=0,"",IF(RespA!V30=ResA!$U$11,ResA!$U$12,0))</f>
        <v>0</v>
      </c>
      <c r="AW32" s="16">
        <f>IF(RespA!W30=0,"",IF(RespA!W30=ResA!$V$11,ResA!$V$12,0))</f>
        <v>0</v>
      </c>
      <c r="AX32" s="16">
        <f>IF(RespA!X30=0,"",IF(RespA!X30=ResA!$W$11,ResA!$W$12,0))</f>
        <v>1</v>
      </c>
      <c r="AY32" s="16">
        <f>IF(RespA!Y30=0,"",IF(RespA!Y30=ResA!$X$11,ResA!$X$12,0))</f>
        <v>0</v>
      </c>
      <c r="AZ32" s="16">
        <f>IF(RespA!Z30=0,"",IF(RespA!Z30=ResA!$Y$11,ResA!$Y$12,0))</f>
        <v>1</v>
      </c>
      <c r="BA32" s="16">
        <f>IF(RespA!AA30=0,"",IF(RespA!AA30=ResA!$Z$11,ResA!$Z$12,0))</f>
        <v>1</v>
      </c>
      <c r="BB32" s="17">
        <f t="shared" si="25"/>
        <v>10</v>
      </c>
      <c r="BC32" s="17">
        <f t="shared" si="26"/>
        <v>10</v>
      </c>
      <c r="BD32" s="17">
        <f t="shared" si="27"/>
        <v>10</v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>Inicio</v>
      </c>
    </row>
    <row r="33" spans="2:57" ht="14.4" customHeight="1">
      <c r="B33" s="56">
        <v>20</v>
      </c>
      <c r="C33" s="28" t="str">
        <f>IF(VLOOKUP(B33,RespA!$B$12:$AA$51,2,FALSE)&lt;&gt;0,VLOOKUP(B33,RespA!$B$12:$AA$51,2,FALSE),"")</f>
        <v>79916190</v>
      </c>
      <c r="D33" s="28" t="str">
        <f>IF(VLOOKUP(B33,RespA!$B$12:$AA$51,3,FALSE)&lt;&gt;0,CONCATENATE(VLOOKUP(B33,RespA!$B$12:$AA$51,3,FALSE)," ",VLOOKUP(B33,RespA!$B$12:$AA$51,4,FALSE)),"")</f>
        <v>RAMOS RAMOS</v>
      </c>
      <c r="E33" s="28" t="str">
        <f>IF(VLOOKUP(B33,RespA!$B$12:$AA$51,4,FALSE)&lt;&gt;0,VLOOKUP(B33,RespA!$B$12:$AA$51,5,FALSE),"")</f>
        <v>VANIA NIKOL</v>
      </c>
      <c r="F33" s="58" t="str">
        <f>IF(VLOOKUP(B33,RespA!$B$12:$AA$51,5,FALSE)&lt;&gt;0,VLOOKUP(B33,RespA!$B$12:$AA$51,6,FALSE),"")</f>
        <v>Femenino</v>
      </c>
      <c r="G33" s="17" t="str">
        <f t="shared" si="1"/>
        <v>✖</v>
      </c>
      <c r="H33" s="17" t="str">
        <f t="shared" si="2"/>
        <v>✖</v>
      </c>
      <c r="I33" s="17" t="str">
        <f t="shared" si="3"/>
        <v>✖</v>
      </c>
      <c r="J33" s="17" t="str">
        <f t="shared" si="4"/>
        <v>✔</v>
      </c>
      <c r="K33" s="17" t="str">
        <f t="shared" si="5"/>
        <v>✔</v>
      </c>
      <c r="L33" s="17" t="str">
        <f t="shared" si="6"/>
        <v>✖</v>
      </c>
      <c r="M33" s="17" t="str">
        <f t="shared" si="7"/>
        <v>✖</v>
      </c>
      <c r="N33" s="17" t="str">
        <f t="shared" si="8"/>
        <v>✔</v>
      </c>
      <c r="O33" s="17" t="str">
        <f t="shared" si="9"/>
        <v>✖</v>
      </c>
      <c r="P33" s="17" t="str">
        <f t="shared" si="10"/>
        <v>✖</v>
      </c>
      <c r="Q33" s="17" t="str">
        <f t="shared" si="11"/>
        <v>✔</v>
      </c>
      <c r="R33" s="17" t="str">
        <f t="shared" si="12"/>
        <v>✔</v>
      </c>
      <c r="S33" s="17" t="str">
        <f t="shared" si="13"/>
        <v>✔</v>
      </c>
      <c r="T33" s="17" t="str">
        <f t="shared" si="14"/>
        <v>✔</v>
      </c>
      <c r="U33" s="17" t="str">
        <f t="shared" si="15"/>
        <v>✔</v>
      </c>
      <c r="V33" s="17" t="str">
        <f t="shared" si="16"/>
        <v>✔</v>
      </c>
      <c r="W33" s="17" t="str">
        <f t="shared" si="17"/>
        <v>✔</v>
      </c>
      <c r="X33" s="17" t="str">
        <f t="shared" si="18"/>
        <v>✔</v>
      </c>
      <c r="Y33" s="17" t="str">
        <f t="shared" si="19"/>
        <v>✔</v>
      </c>
      <c r="Z33" s="17" t="str">
        <f t="shared" si="20"/>
        <v>✔</v>
      </c>
      <c r="AA33" s="21">
        <f t="shared" si="21"/>
        <v>13</v>
      </c>
      <c r="AB33" s="21">
        <f t="shared" si="22"/>
        <v>7</v>
      </c>
      <c r="AC33" s="21">
        <f t="shared" si="23"/>
        <v>13</v>
      </c>
      <c r="AD33" s="21" t="str">
        <f t="shared" si="24"/>
        <v>Proceso</v>
      </c>
      <c r="AH33" s="16">
        <f>IF(RespA!H31=0,"",IF(RespA!H31=ResA!$G$11,ResA!$G$12,0))</f>
        <v>0</v>
      </c>
      <c r="AI33" s="16">
        <f>IF(RespA!I31=0,"",IF(RespA!I31=ResA!$H$11,ResA!$H$12,0))</f>
        <v>0</v>
      </c>
      <c r="AJ33" s="16">
        <f>IF(RespA!J31=0,"",IF(RespA!J31=ResA!$I$11,ResA!$I$12,0))</f>
        <v>0</v>
      </c>
      <c r="AK33" s="16">
        <f>IF(RespA!K31=0,"",IF(RespA!K31=ResA!$J$11,ResA!$J$12,0))</f>
        <v>1</v>
      </c>
      <c r="AL33" s="16">
        <f>IF(RespA!L31=0,"",IF(RespA!L31=ResA!$K$11,ResA!$K$12,0))</f>
        <v>1</v>
      </c>
      <c r="AM33" s="16">
        <f>IF(RespA!M31=0,"",IF(RespA!M31=ResA!$L$11,ResA!$L$12,0))</f>
        <v>0</v>
      </c>
      <c r="AN33" s="16">
        <f>IF(RespA!N31=0,"",IF(RespA!N31=ResA!$M$11,ResA!$M$12,0))</f>
        <v>0</v>
      </c>
      <c r="AO33" s="16">
        <f>IF(RespA!O31=0,"",IF(RespA!O31=ResA!$N$11,ResA!$N$12,0))</f>
        <v>1</v>
      </c>
      <c r="AP33" s="16">
        <f>IF(RespA!P31=0,"",IF(RespA!P31=ResA!$O$11,ResA!$O$12,0))</f>
        <v>0</v>
      </c>
      <c r="AQ33" s="16">
        <f>IF(RespA!Q31=0,"",IF(RespA!Q31=ResA!$P$11,ResA!$P$12,0))</f>
        <v>0</v>
      </c>
      <c r="AR33" s="16">
        <f>IF(RespA!R31=0,"",IF(RespA!R31=ResA!$Q$11,ResA!$Q$12,0))</f>
        <v>1</v>
      </c>
      <c r="AS33" s="16">
        <f>IF(RespA!S31=0,"",IF(RespA!S31=ResA!$R$11,ResA!$R$12,0))</f>
        <v>1</v>
      </c>
      <c r="AT33" s="16">
        <f>IF(RespA!T31=0,"",IF(RespA!T31=ResA!$S$11,ResA!$S$12,0))</f>
        <v>1</v>
      </c>
      <c r="AU33" s="16">
        <f>IF(RespA!U31=0,"",IF(RespA!U31=ResA!$T$11,ResA!$T$12,0))</f>
        <v>1</v>
      </c>
      <c r="AV33" s="16">
        <f>IF(RespA!V31=0,"",IF(RespA!V31=ResA!$U$11,ResA!$U$12,0))</f>
        <v>1</v>
      </c>
      <c r="AW33" s="16">
        <f>IF(RespA!W31=0,"",IF(RespA!W31=ResA!$V$11,ResA!$V$12,0))</f>
        <v>1</v>
      </c>
      <c r="AX33" s="16">
        <f>IF(RespA!X31=0,"",IF(RespA!X31=ResA!$W$11,ResA!$W$12,0))</f>
        <v>1</v>
      </c>
      <c r="AY33" s="16">
        <f>IF(RespA!Y31=0,"",IF(RespA!Y31=ResA!$X$11,ResA!$X$12,0))</f>
        <v>1</v>
      </c>
      <c r="AZ33" s="16">
        <f>IF(RespA!Z31=0,"",IF(RespA!Z31=ResA!$Y$11,ResA!$Y$12,0))</f>
        <v>1</v>
      </c>
      <c r="BA33" s="16">
        <f>IF(RespA!AA31=0,"",IF(RespA!AA31=ResA!$Z$11,ResA!$Z$12,0))</f>
        <v>1</v>
      </c>
      <c r="BB33" s="17">
        <f t="shared" si="25"/>
        <v>13</v>
      </c>
      <c r="BC33" s="17">
        <f t="shared" si="26"/>
        <v>7</v>
      </c>
      <c r="BD33" s="17">
        <f t="shared" si="27"/>
        <v>13</v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>Proceso</v>
      </c>
    </row>
    <row r="34" spans="2:57" ht="14.4" customHeight="1">
      <c r="B34" s="56">
        <v>21</v>
      </c>
      <c r="C34" s="28" t="str">
        <f>IF(VLOOKUP(B34,RespA!$B$12:$AA$51,2,FALSE)&lt;&gt;0,VLOOKUP(B34,RespA!$B$12:$AA$51,2,FALSE),"")</f>
        <v>79962415</v>
      </c>
      <c r="D34" s="28" t="str">
        <f>IF(VLOOKUP(B34,RespA!$B$12:$AA$51,3,FALSE)&lt;&gt;0,CONCATENATE(VLOOKUP(B34,RespA!$B$12:$AA$51,3,FALSE)," ",VLOOKUP(B34,RespA!$B$12:$AA$51,4,FALSE)),"")</f>
        <v>RODRIGUEZ PACAYA</v>
      </c>
      <c r="E34" s="28" t="str">
        <f>IF(VLOOKUP(B34,RespA!$B$12:$AA$51,4,FALSE)&lt;&gt;0,VLOOKUP(B34,RespA!$B$12:$AA$51,5,FALSE),"")</f>
        <v>GRECK SHAMIR</v>
      </c>
      <c r="F34" s="58" t="str">
        <f>IF(VLOOKUP(B34,RespA!$B$12:$AA$51,5,FALSE)&lt;&gt;0,VLOOKUP(B34,RespA!$B$12:$AA$51,6,FALSE),"")</f>
        <v>Masculino</v>
      </c>
      <c r="G34" s="17" t="str">
        <f t="shared" si="1"/>
        <v>✔</v>
      </c>
      <c r="H34" s="17" t="str">
        <f t="shared" si="2"/>
        <v>✔</v>
      </c>
      <c r="I34" s="17" t="str">
        <f t="shared" si="3"/>
        <v>✔</v>
      </c>
      <c r="J34" s="17" t="str">
        <f t="shared" si="4"/>
        <v>✔</v>
      </c>
      <c r="K34" s="17" t="str">
        <f t="shared" si="5"/>
        <v>✔</v>
      </c>
      <c r="L34" s="17" t="str">
        <f t="shared" si="6"/>
        <v>✖</v>
      </c>
      <c r="M34" s="17" t="str">
        <f t="shared" si="7"/>
        <v>✔</v>
      </c>
      <c r="N34" s="17" t="str">
        <f t="shared" si="8"/>
        <v>✖</v>
      </c>
      <c r="O34" s="17" t="str">
        <f t="shared" si="9"/>
        <v>✔</v>
      </c>
      <c r="P34" s="17" t="str">
        <f t="shared" si="10"/>
        <v>✔</v>
      </c>
      <c r="Q34" s="17" t="str">
        <f t="shared" si="11"/>
        <v>✖</v>
      </c>
      <c r="R34" s="17" t="str">
        <f t="shared" si="12"/>
        <v>✔</v>
      </c>
      <c r="S34" s="17" t="str">
        <f t="shared" si="13"/>
        <v>✔</v>
      </c>
      <c r="T34" s="17" t="str">
        <f t="shared" si="14"/>
        <v>✖</v>
      </c>
      <c r="U34" s="17" t="str">
        <f t="shared" si="15"/>
        <v>✔</v>
      </c>
      <c r="V34" s="17" t="str">
        <f t="shared" si="16"/>
        <v>✔</v>
      </c>
      <c r="W34" s="17" t="str">
        <f t="shared" si="17"/>
        <v>✔</v>
      </c>
      <c r="X34" s="17" t="str">
        <f t="shared" si="18"/>
        <v>✔</v>
      </c>
      <c r="Y34" s="17" t="str">
        <f t="shared" si="19"/>
        <v>✖</v>
      </c>
      <c r="Z34" s="17" t="str">
        <f t="shared" si="20"/>
        <v>✔</v>
      </c>
      <c r="AA34" s="21">
        <f t="shared" si="21"/>
        <v>15</v>
      </c>
      <c r="AB34" s="21">
        <f t="shared" si="22"/>
        <v>5</v>
      </c>
      <c r="AC34" s="21">
        <f t="shared" si="23"/>
        <v>15</v>
      </c>
      <c r="AD34" s="21" t="str">
        <f t="shared" si="24"/>
        <v>Proceso</v>
      </c>
      <c r="AH34" s="16">
        <f>IF(RespA!H32=0,"",IF(RespA!H32=ResA!$G$11,ResA!$G$12,0))</f>
        <v>1</v>
      </c>
      <c r="AI34" s="16">
        <f>IF(RespA!I32=0,"",IF(RespA!I32=ResA!$H$11,ResA!$H$12,0))</f>
        <v>1</v>
      </c>
      <c r="AJ34" s="16">
        <f>IF(RespA!J32=0,"",IF(RespA!J32=ResA!$I$11,ResA!$I$12,0))</f>
        <v>1</v>
      </c>
      <c r="AK34" s="16">
        <f>IF(RespA!K32=0,"",IF(RespA!K32=ResA!$J$11,ResA!$J$12,0))</f>
        <v>1</v>
      </c>
      <c r="AL34" s="16">
        <f>IF(RespA!L32=0,"",IF(RespA!L32=ResA!$K$11,ResA!$K$12,0))</f>
        <v>1</v>
      </c>
      <c r="AM34" s="16">
        <f>IF(RespA!M32=0,"",IF(RespA!M32=ResA!$L$11,ResA!$L$12,0))</f>
        <v>0</v>
      </c>
      <c r="AN34" s="16">
        <f>IF(RespA!N32=0,"",IF(RespA!N32=ResA!$M$11,ResA!$M$12,0))</f>
        <v>1</v>
      </c>
      <c r="AO34" s="16">
        <f>IF(RespA!O32=0,"",IF(RespA!O32=ResA!$N$11,ResA!$N$12,0))</f>
        <v>0</v>
      </c>
      <c r="AP34" s="16">
        <f>IF(RespA!P32=0,"",IF(RespA!P32=ResA!$O$11,ResA!$O$12,0))</f>
        <v>1</v>
      </c>
      <c r="AQ34" s="16">
        <f>IF(RespA!Q32=0,"",IF(RespA!Q32=ResA!$P$11,ResA!$P$12,0))</f>
        <v>1</v>
      </c>
      <c r="AR34" s="16">
        <f>IF(RespA!R32=0,"",IF(RespA!R32=ResA!$Q$11,ResA!$Q$12,0))</f>
        <v>0</v>
      </c>
      <c r="AS34" s="16">
        <f>IF(RespA!S32=0,"",IF(RespA!S32=ResA!$R$11,ResA!$R$12,0))</f>
        <v>1</v>
      </c>
      <c r="AT34" s="16">
        <f>IF(RespA!T32=0,"",IF(RespA!T32=ResA!$S$11,ResA!$S$12,0))</f>
        <v>1</v>
      </c>
      <c r="AU34" s="16">
        <f>IF(RespA!U32=0,"",IF(RespA!U32=ResA!$T$11,ResA!$T$12,0))</f>
        <v>0</v>
      </c>
      <c r="AV34" s="16">
        <f>IF(RespA!V32=0,"",IF(RespA!V32=ResA!$U$11,ResA!$U$12,0))</f>
        <v>1</v>
      </c>
      <c r="AW34" s="16">
        <f>IF(RespA!W32=0,"",IF(RespA!W32=ResA!$V$11,ResA!$V$12,0))</f>
        <v>1</v>
      </c>
      <c r="AX34" s="16">
        <f>IF(RespA!X32=0,"",IF(RespA!X32=ResA!$W$11,ResA!$W$12,0))</f>
        <v>1</v>
      </c>
      <c r="AY34" s="16">
        <f>IF(RespA!Y32=0,"",IF(RespA!Y32=ResA!$X$11,ResA!$X$12,0))</f>
        <v>1</v>
      </c>
      <c r="AZ34" s="16">
        <f>IF(RespA!Z32=0,"",IF(RespA!Z32=ResA!$Y$11,ResA!$Y$12,0))</f>
        <v>0</v>
      </c>
      <c r="BA34" s="16">
        <f>IF(RespA!AA32=0,"",IF(RespA!AA32=ResA!$Z$11,ResA!$Z$12,0))</f>
        <v>1</v>
      </c>
      <c r="BB34" s="17">
        <f t="shared" si="25"/>
        <v>15</v>
      </c>
      <c r="BC34" s="17">
        <f t="shared" si="26"/>
        <v>5</v>
      </c>
      <c r="BD34" s="17">
        <f t="shared" si="27"/>
        <v>15</v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>Proceso</v>
      </c>
    </row>
    <row r="35" spans="2:57" ht="14.4" customHeight="1">
      <c r="B35" s="56">
        <v>22</v>
      </c>
      <c r="C35" s="28" t="str">
        <f>IF(VLOOKUP(B35,RespA!$B$12:$AA$51,2,FALSE)&lt;&gt;0,VLOOKUP(B35,RespA!$B$12:$AA$51,2,FALSE),"")</f>
        <v>80756927</v>
      </c>
      <c r="D35" s="28" t="str">
        <f>IF(VLOOKUP(B35,RespA!$B$12:$AA$51,3,FALSE)&lt;&gt;0,CONCATENATE(VLOOKUP(B35,RespA!$B$12:$AA$51,3,FALSE)," ",VLOOKUP(B35,RespA!$B$12:$AA$51,4,FALSE)),"")</f>
        <v>VELASQUEZ JAHUIRA</v>
      </c>
      <c r="E35" s="28" t="str">
        <f>IF(VLOOKUP(B35,RespA!$B$12:$AA$51,4,FALSE)&lt;&gt;0,VLOOKUP(B35,RespA!$B$12:$AA$51,5,FALSE),"")</f>
        <v>ZARET LORENA</v>
      </c>
      <c r="F35" s="58" t="str">
        <f>IF(VLOOKUP(B35,RespA!$B$12:$AA$51,5,FALSE)&lt;&gt;0,VLOOKUP(B35,RespA!$B$12:$AA$51,6,FALSE),"")</f>
        <v>Femenino</v>
      </c>
      <c r="G35" s="17" t="str">
        <f t="shared" si="1"/>
        <v>✔</v>
      </c>
      <c r="H35" s="17" t="str">
        <f t="shared" si="2"/>
        <v>✔</v>
      </c>
      <c r="I35" s="17" t="str">
        <f t="shared" si="3"/>
        <v>✖</v>
      </c>
      <c r="J35" s="17" t="str">
        <f t="shared" si="4"/>
        <v>✔</v>
      </c>
      <c r="K35" s="17" t="str">
        <f t="shared" si="5"/>
        <v>✔</v>
      </c>
      <c r="L35" s="17" t="str">
        <f t="shared" si="6"/>
        <v>✔</v>
      </c>
      <c r="M35" s="17" t="str">
        <f t="shared" si="7"/>
        <v>✔</v>
      </c>
      <c r="N35" s="17" t="str">
        <f t="shared" si="8"/>
        <v>✖</v>
      </c>
      <c r="O35" s="17" t="str">
        <f t="shared" si="9"/>
        <v>✔</v>
      </c>
      <c r="P35" s="17" t="str">
        <f t="shared" si="10"/>
        <v>✖</v>
      </c>
      <c r="Q35" s="17" t="str">
        <f t="shared" si="11"/>
        <v>✖</v>
      </c>
      <c r="R35" s="17" t="str">
        <f t="shared" si="12"/>
        <v>✔</v>
      </c>
      <c r="S35" s="17" t="str">
        <f t="shared" si="13"/>
        <v>✖</v>
      </c>
      <c r="T35" s="17" t="str">
        <f t="shared" si="14"/>
        <v>✔</v>
      </c>
      <c r="U35" s="17" t="str">
        <f t="shared" si="15"/>
        <v>✔</v>
      </c>
      <c r="V35" s="17" t="str">
        <f t="shared" si="16"/>
        <v>✔</v>
      </c>
      <c r="W35" s="17" t="str">
        <f t="shared" si="17"/>
        <v>✔</v>
      </c>
      <c r="X35" s="17" t="str">
        <f t="shared" si="18"/>
        <v>✖</v>
      </c>
      <c r="Y35" s="17" t="str">
        <f t="shared" si="19"/>
        <v>✖</v>
      </c>
      <c r="Z35" s="17" t="str">
        <f t="shared" si="20"/>
        <v>✔</v>
      </c>
      <c r="AA35" s="21">
        <f t="shared" si="21"/>
        <v>13</v>
      </c>
      <c r="AB35" s="21">
        <f t="shared" si="22"/>
        <v>7</v>
      </c>
      <c r="AC35" s="21">
        <f t="shared" si="23"/>
        <v>13</v>
      </c>
      <c r="AD35" s="21" t="str">
        <f t="shared" si="24"/>
        <v>Proceso</v>
      </c>
      <c r="AH35" s="16">
        <f>IF(RespA!H33=0,"",IF(RespA!H33=ResA!$G$11,ResA!$G$12,0))</f>
        <v>1</v>
      </c>
      <c r="AI35" s="16">
        <f>IF(RespA!I33=0,"",IF(RespA!I33=ResA!$H$11,ResA!$H$12,0))</f>
        <v>1</v>
      </c>
      <c r="AJ35" s="16">
        <f>IF(RespA!J33=0,"",IF(RespA!J33=ResA!$I$11,ResA!$I$12,0))</f>
        <v>0</v>
      </c>
      <c r="AK35" s="16">
        <f>IF(RespA!K33=0,"",IF(RespA!K33=ResA!$J$11,ResA!$J$12,0))</f>
        <v>1</v>
      </c>
      <c r="AL35" s="16">
        <f>IF(RespA!L33=0,"",IF(RespA!L33=ResA!$K$11,ResA!$K$12,0))</f>
        <v>1</v>
      </c>
      <c r="AM35" s="16">
        <f>IF(RespA!M33=0,"",IF(RespA!M33=ResA!$L$11,ResA!$L$12,0))</f>
        <v>1</v>
      </c>
      <c r="AN35" s="16">
        <f>IF(RespA!N33=0,"",IF(RespA!N33=ResA!$M$11,ResA!$M$12,0))</f>
        <v>1</v>
      </c>
      <c r="AO35" s="16">
        <f>IF(RespA!O33=0,"",IF(RespA!O33=ResA!$N$11,ResA!$N$12,0))</f>
        <v>0</v>
      </c>
      <c r="AP35" s="16">
        <f>IF(RespA!P33=0,"",IF(RespA!P33=ResA!$O$11,ResA!$O$12,0))</f>
        <v>1</v>
      </c>
      <c r="AQ35" s="16">
        <f>IF(RespA!Q33=0,"",IF(RespA!Q33=ResA!$P$11,ResA!$P$12,0))</f>
        <v>0</v>
      </c>
      <c r="AR35" s="16">
        <f>IF(RespA!R33=0,"",IF(RespA!R33=ResA!$Q$11,ResA!$Q$12,0))</f>
        <v>0</v>
      </c>
      <c r="AS35" s="16">
        <f>IF(RespA!S33=0,"",IF(RespA!S33=ResA!$R$11,ResA!$R$12,0))</f>
        <v>1</v>
      </c>
      <c r="AT35" s="16">
        <f>IF(RespA!T33=0,"",IF(RespA!T33=ResA!$S$11,ResA!$S$12,0))</f>
        <v>0</v>
      </c>
      <c r="AU35" s="16">
        <f>IF(RespA!U33=0,"",IF(RespA!U33=ResA!$T$11,ResA!$T$12,0))</f>
        <v>1</v>
      </c>
      <c r="AV35" s="16">
        <f>IF(RespA!V33=0,"",IF(RespA!V33=ResA!$U$11,ResA!$U$12,0))</f>
        <v>1</v>
      </c>
      <c r="AW35" s="16">
        <f>IF(RespA!W33=0,"",IF(RespA!W33=ResA!$V$11,ResA!$V$12,0))</f>
        <v>1</v>
      </c>
      <c r="AX35" s="16">
        <f>IF(RespA!X33=0,"",IF(RespA!X33=ResA!$W$11,ResA!$W$12,0))</f>
        <v>1</v>
      </c>
      <c r="AY35" s="16">
        <f>IF(RespA!Y33=0,"",IF(RespA!Y33=ResA!$X$11,ResA!$X$12,0))</f>
        <v>0</v>
      </c>
      <c r="AZ35" s="16">
        <f>IF(RespA!Z33=0,"",IF(RespA!Z33=ResA!$Y$11,ResA!$Y$12,0))</f>
        <v>0</v>
      </c>
      <c r="BA35" s="16">
        <f>IF(RespA!AA33=0,"",IF(RespA!AA33=ResA!$Z$11,ResA!$Z$12,0))</f>
        <v>1</v>
      </c>
      <c r="BB35" s="17">
        <f t="shared" si="25"/>
        <v>13</v>
      </c>
      <c r="BC35" s="17">
        <f t="shared" si="26"/>
        <v>7</v>
      </c>
      <c r="BD35" s="17">
        <f t="shared" si="27"/>
        <v>13</v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>Proceso</v>
      </c>
    </row>
    <row r="36" spans="2:57" ht="14.4" customHeight="1">
      <c r="B36" s="56">
        <v>23</v>
      </c>
      <c r="C36" s="28" t="str">
        <f>IF(VLOOKUP(B36,RespA!$B$12:$AA$51,2,FALSE)&lt;&gt;0,VLOOKUP(B36,RespA!$B$12:$AA$51,2,FALSE),"")</f>
        <v>90034761</v>
      </c>
      <c r="D36" s="28" t="str">
        <f>IF(VLOOKUP(B36,RespA!$B$12:$AA$51,3,FALSE)&lt;&gt;0,CONCATENATE(VLOOKUP(B36,RespA!$B$12:$AA$51,3,FALSE)," ",VLOOKUP(B36,RespA!$B$12:$AA$51,4,FALSE)),"")</f>
        <v>VIZCARRA INCA</v>
      </c>
      <c r="E36" s="28" t="str">
        <f>IF(VLOOKUP(B36,RespA!$B$12:$AA$51,4,FALSE)&lt;&gt;0,VLOOKUP(B36,RespA!$B$12:$AA$51,5,FALSE),"")</f>
        <v>EDWARD RICARDO</v>
      </c>
      <c r="F36" s="58" t="str">
        <f>IF(VLOOKUP(B36,RespA!$B$12:$AA$51,5,FALSE)&lt;&gt;0,VLOOKUP(B36,RespA!$B$12:$AA$51,6,FALSE),"")</f>
        <v>Masculino</v>
      </c>
      <c r="G36" s="17" t="str">
        <f t="shared" si="1"/>
        <v>✖</v>
      </c>
      <c r="H36" s="17" t="str">
        <f t="shared" si="2"/>
        <v>✔</v>
      </c>
      <c r="I36" s="17" t="str">
        <f t="shared" si="3"/>
        <v>✔</v>
      </c>
      <c r="J36" s="17" t="str">
        <f t="shared" si="4"/>
        <v>✔</v>
      </c>
      <c r="K36" s="17" t="str">
        <f t="shared" si="5"/>
        <v>✔</v>
      </c>
      <c r="L36" s="17" t="str">
        <f t="shared" si="6"/>
        <v>✔</v>
      </c>
      <c r="M36" s="17" t="str">
        <f t="shared" si="7"/>
        <v>✔</v>
      </c>
      <c r="N36" s="17" t="str">
        <f t="shared" si="8"/>
        <v>✔</v>
      </c>
      <c r="O36" s="17" t="str">
        <f t="shared" si="9"/>
        <v>✔</v>
      </c>
      <c r="P36" s="17" t="str">
        <f t="shared" si="10"/>
        <v>✔</v>
      </c>
      <c r="Q36" s="17" t="str">
        <f t="shared" si="11"/>
        <v>✖</v>
      </c>
      <c r="R36" s="17" t="str">
        <f t="shared" si="12"/>
        <v>✔</v>
      </c>
      <c r="S36" s="17" t="str">
        <f t="shared" si="13"/>
        <v>✔</v>
      </c>
      <c r="T36" s="17" t="str">
        <f t="shared" si="14"/>
        <v>✔</v>
      </c>
      <c r="U36" s="17" t="str">
        <f t="shared" si="15"/>
        <v>✔</v>
      </c>
      <c r="V36" s="17" t="str">
        <f t="shared" si="16"/>
        <v>✔</v>
      </c>
      <c r="W36" s="17" t="str">
        <f t="shared" si="17"/>
        <v>✔</v>
      </c>
      <c r="X36" s="17" t="str">
        <f t="shared" si="18"/>
        <v>✔</v>
      </c>
      <c r="Y36" s="17" t="str">
        <f t="shared" si="19"/>
        <v>✔</v>
      </c>
      <c r="Z36" s="17" t="str">
        <f t="shared" si="20"/>
        <v>✔</v>
      </c>
      <c r="AA36" s="21">
        <f t="shared" si="21"/>
        <v>18</v>
      </c>
      <c r="AB36" s="21">
        <f t="shared" si="22"/>
        <v>2</v>
      </c>
      <c r="AC36" s="21">
        <f t="shared" si="23"/>
        <v>18</v>
      </c>
      <c r="AD36" s="21" t="str">
        <f t="shared" si="24"/>
        <v>Satisfactorio</v>
      </c>
      <c r="AH36" s="16">
        <f>IF(RespA!H34=0,"",IF(RespA!H34=ResA!$G$11,ResA!$G$12,0))</f>
        <v>0</v>
      </c>
      <c r="AI36" s="16">
        <f>IF(RespA!I34=0,"",IF(RespA!I34=ResA!$H$11,ResA!$H$12,0))</f>
        <v>1</v>
      </c>
      <c r="AJ36" s="16">
        <f>IF(RespA!J34=0,"",IF(RespA!J34=ResA!$I$11,ResA!$I$12,0))</f>
        <v>1</v>
      </c>
      <c r="AK36" s="16">
        <f>IF(RespA!K34=0,"",IF(RespA!K34=ResA!$J$11,ResA!$J$12,0))</f>
        <v>1</v>
      </c>
      <c r="AL36" s="16">
        <f>IF(RespA!L34=0,"",IF(RespA!L34=ResA!$K$11,ResA!$K$12,0))</f>
        <v>1</v>
      </c>
      <c r="AM36" s="16">
        <f>IF(RespA!M34=0,"",IF(RespA!M34=ResA!$L$11,ResA!$L$12,0))</f>
        <v>1</v>
      </c>
      <c r="AN36" s="16">
        <f>IF(RespA!N34=0,"",IF(RespA!N34=ResA!$M$11,ResA!$M$12,0))</f>
        <v>1</v>
      </c>
      <c r="AO36" s="16">
        <f>IF(RespA!O34=0,"",IF(RespA!O34=ResA!$N$11,ResA!$N$12,0))</f>
        <v>1</v>
      </c>
      <c r="AP36" s="16">
        <f>IF(RespA!P34=0,"",IF(RespA!P34=ResA!$O$11,ResA!$O$12,0))</f>
        <v>1</v>
      </c>
      <c r="AQ36" s="16">
        <f>IF(RespA!Q34=0,"",IF(RespA!Q34=ResA!$P$11,ResA!$P$12,0))</f>
        <v>1</v>
      </c>
      <c r="AR36" s="16">
        <f>IF(RespA!R34=0,"",IF(RespA!R34=ResA!$Q$11,ResA!$Q$12,0))</f>
        <v>0</v>
      </c>
      <c r="AS36" s="16">
        <f>IF(RespA!S34=0,"",IF(RespA!S34=ResA!$R$11,ResA!$R$12,0))</f>
        <v>1</v>
      </c>
      <c r="AT36" s="16">
        <f>IF(RespA!T34=0,"",IF(RespA!T34=ResA!$S$11,ResA!$S$12,0))</f>
        <v>1</v>
      </c>
      <c r="AU36" s="16">
        <f>IF(RespA!U34=0,"",IF(RespA!U34=ResA!$T$11,ResA!$T$12,0))</f>
        <v>1</v>
      </c>
      <c r="AV36" s="16">
        <f>IF(RespA!V34=0,"",IF(RespA!V34=ResA!$U$11,ResA!$U$12,0))</f>
        <v>1</v>
      </c>
      <c r="AW36" s="16">
        <f>IF(RespA!W34=0,"",IF(RespA!W34=ResA!$V$11,ResA!$V$12,0))</f>
        <v>1</v>
      </c>
      <c r="AX36" s="16">
        <f>IF(RespA!X34=0,"",IF(RespA!X34=ResA!$W$11,ResA!$W$12,0))</f>
        <v>1</v>
      </c>
      <c r="AY36" s="16">
        <f>IF(RespA!Y34=0,"",IF(RespA!Y34=ResA!$X$11,ResA!$X$12,0))</f>
        <v>1</v>
      </c>
      <c r="AZ36" s="16">
        <f>IF(RespA!Z34=0,"",IF(RespA!Z34=ResA!$Y$11,ResA!$Y$12,0))</f>
        <v>1</v>
      </c>
      <c r="BA36" s="16">
        <f>IF(RespA!AA34=0,"",IF(RespA!AA34=ResA!$Z$11,ResA!$Z$12,0))</f>
        <v>1</v>
      </c>
      <c r="BB36" s="17">
        <f t="shared" si="25"/>
        <v>18</v>
      </c>
      <c r="BC36" s="17">
        <f t="shared" si="26"/>
        <v>2</v>
      </c>
      <c r="BD36" s="17">
        <f t="shared" si="27"/>
        <v>18</v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>Satisfactorio</v>
      </c>
    </row>
    <row r="37" spans="2:57" ht="14.4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4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4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4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4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4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4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4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4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4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4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4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4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4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4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4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4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4" customHeight="1">
      <c r="AD54" s="38"/>
      <c r="BC54" s="36"/>
      <c r="BD54" s="36"/>
    </row>
    <row r="55" spans="2:57" ht="14.4" customHeight="1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4" customHeight="1">
      <c r="B56" s="166" t="s">
        <v>169</v>
      </c>
      <c r="C56" s="166"/>
      <c r="D56" s="166"/>
      <c r="E56" s="166"/>
      <c r="F56" s="166"/>
      <c r="G56" s="37">
        <f>AH56</f>
        <v>14</v>
      </c>
      <c r="H56" s="37">
        <f t="shared" ref="H56:Z57" si="28">AI56</f>
        <v>14</v>
      </c>
      <c r="I56" s="37">
        <f t="shared" si="28"/>
        <v>19</v>
      </c>
      <c r="J56" s="37">
        <f t="shared" si="28"/>
        <v>20</v>
      </c>
      <c r="K56" s="37">
        <f t="shared" si="28"/>
        <v>20</v>
      </c>
      <c r="L56" s="37">
        <f t="shared" si="28"/>
        <v>13</v>
      </c>
      <c r="M56" s="37">
        <f t="shared" si="28"/>
        <v>20</v>
      </c>
      <c r="N56" s="37">
        <f t="shared" si="28"/>
        <v>13</v>
      </c>
      <c r="O56" s="37">
        <f t="shared" si="28"/>
        <v>19</v>
      </c>
      <c r="P56" s="37">
        <f t="shared" si="28"/>
        <v>16</v>
      </c>
      <c r="Q56" s="37">
        <f t="shared" si="28"/>
        <v>11</v>
      </c>
      <c r="R56" s="37">
        <f t="shared" si="28"/>
        <v>22</v>
      </c>
      <c r="S56" s="37">
        <f t="shared" si="28"/>
        <v>20</v>
      </c>
      <c r="T56" s="37">
        <f t="shared" si="28"/>
        <v>21</v>
      </c>
      <c r="U56" s="37">
        <f t="shared" si="28"/>
        <v>19</v>
      </c>
      <c r="V56" s="37">
        <f t="shared" si="28"/>
        <v>18</v>
      </c>
      <c r="W56" s="37">
        <f t="shared" si="28"/>
        <v>19</v>
      </c>
      <c r="X56" s="37">
        <f t="shared" si="28"/>
        <v>20</v>
      </c>
      <c r="Y56" s="37">
        <f t="shared" si="28"/>
        <v>18</v>
      </c>
      <c r="Z56" s="37">
        <f t="shared" si="28"/>
        <v>20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14</v>
      </c>
      <c r="AI56" s="35">
        <f t="shared" ref="AI56:BA56" si="29">COUNTIF(AI14:AI53,"&gt;0")</f>
        <v>14</v>
      </c>
      <c r="AJ56" s="35">
        <f t="shared" si="29"/>
        <v>19</v>
      </c>
      <c r="AK56" s="35">
        <f t="shared" si="29"/>
        <v>20</v>
      </c>
      <c r="AL56" s="35">
        <f t="shared" si="29"/>
        <v>20</v>
      </c>
      <c r="AM56" s="35">
        <f t="shared" si="29"/>
        <v>13</v>
      </c>
      <c r="AN56" s="35">
        <f t="shared" si="29"/>
        <v>20</v>
      </c>
      <c r="AO56" s="35">
        <f t="shared" si="29"/>
        <v>13</v>
      </c>
      <c r="AP56" s="35">
        <f t="shared" si="29"/>
        <v>19</v>
      </c>
      <c r="AQ56" s="35">
        <f t="shared" si="29"/>
        <v>16</v>
      </c>
      <c r="AR56" s="35">
        <f t="shared" si="29"/>
        <v>11</v>
      </c>
      <c r="AS56" s="35">
        <f t="shared" si="29"/>
        <v>22</v>
      </c>
      <c r="AT56" s="35">
        <f t="shared" si="29"/>
        <v>20</v>
      </c>
      <c r="AU56" s="35">
        <f t="shared" si="29"/>
        <v>21</v>
      </c>
      <c r="AV56" s="35">
        <f t="shared" si="29"/>
        <v>19</v>
      </c>
      <c r="AW56" s="35">
        <f t="shared" si="29"/>
        <v>18</v>
      </c>
      <c r="AX56" s="35">
        <f t="shared" si="29"/>
        <v>19</v>
      </c>
      <c r="AY56" s="35">
        <f t="shared" si="29"/>
        <v>20</v>
      </c>
      <c r="AZ56" s="35">
        <f t="shared" si="29"/>
        <v>18</v>
      </c>
      <c r="BA56" s="35">
        <f t="shared" si="29"/>
        <v>20</v>
      </c>
    </row>
    <row r="57" spans="2:57" ht="14.4" customHeight="1">
      <c r="B57" s="166" t="s">
        <v>170</v>
      </c>
      <c r="C57" s="166"/>
      <c r="D57" s="166"/>
      <c r="E57" s="166"/>
      <c r="F57" s="166"/>
      <c r="G57" s="37">
        <f>AH57</f>
        <v>8</v>
      </c>
      <c r="H57" s="37">
        <f t="shared" si="28"/>
        <v>8</v>
      </c>
      <c r="I57" s="37">
        <f t="shared" si="28"/>
        <v>3</v>
      </c>
      <c r="J57" s="37">
        <f t="shared" si="28"/>
        <v>2</v>
      </c>
      <c r="K57" s="37">
        <f t="shared" si="28"/>
        <v>2</v>
      </c>
      <c r="L57" s="37">
        <f t="shared" si="28"/>
        <v>9</v>
      </c>
      <c r="M57" s="37">
        <f t="shared" si="28"/>
        <v>2</v>
      </c>
      <c r="N57" s="37">
        <f t="shared" si="28"/>
        <v>9</v>
      </c>
      <c r="O57" s="37">
        <f t="shared" si="28"/>
        <v>3</v>
      </c>
      <c r="P57" s="37">
        <f t="shared" si="28"/>
        <v>6</v>
      </c>
      <c r="Q57" s="37">
        <f t="shared" si="28"/>
        <v>11</v>
      </c>
      <c r="R57" s="37">
        <f t="shared" si="28"/>
        <v>0</v>
      </c>
      <c r="S57" s="37">
        <f t="shared" si="28"/>
        <v>2</v>
      </c>
      <c r="T57" s="37">
        <f t="shared" si="28"/>
        <v>1</v>
      </c>
      <c r="U57" s="37">
        <f t="shared" si="28"/>
        <v>3</v>
      </c>
      <c r="V57" s="37">
        <f t="shared" si="28"/>
        <v>4</v>
      </c>
      <c r="W57" s="37">
        <f t="shared" si="28"/>
        <v>2</v>
      </c>
      <c r="X57" s="37">
        <f t="shared" si="28"/>
        <v>2</v>
      </c>
      <c r="Y57" s="37">
        <f t="shared" si="28"/>
        <v>4</v>
      </c>
      <c r="Z57" s="37">
        <f t="shared" si="28"/>
        <v>2</v>
      </c>
      <c r="AA57" s="171"/>
      <c r="AB57" s="171"/>
      <c r="AC57" s="171"/>
      <c r="AD57" s="171"/>
      <c r="AH57" s="35">
        <f>COUNTIF(AH14:AH53,"0")</f>
        <v>8</v>
      </c>
      <c r="AI57" s="35">
        <f t="shared" ref="AI57:BA57" si="30">COUNTIF(AI14:AI53,"0")</f>
        <v>8</v>
      </c>
      <c r="AJ57" s="35">
        <f t="shared" si="30"/>
        <v>3</v>
      </c>
      <c r="AK57" s="35">
        <f t="shared" si="30"/>
        <v>2</v>
      </c>
      <c r="AL57" s="35">
        <f t="shared" si="30"/>
        <v>2</v>
      </c>
      <c r="AM57" s="35">
        <f t="shared" si="30"/>
        <v>9</v>
      </c>
      <c r="AN57" s="35">
        <f t="shared" si="30"/>
        <v>2</v>
      </c>
      <c r="AO57" s="35">
        <f t="shared" si="30"/>
        <v>9</v>
      </c>
      <c r="AP57" s="35">
        <f t="shared" si="30"/>
        <v>3</v>
      </c>
      <c r="AQ57" s="35">
        <f t="shared" si="30"/>
        <v>6</v>
      </c>
      <c r="AR57" s="35">
        <f t="shared" si="30"/>
        <v>11</v>
      </c>
      <c r="AS57" s="35">
        <f t="shared" si="30"/>
        <v>0</v>
      </c>
      <c r="AT57" s="35">
        <f t="shared" si="30"/>
        <v>2</v>
      </c>
      <c r="AU57" s="35">
        <f t="shared" si="30"/>
        <v>1</v>
      </c>
      <c r="AV57" s="35">
        <f t="shared" si="30"/>
        <v>3</v>
      </c>
      <c r="AW57" s="35">
        <f t="shared" si="30"/>
        <v>4</v>
      </c>
      <c r="AX57" s="35">
        <f t="shared" si="30"/>
        <v>2</v>
      </c>
      <c r="AY57" s="35">
        <f t="shared" si="30"/>
        <v>2</v>
      </c>
      <c r="AZ57" s="35">
        <f t="shared" si="30"/>
        <v>4</v>
      </c>
      <c r="BA57" s="35">
        <f t="shared" si="30"/>
        <v>2</v>
      </c>
      <c r="BB57" s="36"/>
    </row>
    <row r="58" spans="2:57" ht="14.4" customHeight="1">
      <c r="B58" s="166" t="s">
        <v>190</v>
      </c>
      <c r="C58" s="166"/>
      <c r="D58" s="166"/>
      <c r="E58" s="166"/>
      <c r="F58" s="166"/>
      <c r="G58" s="101">
        <f>(G56*100%)/$BB$11</f>
        <v>0.63636363636363635</v>
      </c>
      <c r="H58" s="101">
        <f t="shared" ref="H58:Z58" si="31">(H56*100%)/$BB$11</f>
        <v>0.63636363636363635</v>
      </c>
      <c r="I58" s="101">
        <f t="shared" si="31"/>
        <v>0.86363636363636365</v>
      </c>
      <c r="J58" s="101">
        <f t="shared" si="31"/>
        <v>0.90909090909090906</v>
      </c>
      <c r="K58" s="101">
        <f t="shared" si="31"/>
        <v>0.90909090909090906</v>
      </c>
      <c r="L58" s="101">
        <f t="shared" si="31"/>
        <v>0.59090909090909094</v>
      </c>
      <c r="M58" s="101">
        <f t="shared" si="31"/>
        <v>0.90909090909090906</v>
      </c>
      <c r="N58" s="101">
        <f t="shared" si="31"/>
        <v>0.59090909090909094</v>
      </c>
      <c r="O58" s="101">
        <f t="shared" si="31"/>
        <v>0.86363636363636365</v>
      </c>
      <c r="P58" s="101">
        <f t="shared" si="31"/>
        <v>0.72727272727272729</v>
      </c>
      <c r="Q58" s="101">
        <f t="shared" si="31"/>
        <v>0.5</v>
      </c>
      <c r="R58" s="101">
        <f t="shared" si="31"/>
        <v>1</v>
      </c>
      <c r="S58" s="101">
        <f t="shared" si="31"/>
        <v>0.90909090909090906</v>
      </c>
      <c r="T58" s="101">
        <f t="shared" si="31"/>
        <v>0.95454545454545459</v>
      </c>
      <c r="U58" s="101">
        <f t="shared" si="31"/>
        <v>0.86363636363636365</v>
      </c>
      <c r="V58" s="101">
        <f t="shared" si="31"/>
        <v>0.81818181818181823</v>
      </c>
      <c r="W58" s="101">
        <f>(W56*100%)/$BB$11</f>
        <v>0.86363636363636365</v>
      </c>
      <c r="X58" s="101">
        <f t="shared" si="31"/>
        <v>0.90909090909090906</v>
      </c>
      <c r="Y58" s="101">
        <f t="shared" si="31"/>
        <v>0.81818181818181823</v>
      </c>
      <c r="Z58" s="101">
        <f t="shared" si="31"/>
        <v>0.90909090909090906</v>
      </c>
      <c r="AA58" s="39">
        <f>COUNTIF($AD$14:$AD$53,AA56)</f>
        <v>1</v>
      </c>
      <c r="AB58" s="39">
        <f>COUNTIF($AD$14:$AD$53,AB56)</f>
        <v>8</v>
      </c>
      <c r="AC58" s="39">
        <f>COUNTIF($AD$14:$AD$53,AC56)</f>
        <v>13</v>
      </c>
      <c r="AD58" s="39">
        <f>COUNTIF($AD$14:$AD$53,AD56)</f>
        <v>0</v>
      </c>
    </row>
    <row r="59" spans="2:57" ht="14.4" customHeight="1"/>
    <row r="60" spans="2:57" ht="14.4" customHeight="1"/>
    <row r="61" spans="2:57" ht="14.4" customHeight="1"/>
    <row r="62" spans="2:57" ht="14.4" customHeight="1"/>
    <row r="63" spans="2:57" ht="14.4" customHeight="1"/>
    <row r="64" spans="2:57" ht="14.4" customHeight="1"/>
    <row r="65" ht="14.4" customHeight="1"/>
    <row r="66" ht="14.4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83820</xdr:rowOff>
              </from>
              <to>
                <xdr:col>32</xdr:col>
                <xdr:colOff>571500</xdr:colOff>
                <xdr:row>12</xdr:row>
                <xdr:rowOff>335280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6</xdr:row>
                <xdr:rowOff>76200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4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ResA!H7</f>
        <v>Comunicación - Lectura</v>
      </c>
      <c r="H7" s="130"/>
      <c r="I7" s="130"/>
      <c r="J7" s="130"/>
      <c r="K7" s="185" t="s">
        <v>183</v>
      </c>
      <c r="L7" s="185"/>
      <c r="M7" s="175">
        <f>ResA!Q7</f>
        <v>2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 ht="14.4" customHeight="1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4" customHeight="1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COUNTIF(ResA!$AD$14:$AD$53,GrafA!B14)</f>
        <v>1</v>
      </c>
      <c r="E14" s="103">
        <f>(D14*100%)/$D$18</f>
        <v>4.5454545454545456E-2</v>
      </c>
    </row>
    <row r="15" spans="2:23" ht="21">
      <c r="B15" s="187" t="str">
        <f>Matriz!$I$4</f>
        <v>Proceso</v>
      </c>
      <c r="C15" s="187"/>
      <c r="D15" s="59">
        <f>COUNTIF(ResA!$AD$14:$AD$53,GrafA!B15)</f>
        <v>8</v>
      </c>
      <c r="E15" s="103">
        <f>(D15*100%)/$D$18</f>
        <v>0.36363636363636365</v>
      </c>
    </row>
    <row r="16" spans="2:23" ht="21">
      <c r="B16" s="187" t="str">
        <f>Matriz!$I$5</f>
        <v>Satisfactorio</v>
      </c>
      <c r="C16" s="187"/>
      <c r="D16" s="59">
        <f>COUNTIF(ResA!$AD$14:$AD$53,GrafA!B16)</f>
        <v>13</v>
      </c>
      <c r="E16" s="103">
        <f>(D16*100%)/$D$18</f>
        <v>0.59090909090909094</v>
      </c>
    </row>
    <row r="17" spans="2:5" ht="21">
      <c r="B17" s="187" t="str">
        <f>IF(Matriz!$I$6=0,"",Matriz!$I$6)</f>
        <v/>
      </c>
      <c r="C17" s="187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22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6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 ht="14.4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4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4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4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" hidden="1" customHeight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ResB!H7</f>
        <v>Comunicación - Lectura</v>
      </c>
      <c r="H7" s="130"/>
      <c r="I7" s="130"/>
      <c r="J7" s="130"/>
      <c r="K7" s="185" t="s">
        <v>183</v>
      </c>
      <c r="L7" s="185"/>
      <c r="M7" s="175">
        <f>ResB!Q7</f>
        <v>2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COUNTIF(ResB!$AD$14:$AD$53,GrafA!B15)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COUNTIF(ResB!$AD$14:$AD$53,GrafA!B16)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9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ResC!H7</f>
        <v>Comunicación - Lectura</v>
      </c>
      <c r="H7" s="130"/>
      <c r="I7" s="130"/>
      <c r="J7" s="130"/>
      <c r="K7" s="185" t="s">
        <v>183</v>
      </c>
      <c r="L7" s="185"/>
      <c r="M7" s="175">
        <f>ResC!Q7</f>
        <v>2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COUNTIF(ResC!$AD$14:$AD$53,GrafA!B15)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COUNTIF(ResC!$AD$14:$AD$53,GrafA!B16)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121920</xdr:colOff>
                <xdr:row>11</xdr:row>
                <xdr:rowOff>83820</xdr:rowOff>
              </from>
              <to>
                <xdr:col>29</xdr:col>
                <xdr:colOff>518160</xdr:colOff>
                <xdr:row>16</xdr:row>
                <xdr:rowOff>152400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121920</xdr:colOff>
                <xdr:row>1</xdr:row>
                <xdr:rowOff>0</xdr:rowOff>
              </from>
              <to>
                <xdr:col>29</xdr:col>
                <xdr:colOff>518160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C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ResD!H7</f>
        <v>Comunicación - Lectura</v>
      </c>
      <c r="H7" s="130"/>
      <c r="I7" s="130"/>
      <c r="J7" s="130"/>
      <c r="K7" s="185" t="s">
        <v>183</v>
      </c>
      <c r="L7" s="185"/>
      <c r="M7" s="175">
        <f>ResD!Q7</f>
        <v>2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COUNTIF(ResD!$AD$14:$AD$53,GrafA!B15)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COUNTIF(ResD!$AD$14:$AD$53,GrafA!B16)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121920</xdr:colOff>
                <xdr:row>11</xdr:row>
                <xdr:rowOff>106680</xdr:rowOff>
              </from>
              <to>
                <xdr:col>29</xdr:col>
                <xdr:colOff>518160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38100</xdr:rowOff>
              </from>
              <to>
                <xdr:col>29</xdr:col>
                <xdr:colOff>518160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121920</xdr:colOff>
                <xdr:row>1</xdr:row>
                <xdr:rowOff>30480</xdr:rowOff>
              </from>
              <to>
                <xdr:col>29</xdr:col>
                <xdr:colOff>518160</xdr:colOff>
                <xdr:row>6</xdr:row>
                <xdr:rowOff>60960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0F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ResE!H7</f>
        <v>Comunicación - Lectura</v>
      </c>
      <c r="H7" s="130"/>
      <c r="I7" s="130"/>
      <c r="J7" s="130"/>
      <c r="K7" s="185" t="s">
        <v>183</v>
      </c>
      <c r="L7" s="185"/>
      <c r="M7" s="175">
        <f>ResE!Q7</f>
        <v>2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COUNTIF(ResE!$AD$14:$AD$53,GrafA!B15)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COUNTIF(ResE!$AD$14:$AD$53,GrafA!B16)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121920</xdr:colOff>
                <xdr:row>11</xdr:row>
                <xdr:rowOff>83820</xdr:rowOff>
              </from>
              <to>
                <xdr:col>29</xdr:col>
                <xdr:colOff>518160</xdr:colOff>
                <xdr:row>16</xdr:row>
                <xdr:rowOff>152400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121920</xdr:colOff>
                <xdr:row>1</xdr:row>
                <xdr:rowOff>0</xdr:rowOff>
              </from>
              <to>
                <xdr:col>29</xdr:col>
                <xdr:colOff>518160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2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2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ResF!H7</f>
        <v>Comunicación - Lectura</v>
      </c>
      <c r="H7" s="130"/>
      <c r="I7" s="130"/>
      <c r="J7" s="130"/>
      <c r="K7" s="185" t="s">
        <v>183</v>
      </c>
      <c r="L7" s="185"/>
      <c r="M7" s="175">
        <f>ResF!Q7</f>
        <v>2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COUNTIF(ResF!$AD$14:$AD$53,GrafA!B15)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COUNTIF(ResF!$AD$14:$AD$53,GrafA!B16)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5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15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ResG!H7</f>
        <v>Comunicación - Lectura</v>
      </c>
      <c r="H7" s="130"/>
      <c r="I7" s="130"/>
      <c r="J7" s="130"/>
      <c r="K7" s="185" t="s">
        <v>183</v>
      </c>
      <c r="L7" s="185"/>
      <c r="M7" s="175">
        <f>ResG!Q7</f>
        <v>2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COUNTIF(ResG!$AD$14:$AD$53,GrafA!B15)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COUNTIF(ResG!$AD$14:$AD$53,GrafA!B16)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8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8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ResH!H7</f>
        <v>Comunicación - Lectura</v>
      </c>
      <c r="H7" s="130"/>
      <c r="I7" s="130"/>
      <c r="J7" s="130"/>
      <c r="K7" s="185" t="s">
        <v>183</v>
      </c>
      <c r="L7" s="185"/>
      <c r="M7" s="175">
        <f>ResH!Q7</f>
        <v>2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COUNTIF(ResH!$AD$14:$AD$53,GrafA!B15)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COUNTIF(ResH!$AD$14:$AD$53,GrafA!B16)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121920</xdr:colOff>
                <xdr:row>11</xdr:row>
                <xdr:rowOff>106680</xdr:rowOff>
              </from>
              <to>
                <xdr:col>29</xdr:col>
                <xdr:colOff>518160</xdr:colOff>
                <xdr:row>16</xdr:row>
                <xdr:rowOff>175260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121920</xdr:colOff>
                <xdr:row>1</xdr:row>
                <xdr:rowOff>7620</xdr:rowOff>
              </from>
              <to>
                <xdr:col>29</xdr:col>
                <xdr:colOff>518160</xdr:colOff>
                <xdr:row>6</xdr:row>
                <xdr:rowOff>38100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B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1B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ResI!H7</f>
        <v>Comunicación - Lectura</v>
      </c>
      <c r="H7" s="130"/>
      <c r="I7" s="130"/>
      <c r="J7" s="130"/>
      <c r="K7" s="185" t="s">
        <v>183</v>
      </c>
      <c r="L7" s="185"/>
      <c r="M7" s="175">
        <f>ResI!Q7</f>
        <v>2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COUNTIF(ResI!$AD$14:$AD$53,GrafA!B15)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COUNTIF(ResI!$AD$14:$AD$53,GrafA!B16)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7620</xdr:rowOff>
              </from>
              <to>
                <xdr:col>29</xdr:col>
                <xdr:colOff>502920</xdr:colOff>
                <xdr:row>6</xdr:row>
                <xdr:rowOff>38100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E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E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8" width="10.886718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ResJ!H7</f>
        <v>Comunicación - Lectura</v>
      </c>
      <c r="H7" s="130"/>
      <c r="I7" s="130"/>
      <c r="J7" s="130"/>
      <c r="K7" s="185" t="s">
        <v>183</v>
      </c>
      <c r="L7" s="185"/>
      <c r="M7" s="175">
        <f>ResJ!Q7</f>
        <v>2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COUNTIF(ResJ!$AD$14:$AD$53,GrafA!B15)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COUNTIF(ResJ!$AD$14:$AD$53,GrafA!B16)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7620</xdr:rowOff>
              </from>
              <to>
                <xdr:col>29</xdr:col>
                <xdr:colOff>502920</xdr:colOff>
                <xdr:row>6</xdr:row>
                <xdr:rowOff>38100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1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21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ResK!H7</f>
        <v>Comunicación - Lectura</v>
      </c>
      <c r="H7" s="130"/>
      <c r="I7" s="130"/>
      <c r="J7" s="130"/>
      <c r="K7" s="185" t="s">
        <v>183</v>
      </c>
      <c r="L7" s="185"/>
      <c r="M7" s="175">
        <f>ResK!Q7</f>
        <v>2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COUNTIF(ResK!$AD$14:$AD$53,GrafA!B15)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COUNTIF(ResK!$AD$14:$AD$53,GrafA!B16)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68580</xdr:rowOff>
              </from>
              <to>
                <xdr:col>3</xdr:col>
                <xdr:colOff>1059180</xdr:colOff>
                <xdr:row>2</xdr:row>
                <xdr:rowOff>53340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88671875" defaultRowHeight="14.4"/>
  <cols>
    <col min="1" max="1" width="10.88671875" style="3"/>
    <col min="2" max="2" width="27.88671875" style="3" customWidth="1"/>
    <col min="3" max="5" width="10.88671875" style="3" customWidth="1"/>
    <col min="6" max="6" width="18.109375" style="30" customWidth="1"/>
    <col min="7" max="16384" width="10.886718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129540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1093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23</v>
      </c>
      <c r="R2" s="17">
        <f>COUNTIFS(Tabla3[DNI],"&lt;&gt;",Tabla3[seccion],Configuracion!O2)</f>
        <v>23</v>
      </c>
      <c r="S2" s="17">
        <f>COUNTIFS(Tabla3[apellidopaterno],"&lt;&gt;",Tabla3[seccion],Configuracion!O2)</f>
        <v>23</v>
      </c>
      <c r="T2" s="17">
        <f>COUNTIFS(Tabla3[apellidomaterno],"&lt;&gt;",Tabla3[seccion],Configuracion!O2)</f>
        <v>23</v>
      </c>
      <c r="U2" s="17">
        <f>COUNTIFS(Tabla3[primernombre],"&lt;&gt;",Tabla3[seccion],Configuracion!O2)</f>
        <v>23</v>
      </c>
      <c r="X2" s="17" t="s">
        <v>158</v>
      </c>
      <c r="Y2" s="17">
        <f>MAX(Z2:AB2)</f>
        <v>23</v>
      </c>
      <c r="Z2" s="17">
        <f>COUNTA(RespA!$C$12:$C$51)</f>
        <v>23</v>
      </c>
      <c r="AA2" s="17">
        <f>COUNTA(RespA!$D$12:$D$51)</f>
        <v>23</v>
      </c>
      <c r="AB2" s="17">
        <f>COUNTA(RespA!$E$12:$E$51)</f>
        <v>23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23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109375" customWidth="1"/>
    <col min="5" max="5" width="15.88671875" customWidth="1"/>
    <col min="6" max="7" width="15.109375" customWidth="1"/>
    <col min="8" max="8" width="13.88671875" customWidth="1"/>
    <col min="11" max="11" width="14.109375" customWidth="1"/>
    <col min="17" max="25" width="11.88671875" customWidth="1"/>
    <col min="26" max="36" width="12.88671875" customWidth="1"/>
    <col min="40" max="40" width="11.88671875" customWidth="1"/>
    <col min="41" max="41" width="18" customWidth="1"/>
    <col min="42" max="42" width="18.44140625" customWidth="1"/>
    <col min="43" max="43" width="11.1093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45490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116</v>
      </c>
      <c r="K2" t="s">
        <v>394</v>
      </c>
      <c r="L2" t="s">
        <v>9</v>
      </c>
      <c r="M2" t="s">
        <v>21</v>
      </c>
      <c r="N2" t="s">
        <v>471</v>
      </c>
      <c r="O2" t="s">
        <v>472</v>
      </c>
      <c r="P2" t="s">
        <v>158</v>
      </c>
      <c r="Q2" t="s">
        <v>166</v>
      </c>
      <c r="R2" t="s">
        <v>166</v>
      </c>
      <c r="S2" t="s">
        <v>167</v>
      </c>
      <c r="T2" t="s">
        <v>168</v>
      </c>
      <c r="U2" t="s">
        <v>166</v>
      </c>
      <c r="V2" t="s">
        <v>167</v>
      </c>
      <c r="W2" t="s">
        <v>167</v>
      </c>
      <c r="X2" t="s">
        <v>166</v>
      </c>
      <c r="Y2" t="s">
        <v>168</v>
      </c>
      <c r="Z2" t="s">
        <v>166</v>
      </c>
      <c r="AA2" t="s">
        <v>168</v>
      </c>
      <c r="AB2" t="s">
        <v>167</v>
      </c>
      <c r="AC2" t="s">
        <v>166</v>
      </c>
      <c r="AD2" t="s">
        <v>166</v>
      </c>
      <c r="AE2" t="s">
        <v>168</v>
      </c>
      <c r="AF2" t="s">
        <v>167</v>
      </c>
      <c r="AG2" t="s">
        <v>166</v>
      </c>
      <c r="AH2" t="s">
        <v>166</v>
      </c>
      <c r="AI2" t="s">
        <v>167</v>
      </c>
      <c r="AJ2" t="s">
        <v>167</v>
      </c>
      <c r="AK2">
        <v>2</v>
      </c>
      <c r="AL2" t="s">
        <v>197</v>
      </c>
      <c r="AM2" t="s">
        <v>188</v>
      </c>
      <c r="AN2">
        <v>4745756</v>
      </c>
      <c r="AO2" t="s">
        <v>758</v>
      </c>
      <c r="AP2" t="s">
        <v>758</v>
      </c>
      <c r="AQ2" t="s">
        <v>759</v>
      </c>
    </row>
    <row r="3" spans="1:43">
      <c r="A3">
        <v>2</v>
      </c>
      <c r="B3" s="73">
        <v>45490</v>
      </c>
      <c r="C3" t="s">
        <v>675</v>
      </c>
      <c r="D3" t="s">
        <v>676</v>
      </c>
      <c r="E3" t="s">
        <v>677</v>
      </c>
      <c r="F3" t="s">
        <v>678</v>
      </c>
      <c r="I3" t="s">
        <v>404</v>
      </c>
      <c r="J3" t="s">
        <v>116</v>
      </c>
      <c r="K3" t="s">
        <v>394</v>
      </c>
      <c r="L3" t="s">
        <v>9</v>
      </c>
      <c r="M3" t="s">
        <v>21</v>
      </c>
      <c r="N3" t="s">
        <v>471</v>
      </c>
      <c r="O3" t="s">
        <v>472</v>
      </c>
      <c r="P3" t="s">
        <v>158</v>
      </c>
      <c r="Q3" t="s">
        <v>166</v>
      </c>
      <c r="R3" t="s">
        <v>166</v>
      </c>
      <c r="S3" t="s">
        <v>167</v>
      </c>
      <c r="T3" t="s">
        <v>168</v>
      </c>
      <c r="U3" t="s">
        <v>166</v>
      </c>
      <c r="V3" t="s">
        <v>167</v>
      </c>
      <c r="W3" t="s">
        <v>167</v>
      </c>
      <c r="X3" t="s">
        <v>168</v>
      </c>
      <c r="Y3" t="s">
        <v>168</v>
      </c>
      <c r="Z3" t="s">
        <v>166</v>
      </c>
      <c r="AA3" t="s">
        <v>167</v>
      </c>
      <c r="AB3" t="s">
        <v>167</v>
      </c>
      <c r="AC3" t="s">
        <v>166</v>
      </c>
      <c r="AD3" t="s">
        <v>166</v>
      </c>
      <c r="AE3" t="s">
        <v>168</v>
      </c>
      <c r="AF3" t="s">
        <v>167</v>
      </c>
      <c r="AG3" t="s">
        <v>166</v>
      </c>
      <c r="AH3" t="s">
        <v>166</v>
      </c>
      <c r="AI3" t="s">
        <v>167</v>
      </c>
      <c r="AJ3" t="s">
        <v>167</v>
      </c>
      <c r="AK3">
        <v>2</v>
      </c>
      <c r="AL3" t="s">
        <v>197</v>
      </c>
      <c r="AM3" t="s">
        <v>188</v>
      </c>
      <c r="AN3">
        <v>4745756</v>
      </c>
      <c r="AO3" t="s">
        <v>758</v>
      </c>
      <c r="AP3" t="s">
        <v>758</v>
      </c>
      <c r="AQ3" t="s">
        <v>759</v>
      </c>
    </row>
    <row r="4" spans="1:43">
      <c r="A4">
        <v>3</v>
      </c>
      <c r="B4" s="73">
        <v>45490</v>
      </c>
      <c r="C4" t="s">
        <v>679</v>
      </c>
      <c r="D4" t="s">
        <v>680</v>
      </c>
      <c r="E4" t="s">
        <v>681</v>
      </c>
      <c r="F4" t="s">
        <v>682</v>
      </c>
      <c r="I4" t="s">
        <v>403</v>
      </c>
      <c r="J4" t="s">
        <v>116</v>
      </c>
      <c r="K4" t="s">
        <v>394</v>
      </c>
      <c r="L4" t="s">
        <v>9</v>
      </c>
      <c r="M4" t="s">
        <v>21</v>
      </c>
      <c r="N4" t="s">
        <v>471</v>
      </c>
      <c r="O4" t="s">
        <v>472</v>
      </c>
      <c r="P4" t="s">
        <v>158</v>
      </c>
      <c r="Q4" t="s">
        <v>167</v>
      </c>
      <c r="R4" t="s">
        <v>166</v>
      </c>
      <c r="S4" t="s">
        <v>167</v>
      </c>
      <c r="T4" t="s">
        <v>168</v>
      </c>
      <c r="U4" t="s">
        <v>166</v>
      </c>
      <c r="V4" t="s">
        <v>167</v>
      </c>
      <c r="W4" t="s">
        <v>167</v>
      </c>
      <c r="X4" t="s">
        <v>167</v>
      </c>
      <c r="Y4" t="s">
        <v>168</v>
      </c>
      <c r="Z4" t="s">
        <v>168</v>
      </c>
      <c r="AA4" t="s">
        <v>167</v>
      </c>
      <c r="AB4" t="s">
        <v>167</v>
      </c>
      <c r="AC4" t="s">
        <v>166</v>
      </c>
      <c r="AD4" t="s">
        <v>166</v>
      </c>
      <c r="AE4" t="s">
        <v>168</v>
      </c>
      <c r="AF4" t="s">
        <v>167</v>
      </c>
      <c r="AG4" t="s">
        <v>166</v>
      </c>
      <c r="AH4" t="s">
        <v>166</v>
      </c>
      <c r="AI4" t="s">
        <v>167</v>
      </c>
      <c r="AJ4" t="s">
        <v>167</v>
      </c>
      <c r="AK4">
        <v>2</v>
      </c>
      <c r="AL4" t="s">
        <v>197</v>
      </c>
      <c r="AM4" t="s">
        <v>188</v>
      </c>
      <c r="AN4">
        <v>4745756</v>
      </c>
      <c r="AO4" t="s">
        <v>758</v>
      </c>
      <c r="AP4" t="s">
        <v>758</v>
      </c>
      <c r="AQ4" t="s">
        <v>759</v>
      </c>
    </row>
    <row r="5" spans="1:43">
      <c r="A5">
        <v>4</v>
      </c>
      <c r="B5" s="73">
        <v>45490</v>
      </c>
      <c r="C5" t="s">
        <v>683</v>
      </c>
      <c r="D5" t="s">
        <v>684</v>
      </c>
      <c r="E5" t="s">
        <v>685</v>
      </c>
      <c r="F5" t="s">
        <v>686</v>
      </c>
      <c r="I5" t="s">
        <v>404</v>
      </c>
      <c r="J5" t="s">
        <v>116</v>
      </c>
      <c r="K5" t="s">
        <v>394</v>
      </c>
      <c r="L5" t="s">
        <v>9</v>
      </c>
      <c r="M5" t="s">
        <v>21</v>
      </c>
      <c r="N5" t="s">
        <v>471</v>
      </c>
      <c r="O5" t="s">
        <v>472</v>
      </c>
      <c r="P5" t="s">
        <v>158</v>
      </c>
      <c r="Q5" t="s">
        <v>168</v>
      </c>
      <c r="R5" t="s">
        <v>168</v>
      </c>
      <c r="S5" t="s">
        <v>167</v>
      </c>
      <c r="T5" t="s">
        <v>168</v>
      </c>
      <c r="U5" t="s">
        <v>166</v>
      </c>
      <c r="V5" t="s">
        <v>166</v>
      </c>
      <c r="W5" t="s">
        <v>167</v>
      </c>
      <c r="X5" t="s">
        <v>166</v>
      </c>
      <c r="Y5" t="s">
        <v>168</v>
      </c>
      <c r="Z5" t="s">
        <v>166</v>
      </c>
      <c r="AA5" t="s">
        <v>168</v>
      </c>
      <c r="AB5" t="s">
        <v>167</v>
      </c>
      <c r="AC5" t="s">
        <v>166</v>
      </c>
      <c r="AD5" t="s">
        <v>166</v>
      </c>
      <c r="AE5" t="s">
        <v>168</v>
      </c>
      <c r="AF5" t="s">
        <v>167</v>
      </c>
      <c r="AG5" t="s">
        <v>166</v>
      </c>
      <c r="AH5" t="s">
        <v>166</v>
      </c>
      <c r="AI5" t="s">
        <v>167</v>
      </c>
      <c r="AJ5" t="s">
        <v>166</v>
      </c>
      <c r="AK5">
        <v>2</v>
      </c>
      <c r="AL5" t="s">
        <v>197</v>
      </c>
      <c r="AM5" t="s">
        <v>188</v>
      </c>
      <c r="AN5">
        <v>4745756</v>
      </c>
      <c r="AO5" t="s">
        <v>758</v>
      </c>
      <c r="AP5" t="s">
        <v>758</v>
      </c>
      <c r="AQ5" t="s">
        <v>759</v>
      </c>
    </row>
    <row r="6" spans="1:43">
      <c r="A6">
        <v>5</v>
      </c>
      <c r="B6" s="73">
        <v>45490</v>
      </c>
      <c r="C6" t="s">
        <v>687</v>
      </c>
      <c r="D6" t="s">
        <v>688</v>
      </c>
      <c r="E6" t="s">
        <v>677</v>
      </c>
      <c r="F6" t="s">
        <v>689</v>
      </c>
      <c r="I6" t="s">
        <v>403</v>
      </c>
      <c r="J6" t="s">
        <v>116</v>
      </c>
      <c r="K6" t="s">
        <v>394</v>
      </c>
      <c r="L6" t="s">
        <v>9</v>
      </c>
      <c r="M6" t="s">
        <v>21</v>
      </c>
      <c r="N6" t="s">
        <v>471</v>
      </c>
      <c r="O6" t="s">
        <v>472</v>
      </c>
      <c r="P6" t="s">
        <v>158</v>
      </c>
      <c r="Q6" t="s">
        <v>166</v>
      </c>
      <c r="R6" t="s">
        <v>166</v>
      </c>
      <c r="S6" t="s">
        <v>167</v>
      </c>
      <c r="T6" t="s">
        <v>168</v>
      </c>
      <c r="U6" t="s">
        <v>166</v>
      </c>
      <c r="V6" t="s">
        <v>167</v>
      </c>
      <c r="W6" t="s">
        <v>167</v>
      </c>
      <c r="X6" t="s">
        <v>166</v>
      </c>
      <c r="Y6" t="s">
        <v>167</v>
      </c>
      <c r="Z6" t="s">
        <v>166</v>
      </c>
      <c r="AA6" t="s">
        <v>167</v>
      </c>
      <c r="AB6" t="s">
        <v>167</v>
      </c>
      <c r="AC6" t="s">
        <v>166</v>
      </c>
      <c r="AD6" t="s">
        <v>166</v>
      </c>
      <c r="AE6" t="s">
        <v>168</v>
      </c>
      <c r="AF6" t="s">
        <v>167</v>
      </c>
      <c r="AG6" t="s">
        <v>166</v>
      </c>
      <c r="AH6" t="s">
        <v>166</v>
      </c>
      <c r="AI6" t="s">
        <v>167</v>
      </c>
      <c r="AJ6" t="s">
        <v>167</v>
      </c>
      <c r="AK6">
        <v>2</v>
      </c>
      <c r="AL6" t="s">
        <v>197</v>
      </c>
      <c r="AM6" t="s">
        <v>188</v>
      </c>
      <c r="AN6">
        <v>4745756</v>
      </c>
      <c r="AO6" t="s">
        <v>758</v>
      </c>
      <c r="AP6" t="s">
        <v>758</v>
      </c>
      <c r="AQ6" t="s">
        <v>759</v>
      </c>
    </row>
    <row r="7" spans="1:43">
      <c r="A7">
        <v>6</v>
      </c>
      <c r="B7" s="73">
        <v>45490</v>
      </c>
      <c r="C7" t="s">
        <v>690</v>
      </c>
      <c r="D7" t="s">
        <v>691</v>
      </c>
      <c r="E7" t="s">
        <v>692</v>
      </c>
      <c r="F7" t="s">
        <v>693</v>
      </c>
      <c r="I7" t="s">
        <v>403</v>
      </c>
      <c r="J7" t="s">
        <v>116</v>
      </c>
      <c r="K7" t="s">
        <v>394</v>
      </c>
      <c r="L7" t="s">
        <v>9</v>
      </c>
      <c r="M7" t="s">
        <v>21</v>
      </c>
      <c r="N7" t="s">
        <v>471</v>
      </c>
      <c r="O7" t="s">
        <v>472</v>
      </c>
      <c r="P7" t="s">
        <v>158</v>
      </c>
      <c r="Q7" t="s">
        <v>166</v>
      </c>
      <c r="R7" t="s">
        <v>166</v>
      </c>
      <c r="S7" t="s">
        <v>167</v>
      </c>
      <c r="T7" t="s">
        <v>168</v>
      </c>
      <c r="U7" t="s">
        <v>166</v>
      </c>
      <c r="V7" t="s">
        <v>167</v>
      </c>
      <c r="W7" t="s">
        <v>167</v>
      </c>
      <c r="X7" t="s">
        <v>167</v>
      </c>
      <c r="Y7" t="s">
        <v>168</v>
      </c>
      <c r="Z7" t="s">
        <v>166</v>
      </c>
      <c r="AA7" t="s">
        <v>168</v>
      </c>
      <c r="AB7" t="s">
        <v>167</v>
      </c>
      <c r="AC7" t="s">
        <v>166</v>
      </c>
      <c r="AD7" t="s">
        <v>166</v>
      </c>
      <c r="AE7" t="s">
        <v>168</v>
      </c>
      <c r="AF7" t="s">
        <v>167</v>
      </c>
      <c r="AG7" t="s">
        <v>166</v>
      </c>
      <c r="AH7" t="s">
        <v>166</v>
      </c>
      <c r="AI7" t="s">
        <v>167</v>
      </c>
      <c r="AJ7" t="s">
        <v>167</v>
      </c>
      <c r="AK7">
        <v>2</v>
      </c>
      <c r="AL7" t="s">
        <v>197</v>
      </c>
      <c r="AM7" t="s">
        <v>188</v>
      </c>
      <c r="AN7">
        <v>4745756</v>
      </c>
      <c r="AO7" t="s">
        <v>758</v>
      </c>
      <c r="AP7" t="s">
        <v>758</v>
      </c>
      <c r="AQ7" t="s">
        <v>759</v>
      </c>
    </row>
    <row r="8" spans="1:43">
      <c r="A8">
        <v>7</v>
      </c>
      <c r="B8" s="73">
        <v>45490</v>
      </c>
      <c r="C8" t="s">
        <v>694</v>
      </c>
      <c r="D8" t="s">
        <v>695</v>
      </c>
      <c r="E8" t="s">
        <v>696</v>
      </c>
      <c r="F8" t="s">
        <v>697</v>
      </c>
      <c r="I8" t="s">
        <v>404</v>
      </c>
      <c r="J8" t="s">
        <v>116</v>
      </c>
      <c r="K8" t="s">
        <v>394</v>
      </c>
      <c r="L8" t="s">
        <v>9</v>
      </c>
      <c r="M8" t="s">
        <v>21</v>
      </c>
      <c r="N8" t="s">
        <v>471</v>
      </c>
      <c r="O8" t="s">
        <v>472</v>
      </c>
      <c r="P8" t="s">
        <v>158</v>
      </c>
      <c r="Q8" t="s">
        <v>166</v>
      </c>
      <c r="R8" t="s">
        <v>166</v>
      </c>
      <c r="S8" t="s">
        <v>167</v>
      </c>
      <c r="T8" t="s">
        <v>168</v>
      </c>
      <c r="U8" t="s">
        <v>166</v>
      </c>
      <c r="V8" t="s">
        <v>167</v>
      </c>
      <c r="W8" t="s">
        <v>167</v>
      </c>
      <c r="X8" t="s">
        <v>168</v>
      </c>
      <c r="Y8" t="s">
        <v>168</v>
      </c>
      <c r="Z8" t="s">
        <v>166</v>
      </c>
      <c r="AA8" t="s">
        <v>168</v>
      </c>
      <c r="AB8" t="s">
        <v>167</v>
      </c>
      <c r="AC8" t="s">
        <v>166</v>
      </c>
      <c r="AD8" t="s">
        <v>166</v>
      </c>
      <c r="AE8" t="s">
        <v>168</v>
      </c>
      <c r="AF8" t="s">
        <v>167</v>
      </c>
      <c r="AG8" t="s">
        <v>166</v>
      </c>
      <c r="AH8" t="s">
        <v>166</v>
      </c>
      <c r="AI8" t="s">
        <v>167</v>
      </c>
      <c r="AJ8" t="s">
        <v>167</v>
      </c>
      <c r="AK8">
        <v>2</v>
      </c>
      <c r="AL8" t="s">
        <v>197</v>
      </c>
      <c r="AM8" t="s">
        <v>188</v>
      </c>
      <c r="AN8">
        <v>4745756</v>
      </c>
      <c r="AO8" t="s">
        <v>758</v>
      </c>
      <c r="AP8" t="s">
        <v>758</v>
      </c>
      <c r="AQ8" t="s">
        <v>759</v>
      </c>
    </row>
    <row r="9" spans="1:43">
      <c r="A9">
        <v>8</v>
      </c>
      <c r="B9" s="73">
        <v>45490</v>
      </c>
      <c r="C9" t="s">
        <v>698</v>
      </c>
      <c r="D9" t="s">
        <v>699</v>
      </c>
      <c r="E9" t="s">
        <v>700</v>
      </c>
      <c r="F9" t="s">
        <v>701</v>
      </c>
      <c r="I9" t="s">
        <v>404</v>
      </c>
      <c r="J9" t="s">
        <v>116</v>
      </c>
      <c r="K9" t="s">
        <v>394</v>
      </c>
      <c r="L9" t="s">
        <v>9</v>
      </c>
      <c r="M9" t="s">
        <v>21</v>
      </c>
      <c r="N9" t="s">
        <v>471</v>
      </c>
      <c r="O9" t="s">
        <v>472</v>
      </c>
      <c r="P9" t="s">
        <v>158</v>
      </c>
      <c r="Q9" t="s">
        <v>167</v>
      </c>
      <c r="R9" t="s">
        <v>166</v>
      </c>
      <c r="S9" t="s">
        <v>167</v>
      </c>
      <c r="T9" t="s">
        <v>168</v>
      </c>
      <c r="U9" t="s">
        <v>166</v>
      </c>
      <c r="V9" t="s">
        <v>167</v>
      </c>
      <c r="W9" t="s">
        <v>166</v>
      </c>
      <c r="X9" t="s">
        <v>167</v>
      </c>
      <c r="Y9" t="s">
        <v>168</v>
      </c>
      <c r="Z9" t="s">
        <v>166</v>
      </c>
      <c r="AA9" t="s">
        <v>168</v>
      </c>
      <c r="AB9" t="s">
        <v>167</v>
      </c>
      <c r="AC9" t="s">
        <v>166</v>
      </c>
      <c r="AD9" t="s">
        <v>166</v>
      </c>
      <c r="AE9" t="s">
        <v>168</v>
      </c>
      <c r="AF9" t="s">
        <v>166</v>
      </c>
      <c r="AG9" t="s">
        <v>166</v>
      </c>
      <c r="AH9" t="s">
        <v>166</v>
      </c>
      <c r="AI9" t="s">
        <v>167</v>
      </c>
      <c r="AJ9" t="s">
        <v>167</v>
      </c>
      <c r="AK9">
        <v>2</v>
      </c>
      <c r="AL9" t="s">
        <v>197</v>
      </c>
      <c r="AM9" t="s">
        <v>188</v>
      </c>
      <c r="AN9">
        <v>4745756</v>
      </c>
      <c r="AO9" t="s">
        <v>758</v>
      </c>
      <c r="AP9" t="s">
        <v>758</v>
      </c>
      <c r="AQ9" t="s">
        <v>759</v>
      </c>
    </row>
    <row r="10" spans="1:43">
      <c r="A10">
        <v>9</v>
      </c>
      <c r="B10" s="73">
        <v>45490</v>
      </c>
      <c r="C10" t="s">
        <v>702</v>
      </c>
      <c r="D10" t="s">
        <v>703</v>
      </c>
      <c r="E10" t="s">
        <v>704</v>
      </c>
      <c r="F10" t="s">
        <v>705</v>
      </c>
      <c r="I10" t="s">
        <v>404</v>
      </c>
      <c r="J10" t="s">
        <v>116</v>
      </c>
      <c r="K10" t="s">
        <v>394</v>
      </c>
      <c r="L10" t="s">
        <v>9</v>
      </c>
      <c r="M10" t="s">
        <v>21</v>
      </c>
      <c r="N10" t="s">
        <v>471</v>
      </c>
      <c r="O10" t="s">
        <v>472</v>
      </c>
      <c r="P10" t="s">
        <v>158</v>
      </c>
      <c r="Q10" t="s">
        <v>166</v>
      </c>
      <c r="R10" t="s">
        <v>167</v>
      </c>
      <c r="S10" t="s">
        <v>167</v>
      </c>
      <c r="T10" t="s">
        <v>168</v>
      </c>
      <c r="U10" t="s">
        <v>166</v>
      </c>
      <c r="V10" t="s">
        <v>166</v>
      </c>
      <c r="W10" t="s">
        <v>167</v>
      </c>
      <c r="X10" t="s">
        <v>167</v>
      </c>
      <c r="Y10" t="s">
        <v>168</v>
      </c>
      <c r="Z10" t="s">
        <v>166</v>
      </c>
      <c r="AA10" t="s">
        <v>168</v>
      </c>
      <c r="AB10" t="s">
        <v>167</v>
      </c>
      <c r="AC10" t="s">
        <v>168</v>
      </c>
      <c r="AD10" t="s">
        <v>166</v>
      </c>
      <c r="AE10" t="s">
        <v>168</v>
      </c>
      <c r="AF10" t="s">
        <v>167</v>
      </c>
      <c r="AG10" t="s">
        <v>166</v>
      </c>
      <c r="AH10" t="s">
        <v>166</v>
      </c>
      <c r="AI10" t="s">
        <v>167</v>
      </c>
      <c r="AJ10" t="s">
        <v>167</v>
      </c>
      <c r="AK10">
        <v>2</v>
      </c>
      <c r="AL10" t="s">
        <v>197</v>
      </c>
      <c r="AM10" t="s">
        <v>188</v>
      </c>
      <c r="AN10">
        <v>4745756</v>
      </c>
      <c r="AO10" t="s">
        <v>758</v>
      </c>
      <c r="AP10" t="s">
        <v>758</v>
      </c>
      <c r="AQ10" t="s">
        <v>759</v>
      </c>
    </row>
    <row r="11" spans="1:43">
      <c r="A11">
        <v>10</v>
      </c>
      <c r="B11" s="73">
        <v>45490</v>
      </c>
      <c r="C11" t="s">
        <v>706</v>
      </c>
      <c r="D11" t="s">
        <v>707</v>
      </c>
      <c r="E11" t="s">
        <v>708</v>
      </c>
      <c r="F11" t="s">
        <v>709</v>
      </c>
      <c r="I11" t="s">
        <v>403</v>
      </c>
      <c r="J11" t="s">
        <v>116</v>
      </c>
      <c r="K11" t="s">
        <v>394</v>
      </c>
      <c r="L11" t="s">
        <v>9</v>
      </c>
      <c r="M11" t="s">
        <v>21</v>
      </c>
      <c r="N11" t="s">
        <v>471</v>
      </c>
      <c r="O11" t="s">
        <v>472</v>
      </c>
      <c r="P11" t="s">
        <v>158</v>
      </c>
      <c r="Q11" t="s">
        <v>167</v>
      </c>
      <c r="R11" t="s">
        <v>167</v>
      </c>
      <c r="S11" t="s">
        <v>167</v>
      </c>
      <c r="T11" t="s">
        <v>167</v>
      </c>
      <c r="U11" t="s">
        <v>166</v>
      </c>
      <c r="V11" t="s">
        <v>166</v>
      </c>
      <c r="W11" t="s">
        <v>167</v>
      </c>
      <c r="X11" t="s">
        <v>166</v>
      </c>
      <c r="Y11" t="s">
        <v>168</v>
      </c>
      <c r="Z11" t="s">
        <v>166</v>
      </c>
      <c r="AA11" t="s">
        <v>168</v>
      </c>
      <c r="AB11" t="s">
        <v>167</v>
      </c>
      <c r="AC11" t="s">
        <v>166</v>
      </c>
      <c r="AD11" t="s">
        <v>166</v>
      </c>
      <c r="AE11" t="s">
        <v>166</v>
      </c>
      <c r="AF11" t="s">
        <v>166</v>
      </c>
      <c r="AG11" t="s">
        <v>166</v>
      </c>
      <c r="AH11" t="s">
        <v>166</v>
      </c>
      <c r="AI11" t="s">
        <v>167</v>
      </c>
      <c r="AJ11" t="s">
        <v>168</v>
      </c>
      <c r="AK11">
        <v>2</v>
      </c>
      <c r="AL11" t="s">
        <v>197</v>
      </c>
      <c r="AM11" t="s">
        <v>188</v>
      </c>
      <c r="AN11">
        <v>4745756</v>
      </c>
      <c r="AO11" t="s">
        <v>758</v>
      </c>
      <c r="AP11" t="s">
        <v>758</v>
      </c>
      <c r="AQ11" t="s">
        <v>759</v>
      </c>
    </row>
    <row r="12" spans="1:43">
      <c r="A12">
        <v>11</v>
      </c>
      <c r="B12" s="73">
        <v>45490</v>
      </c>
      <c r="C12" t="s">
        <v>710</v>
      </c>
      <c r="D12" t="s">
        <v>711</v>
      </c>
      <c r="E12" t="s">
        <v>712</v>
      </c>
      <c r="F12" t="s">
        <v>713</v>
      </c>
      <c r="I12" t="s">
        <v>404</v>
      </c>
      <c r="J12" t="s">
        <v>116</v>
      </c>
      <c r="K12" t="s">
        <v>394</v>
      </c>
      <c r="L12" t="s">
        <v>9</v>
      </c>
      <c r="M12" t="s">
        <v>21</v>
      </c>
      <c r="N12" t="s">
        <v>471</v>
      </c>
      <c r="O12" t="s">
        <v>472</v>
      </c>
      <c r="P12" t="s">
        <v>158</v>
      </c>
      <c r="Q12" t="s">
        <v>166</v>
      </c>
      <c r="R12" t="s">
        <v>167</v>
      </c>
      <c r="S12" t="s">
        <v>167</v>
      </c>
      <c r="T12" t="s">
        <v>168</v>
      </c>
      <c r="U12" t="s">
        <v>166</v>
      </c>
      <c r="V12" t="s">
        <v>167</v>
      </c>
      <c r="W12" t="s">
        <v>167</v>
      </c>
      <c r="X12" t="s">
        <v>167</v>
      </c>
      <c r="Y12" t="s">
        <v>168</v>
      </c>
      <c r="Z12" t="s">
        <v>166</v>
      </c>
      <c r="AA12" t="s">
        <v>168</v>
      </c>
      <c r="AB12" t="s">
        <v>167</v>
      </c>
      <c r="AC12" t="s">
        <v>166</v>
      </c>
      <c r="AD12" t="s">
        <v>166</v>
      </c>
      <c r="AE12" t="s">
        <v>168</v>
      </c>
      <c r="AF12" t="s">
        <v>167</v>
      </c>
      <c r="AG12" t="s">
        <v>166</v>
      </c>
      <c r="AH12" t="s">
        <v>166</v>
      </c>
      <c r="AI12" t="s">
        <v>167</v>
      </c>
      <c r="AJ12" t="s">
        <v>167</v>
      </c>
      <c r="AK12">
        <v>2</v>
      </c>
      <c r="AL12" t="s">
        <v>197</v>
      </c>
      <c r="AM12" t="s">
        <v>188</v>
      </c>
      <c r="AN12">
        <v>4745756</v>
      </c>
      <c r="AO12" t="s">
        <v>758</v>
      </c>
      <c r="AP12" t="s">
        <v>758</v>
      </c>
      <c r="AQ12" t="s">
        <v>759</v>
      </c>
    </row>
    <row r="13" spans="1:43">
      <c r="A13">
        <v>12</v>
      </c>
      <c r="B13" s="73">
        <v>45490</v>
      </c>
      <c r="C13" t="s">
        <v>714</v>
      </c>
      <c r="D13" t="s">
        <v>715</v>
      </c>
      <c r="E13" t="s">
        <v>716</v>
      </c>
      <c r="F13" t="s">
        <v>717</v>
      </c>
      <c r="I13" t="s">
        <v>403</v>
      </c>
      <c r="J13" t="s">
        <v>116</v>
      </c>
      <c r="K13" t="s">
        <v>394</v>
      </c>
      <c r="L13" t="s">
        <v>9</v>
      </c>
      <c r="M13" t="s">
        <v>21</v>
      </c>
      <c r="N13" t="s">
        <v>471</v>
      </c>
      <c r="O13" t="s">
        <v>472</v>
      </c>
      <c r="P13" t="s">
        <v>158</v>
      </c>
      <c r="Q13" t="s">
        <v>166</v>
      </c>
      <c r="R13" t="s">
        <v>166</v>
      </c>
      <c r="S13" t="s">
        <v>167</v>
      </c>
      <c r="T13" t="s">
        <v>168</v>
      </c>
      <c r="U13" t="s">
        <v>166</v>
      </c>
      <c r="V13" t="s">
        <v>166</v>
      </c>
      <c r="W13" t="s">
        <v>167</v>
      </c>
      <c r="X13" t="s">
        <v>167</v>
      </c>
      <c r="Y13" t="s">
        <v>168</v>
      </c>
      <c r="Z13" t="s">
        <v>166</v>
      </c>
      <c r="AA13" t="s">
        <v>167</v>
      </c>
      <c r="AB13" t="s">
        <v>167</v>
      </c>
      <c r="AC13" t="s">
        <v>166</v>
      </c>
      <c r="AD13" t="s">
        <v>166</v>
      </c>
      <c r="AE13" t="s">
        <v>167</v>
      </c>
      <c r="AF13" t="s">
        <v>167</v>
      </c>
      <c r="AG13" t="s">
        <v>166</v>
      </c>
      <c r="AH13" t="s">
        <v>166</v>
      </c>
      <c r="AI13" t="s">
        <v>167</v>
      </c>
      <c r="AJ13" t="s">
        <v>167</v>
      </c>
      <c r="AK13">
        <v>2</v>
      </c>
      <c r="AL13" t="s">
        <v>197</v>
      </c>
      <c r="AM13" t="s">
        <v>188</v>
      </c>
      <c r="AN13">
        <v>4745756</v>
      </c>
      <c r="AO13" t="s">
        <v>758</v>
      </c>
      <c r="AP13" t="s">
        <v>758</v>
      </c>
      <c r="AQ13" t="s">
        <v>759</v>
      </c>
    </row>
    <row r="14" spans="1:43">
      <c r="A14">
        <v>13</v>
      </c>
      <c r="B14" s="73">
        <v>45490</v>
      </c>
      <c r="C14" t="s">
        <v>718</v>
      </c>
      <c r="D14" t="s">
        <v>719</v>
      </c>
      <c r="E14" t="s">
        <v>707</v>
      </c>
      <c r="F14" t="s">
        <v>720</v>
      </c>
      <c r="I14" t="s">
        <v>403</v>
      </c>
      <c r="J14" t="s">
        <v>116</v>
      </c>
      <c r="K14" t="s">
        <v>394</v>
      </c>
      <c r="L14" t="s">
        <v>9</v>
      </c>
      <c r="M14" t="s">
        <v>21</v>
      </c>
      <c r="N14" t="s">
        <v>471</v>
      </c>
      <c r="O14" t="s">
        <v>472</v>
      </c>
      <c r="P14" t="s">
        <v>158</v>
      </c>
      <c r="Q14" t="s">
        <v>166</v>
      </c>
      <c r="R14" t="s">
        <v>168</v>
      </c>
      <c r="S14" t="s">
        <v>167</v>
      </c>
      <c r="T14" t="s">
        <v>168</v>
      </c>
      <c r="U14" t="s">
        <v>166</v>
      </c>
      <c r="V14" t="s">
        <v>166</v>
      </c>
      <c r="W14" t="s">
        <v>167</v>
      </c>
      <c r="X14" t="s">
        <v>167</v>
      </c>
      <c r="Y14" t="s">
        <v>166</v>
      </c>
      <c r="Z14" t="s">
        <v>167</v>
      </c>
      <c r="AA14" t="s">
        <v>167</v>
      </c>
      <c r="AB14" t="s">
        <v>167</v>
      </c>
      <c r="AC14" t="s">
        <v>166</v>
      </c>
      <c r="AD14" t="s">
        <v>166</v>
      </c>
      <c r="AE14" t="s">
        <v>168</v>
      </c>
      <c r="AF14" t="s">
        <v>167</v>
      </c>
      <c r="AG14" t="s">
        <v>166</v>
      </c>
      <c r="AH14" t="s">
        <v>166</v>
      </c>
      <c r="AI14" t="s">
        <v>168</v>
      </c>
      <c r="AJ14" t="s">
        <v>167</v>
      </c>
      <c r="AK14">
        <v>2</v>
      </c>
      <c r="AL14" t="s">
        <v>197</v>
      </c>
      <c r="AM14" t="s">
        <v>188</v>
      </c>
      <c r="AN14">
        <v>4745756</v>
      </c>
      <c r="AO14" t="s">
        <v>758</v>
      </c>
      <c r="AP14" t="s">
        <v>758</v>
      </c>
      <c r="AQ14" t="s">
        <v>759</v>
      </c>
    </row>
    <row r="15" spans="1:43">
      <c r="A15">
        <v>14</v>
      </c>
      <c r="B15" s="73">
        <v>45490</v>
      </c>
      <c r="C15" t="s">
        <v>721</v>
      </c>
      <c r="D15" t="s">
        <v>722</v>
      </c>
      <c r="E15" t="s">
        <v>723</v>
      </c>
      <c r="F15" t="s">
        <v>724</v>
      </c>
      <c r="I15" t="s">
        <v>403</v>
      </c>
      <c r="J15" t="s">
        <v>116</v>
      </c>
      <c r="K15" t="s">
        <v>394</v>
      </c>
      <c r="L15" t="s">
        <v>9</v>
      </c>
      <c r="M15" t="s">
        <v>21</v>
      </c>
      <c r="N15" t="s">
        <v>471</v>
      </c>
      <c r="O15" t="s">
        <v>472</v>
      </c>
      <c r="P15" t="s">
        <v>158</v>
      </c>
      <c r="Q15" t="s">
        <v>166</v>
      </c>
      <c r="R15" t="s">
        <v>166</v>
      </c>
      <c r="S15" t="s">
        <v>167</v>
      </c>
      <c r="T15" t="s">
        <v>166</v>
      </c>
      <c r="U15" t="s">
        <v>166</v>
      </c>
      <c r="V15" t="s">
        <v>167</v>
      </c>
      <c r="W15" t="s">
        <v>167</v>
      </c>
      <c r="X15" t="s">
        <v>167</v>
      </c>
      <c r="Y15" t="s">
        <v>168</v>
      </c>
      <c r="Z15" t="s">
        <v>166</v>
      </c>
      <c r="AA15" t="s">
        <v>168</v>
      </c>
      <c r="AB15" t="s">
        <v>167</v>
      </c>
      <c r="AC15" t="s">
        <v>166</v>
      </c>
      <c r="AD15" t="s">
        <v>166</v>
      </c>
      <c r="AE15" t="s">
        <v>168</v>
      </c>
      <c r="AF15" t="s">
        <v>167</v>
      </c>
      <c r="AG15" t="s">
        <v>167</v>
      </c>
      <c r="AH15" t="s">
        <v>166</v>
      </c>
      <c r="AI15" t="s">
        <v>166</v>
      </c>
      <c r="AJ15" t="s">
        <v>167</v>
      </c>
      <c r="AK15">
        <v>2</v>
      </c>
      <c r="AL15" t="s">
        <v>197</v>
      </c>
      <c r="AM15" t="s">
        <v>188</v>
      </c>
      <c r="AN15">
        <v>4745756</v>
      </c>
      <c r="AO15" t="s">
        <v>758</v>
      </c>
      <c r="AP15" t="s">
        <v>758</v>
      </c>
      <c r="AQ15" t="s">
        <v>759</v>
      </c>
    </row>
    <row r="16" spans="1:43">
      <c r="A16">
        <v>15</v>
      </c>
      <c r="B16" s="73">
        <v>45490</v>
      </c>
      <c r="C16" t="s">
        <v>725</v>
      </c>
      <c r="D16" t="s">
        <v>726</v>
      </c>
      <c r="E16" t="s">
        <v>727</v>
      </c>
      <c r="F16" t="s">
        <v>728</v>
      </c>
      <c r="I16" t="s">
        <v>404</v>
      </c>
      <c r="J16" t="s">
        <v>116</v>
      </c>
      <c r="K16" t="s">
        <v>394</v>
      </c>
      <c r="L16" t="s">
        <v>9</v>
      </c>
      <c r="M16" t="s">
        <v>21</v>
      </c>
      <c r="N16" t="s">
        <v>471</v>
      </c>
      <c r="O16" t="s">
        <v>472</v>
      </c>
      <c r="P16" t="s">
        <v>158</v>
      </c>
      <c r="Q16" t="s">
        <v>166</v>
      </c>
      <c r="R16" t="s">
        <v>166</v>
      </c>
      <c r="S16" t="s">
        <v>167</v>
      </c>
      <c r="T16" t="s">
        <v>168</v>
      </c>
      <c r="U16" t="s">
        <v>166</v>
      </c>
      <c r="V16" t="s">
        <v>167</v>
      </c>
      <c r="W16" t="s">
        <v>167</v>
      </c>
      <c r="X16" t="s">
        <v>167</v>
      </c>
      <c r="Y16" t="s">
        <v>168</v>
      </c>
      <c r="Z16" t="s">
        <v>166</v>
      </c>
      <c r="AA16" t="s">
        <v>167</v>
      </c>
      <c r="AB16" t="s">
        <v>167</v>
      </c>
      <c r="AC16" t="s">
        <v>166</v>
      </c>
      <c r="AD16" t="s">
        <v>166</v>
      </c>
      <c r="AE16" t="s">
        <v>168</v>
      </c>
      <c r="AF16" t="s">
        <v>167</v>
      </c>
      <c r="AG16" t="s">
        <v>166</v>
      </c>
      <c r="AH16" t="s">
        <v>166</v>
      </c>
      <c r="AI16" t="s">
        <v>167</v>
      </c>
      <c r="AJ16" t="s">
        <v>167</v>
      </c>
      <c r="AK16">
        <v>2</v>
      </c>
      <c r="AL16" t="s">
        <v>197</v>
      </c>
      <c r="AM16" t="s">
        <v>188</v>
      </c>
      <c r="AN16">
        <v>4745756</v>
      </c>
      <c r="AO16" t="s">
        <v>758</v>
      </c>
      <c r="AP16" t="s">
        <v>758</v>
      </c>
      <c r="AQ16" t="s">
        <v>759</v>
      </c>
    </row>
    <row r="17" spans="1:43">
      <c r="A17">
        <v>16</v>
      </c>
      <c r="B17" s="73">
        <v>45490</v>
      </c>
      <c r="C17" t="s">
        <v>729</v>
      </c>
      <c r="D17" t="s">
        <v>730</v>
      </c>
      <c r="E17" t="s">
        <v>731</v>
      </c>
      <c r="F17" t="s">
        <v>732</v>
      </c>
      <c r="I17" t="s">
        <v>404</v>
      </c>
      <c r="J17" t="s">
        <v>116</v>
      </c>
      <c r="K17" t="s">
        <v>394</v>
      </c>
      <c r="L17" t="s">
        <v>9</v>
      </c>
      <c r="M17" t="s">
        <v>21</v>
      </c>
      <c r="N17" t="s">
        <v>471</v>
      </c>
      <c r="O17" t="s">
        <v>472</v>
      </c>
      <c r="P17" t="s">
        <v>158</v>
      </c>
      <c r="AK17">
        <v>2</v>
      </c>
      <c r="AL17" t="s">
        <v>197</v>
      </c>
      <c r="AM17" t="s">
        <v>188</v>
      </c>
      <c r="AN17">
        <v>4745756</v>
      </c>
      <c r="AO17" t="s">
        <v>758</v>
      </c>
      <c r="AP17" t="s">
        <v>758</v>
      </c>
      <c r="AQ17" t="s">
        <v>759</v>
      </c>
    </row>
    <row r="18" spans="1:43">
      <c r="A18">
        <v>17</v>
      </c>
      <c r="B18" s="73">
        <v>45490</v>
      </c>
      <c r="C18" t="s">
        <v>733</v>
      </c>
      <c r="D18" t="s">
        <v>734</v>
      </c>
      <c r="E18" t="s">
        <v>735</v>
      </c>
      <c r="F18" t="s">
        <v>736</v>
      </c>
      <c r="I18" t="s">
        <v>403</v>
      </c>
      <c r="J18" t="s">
        <v>116</v>
      </c>
      <c r="K18" t="s">
        <v>394</v>
      </c>
      <c r="L18" t="s">
        <v>9</v>
      </c>
      <c r="M18" t="s">
        <v>21</v>
      </c>
      <c r="N18" t="s">
        <v>471</v>
      </c>
      <c r="O18" t="s">
        <v>472</v>
      </c>
      <c r="P18" t="s">
        <v>158</v>
      </c>
      <c r="Q18" t="s">
        <v>166</v>
      </c>
      <c r="R18" t="s">
        <v>166</v>
      </c>
      <c r="S18" t="s">
        <v>167</v>
      </c>
      <c r="T18" t="s">
        <v>168</v>
      </c>
      <c r="U18" t="s">
        <v>167</v>
      </c>
      <c r="V18" t="s">
        <v>166</v>
      </c>
      <c r="W18" t="s">
        <v>167</v>
      </c>
      <c r="X18" t="s">
        <v>167</v>
      </c>
      <c r="Y18" t="s">
        <v>168</v>
      </c>
      <c r="Z18" t="s">
        <v>167</v>
      </c>
      <c r="AA18" t="s">
        <v>166</v>
      </c>
      <c r="AB18" t="s">
        <v>167</v>
      </c>
      <c r="AC18" t="s">
        <v>166</v>
      </c>
      <c r="AD18" t="s">
        <v>166</v>
      </c>
      <c r="AE18" t="s">
        <v>168</v>
      </c>
      <c r="AF18" t="s">
        <v>166</v>
      </c>
      <c r="AG18" t="s">
        <v>168</v>
      </c>
      <c r="AH18" t="s">
        <v>166</v>
      </c>
      <c r="AI18" t="s">
        <v>167</v>
      </c>
      <c r="AJ18" t="s">
        <v>167</v>
      </c>
      <c r="AK18">
        <v>2</v>
      </c>
      <c r="AL18" t="s">
        <v>197</v>
      </c>
      <c r="AM18" t="s">
        <v>188</v>
      </c>
      <c r="AN18">
        <v>4745756</v>
      </c>
      <c r="AO18" t="s">
        <v>758</v>
      </c>
      <c r="AP18" t="s">
        <v>758</v>
      </c>
      <c r="AQ18" t="s">
        <v>759</v>
      </c>
    </row>
    <row r="19" spans="1:43">
      <c r="A19">
        <v>18</v>
      </c>
      <c r="B19" s="73">
        <v>45490</v>
      </c>
      <c r="C19" t="s">
        <v>737</v>
      </c>
      <c r="D19" t="s">
        <v>716</v>
      </c>
      <c r="E19" t="s">
        <v>738</v>
      </c>
      <c r="F19" t="s">
        <v>739</v>
      </c>
      <c r="I19" t="s">
        <v>404</v>
      </c>
      <c r="J19" t="s">
        <v>116</v>
      </c>
      <c r="K19" t="s">
        <v>394</v>
      </c>
      <c r="L19" t="s">
        <v>9</v>
      </c>
      <c r="M19" t="s">
        <v>21</v>
      </c>
      <c r="N19" t="s">
        <v>471</v>
      </c>
      <c r="O19" t="s">
        <v>472</v>
      </c>
      <c r="P19" t="s">
        <v>158</v>
      </c>
      <c r="Q19" t="s">
        <v>168</v>
      </c>
      <c r="R19" t="s">
        <v>168</v>
      </c>
      <c r="S19" t="s">
        <v>168</v>
      </c>
      <c r="T19" t="s">
        <v>168</v>
      </c>
      <c r="U19" t="s">
        <v>166</v>
      </c>
      <c r="V19" t="s">
        <v>167</v>
      </c>
      <c r="W19" t="s">
        <v>167</v>
      </c>
      <c r="X19" t="s">
        <v>167</v>
      </c>
      <c r="Y19" t="s">
        <v>168</v>
      </c>
      <c r="Z19" t="s">
        <v>166</v>
      </c>
      <c r="AA19" t="s">
        <v>168</v>
      </c>
      <c r="AB19" t="s">
        <v>167</v>
      </c>
      <c r="AC19" t="s">
        <v>166</v>
      </c>
      <c r="AD19" t="s">
        <v>166</v>
      </c>
      <c r="AE19" t="s">
        <v>168</v>
      </c>
      <c r="AF19" t="s">
        <v>167</v>
      </c>
      <c r="AH19" t="s">
        <v>166</v>
      </c>
      <c r="AI19" t="s">
        <v>167</v>
      </c>
      <c r="AJ19" t="s">
        <v>167</v>
      </c>
      <c r="AK19">
        <v>2</v>
      </c>
      <c r="AL19" t="s">
        <v>197</v>
      </c>
      <c r="AM19" t="s">
        <v>188</v>
      </c>
      <c r="AN19">
        <v>4745756</v>
      </c>
      <c r="AO19" t="s">
        <v>758</v>
      </c>
      <c r="AP19" t="s">
        <v>758</v>
      </c>
      <c r="AQ19" t="s">
        <v>759</v>
      </c>
    </row>
    <row r="20" spans="1:43">
      <c r="A20">
        <v>19</v>
      </c>
      <c r="B20" s="73">
        <v>45490</v>
      </c>
      <c r="C20" t="s">
        <v>740</v>
      </c>
      <c r="D20" t="s">
        <v>741</v>
      </c>
      <c r="E20" t="s">
        <v>742</v>
      </c>
      <c r="F20" t="s">
        <v>743</v>
      </c>
      <c r="I20" t="s">
        <v>403</v>
      </c>
      <c r="J20" t="s">
        <v>116</v>
      </c>
      <c r="K20" t="s">
        <v>394</v>
      </c>
      <c r="L20" t="s">
        <v>9</v>
      </c>
      <c r="M20" t="s">
        <v>21</v>
      </c>
      <c r="N20" t="s">
        <v>471</v>
      </c>
      <c r="O20" t="s">
        <v>472</v>
      </c>
      <c r="P20" t="s">
        <v>158</v>
      </c>
      <c r="Q20" t="s">
        <v>167</v>
      </c>
      <c r="R20" t="s">
        <v>167</v>
      </c>
      <c r="S20" t="s">
        <v>167</v>
      </c>
      <c r="T20" t="s">
        <v>168</v>
      </c>
      <c r="U20" t="s">
        <v>168</v>
      </c>
      <c r="V20" t="s">
        <v>166</v>
      </c>
      <c r="W20" t="s">
        <v>167</v>
      </c>
      <c r="X20" t="s">
        <v>166</v>
      </c>
      <c r="Y20" t="s">
        <v>168</v>
      </c>
      <c r="Z20" t="s">
        <v>168</v>
      </c>
      <c r="AA20" t="s">
        <v>167</v>
      </c>
      <c r="AB20" t="s">
        <v>167</v>
      </c>
      <c r="AC20" t="s">
        <v>166</v>
      </c>
      <c r="AD20" t="s">
        <v>166</v>
      </c>
      <c r="AE20" t="s">
        <v>167</v>
      </c>
      <c r="AF20" t="s">
        <v>166</v>
      </c>
      <c r="AG20" t="s">
        <v>166</v>
      </c>
      <c r="AH20" t="s">
        <v>167</v>
      </c>
      <c r="AI20" t="s">
        <v>167</v>
      </c>
      <c r="AJ20" t="s">
        <v>167</v>
      </c>
      <c r="AK20">
        <v>2</v>
      </c>
      <c r="AL20" t="s">
        <v>197</v>
      </c>
      <c r="AM20" t="s">
        <v>188</v>
      </c>
      <c r="AN20">
        <v>4745756</v>
      </c>
      <c r="AO20" t="s">
        <v>758</v>
      </c>
      <c r="AP20" t="s">
        <v>758</v>
      </c>
      <c r="AQ20" t="s">
        <v>759</v>
      </c>
    </row>
    <row r="21" spans="1:43">
      <c r="A21">
        <v>20</v>
      </c>
      <c r="B21" s="73">
        <v>45490</v>
      </c>
      <c r="C21" t="s">
        <v>744</v>
      </c>
      <c r="D21" t="s">
        <v>741</v>
      </c>
      <c r="E21" t="s">
        <v>741</v>
      </c>
      <c r="F21" t="s">
        <v>745</v>
      </c>
      <c r="I21" t="s">
        <v>403</v>
      </c>
      <c r="J21" t="s">
        <v>116</v>
      </c>
      <c r="K21" t="s">
        <v>394</v>
      </c>
      <c r="L21" t="s">
        <v>9</v>
      </c>
      <c r="M21" t="s">
        <v>21</v>
      </c>
      <c r="N21" t="s">
        <v>471</v>
      </c>
      <c r="O21" t="s">
        <v>472</v>
      </c>
      <c r="P21" t="s">
        <v>158</v>
      </c>
      <c r="Q21" t="s">
        <v>168</v>
      </c>
      <c r="R21" t="s">
        <v>167</v>
      </c>
      <c r="S21" t="s">
        <v>168</v>
      </c>
      <c r="T21" t="s">
        <v>168</v>
      </c>
      <c r="U21" t="s">
        <v>166</v>
      </c>
      <c r="V21" t="s">
        <v>166</v>
      </c>
      <c r="W21" t="s">
        <v>168</v>
      </c>
      <c r="X21" t="s">
        <v>167</v>
      </c>
      <c r="Y21" t="s">
        <v>166</v>
      </c>
      <c r="Z21" t="s">
        <v>168</v>
      </c>
      <c r="AA21" t="s">
        <v>168</v>
      </c>
      <c r="AB21" t="s">
        <v>167</v>
      </c>
      <c r="AC21" t="s">
        <v>166</v>
      </c>
      <c r="AD21" t="s">
        <v>166</v>
      </c>
      <c r="AE21" t="s">
        <v>168</v>
      </c>
      <c r="AF21" t="s">
        <v>167</v>
      </c>
      <c r="AG21" t="s">
        <v>166</v>
      </c>
      <c r="AH21" t="s">
        <v>166</v>
      </c>
      <c r="AI21" t="s">
        <v>167</v>
      </c>
      <c r="AJ21" t="s">
        <v>167</v>
      </c>
      <c r="AK21">
        <v>2</v>
      </c>
      <c r="AL21" t="s">
        <v>197</v>
      </c>
      <c r="AM21" t="s">
        <v>188</v>
      </c>
      <c r="AN21">
        <v>4745756</v>
      </c>
      <c r="AO21" t="s">
        <v>758</v>
      </c>
      <c r="AP21" t="s">
        <v>758</v>
      </c>
      <c r="AQ21" t="s">
        <v>759</v>
      </c>
    </row>
    <row r="22" spans="1:43">
      <c r="A22">
        <v>21</v>
      </c>
      <c r="B22" s="73">
        <v>45490</v>
      </c>
      <c r="C22" t="s">
        <v>746</v>
      </c>
      <c r="D22" t="s">
        <v>747</v>
      </c>
      <c r="E22" t="s">
        <v>748</v>
      </c>
      <c r="F22" t="s">
        <v>749</v>
      </c>
      <c r="I22" t="s">
        <v>404</v>
      </c>
      <c r="J22" t="s">
        <v>116</v>
      </c>
      <c r="K22" t="s">
        <v>394</v>
      </c>
      <c r="L22" t="s">
        <v>9</v>
      </c>
      <c r="M22" t="s">
        <v>21</v>
      </c>
      <c r="N22" t="s">
        <v>471</v>
      </c>
      <c r="O22" t="s">
        <v>472</v>
      </c>
      <c r="P22" t="s">
        <v>158</v>
      </c>
      <c r="Q22" t="s">
        <v>166</v>
      </c>
      <c r="R22" t="s">
        <v>166</v>
      </c>
      <c r="S22" t="s">
        <v>167</v>
      </c>
      <c r="T22" t="s">
        <v>168</v>
      </c>
      <c r="U22" t="s">
        <v>166</v>
      </c>
      <c r="V22" t="s">
        <v>168</v>
      </c>
      <c r="W22" t="s">
        <v>167</v>
      </c>
      <c r="X22" t="s">
        <v>166</v>
      </c>
      <c r="Y22" t="s">
        <v>168</v>
      </c>
      <c r="Z22" t="s">
        <v>166</v>
      </c>
      <c r="AA22" t="s">
        <v>167</v>
      </c>
      <c r="AB22" t="s">
        <v>167</v>
      </c>
      <c r="AC22" t="s">
        <v>166</v>
      </c>
      <c r="AD22" t="s">
        <v>167</v>
      </c>
      <c r="AE22" t="s">
        <v>168</v>
      </c>
      <c r="AF22" t="s">
        <v>167</v>
      </c>
      <c r="AG22" t="s">
        <v>166</v>
      </c>
      <c r="AH22" t="s">
        <v>166</v>
      </c>
      <c r="AI22" t="s">
        <v>166</v>
      </c>
      <c r="AJ22" t="s">
        <v>167</v>
      </c>
      <c r="AK22">
        <v>2</v>
      </c>
      <c r="AL22" t="s">
        <v>197</v>
      </c>
      <c r="AM22" t="s">
        <v>188</v>
      </c>
      <c r="AN22">
        <v>4745756</v>
      </c>
      <c r="AO22" t="s">
        <v>758</v>
      </c>
      <c r="AP22" t="s">
        <v>758</v>
      </c>
      <c r="AQ22" t="s">
        <v>759</v>
      </c>
    </row>
    <row r="23" spans="1:43">
      <c r="A23">
        <v>22</v>
      </c>
      <c r="B23" s="73">
        <v>45490</v>
      </c>
      <c r="C23" t="s">
        <v>750</v>
      </c>
      <c r="D23" t="s">
        <v>751</v>
      </c>
      <c r="E23" t="s">
        <v>752</v>
      </c>
      <c r="F23" t="s">
        <v>753</v>
      </c>
      <c r="I23" t="s">
        <v>403</v>
      </c>
      <c r="J23" t="s">
        <v>116</v>
      </c>
      <c r="K23" t="s">
        <v>394</v>
      </c>
      <c r="L23" t="s">
        <v>9</v>
      </c>
      <c r="M23" t="s">
        <v>21</v>
      </c>
      <c r="N23" t="s">
        <v>471</v>
      </c>
      <c r="O23" t="s">
        <v>472</v>
      </c>
      <c r="P23" t="s">
        <v>158</v>
      </c>
      <c r="Q23" t="s">
        <v>166</v>
      </c>
      <c r="R23" t="s">
        <v>166</v>
      </c>
      <c r="S23" t="s">
        <v>168</v>
      </c>
      <c r="T23" t="s">
        <v>168</v>
      </c>
      <c r="U23" t="s">
        <v>166</v>
      </c>
      <c r="V23" t="s">
        <v>167</v>
      </c>
      <c r="W23" t="s">
        <v>167</v>
      </c>
      <c r="X23" t="s">
        <v>166</v>
      </c>
      <c r="Y23" t="s">
        <v>168</v>
      </c>
      <c r="Z23" t="s">
        <v>167</v>
      </c>
      <c r="AA23" t="s">
        <v>166</v>
      </c>
      <c r="AB23" t="s">
        <v>167</v>
      </c>
      <c r="AC23" t="s">
        <v>167</v>
      </c>
      <c r="AD23" t="s">
        <v>166</v>
      </c>
      <c r="AE23" t="s">
        <v>168</v>
      </c>
      <c r="AF23" t="s">
        <v>167</v>
      </c>
      <c r="AG23" t="s">
        <v>166</v>
      </c>
      <c r="AH23" t="s">
        <v>168</v>
      </c>
      <c r="AI23" t="s">
        <v>166</v>
      </c>
      <c r="AJ23" t="s">
        <v>167</v>
      </c>
      <c r="AK23">
        <v>2</v>
      </c>
      <c r="AL23" t="s">
        <v>197</v>
      </c>
      <c r="AM23" t="s">
        <v>188</v>
      </c>
      <c r="AN23">
        <v>4745756</v>
      </c>
      <c r="AO23" t="s">
        <v>758</v>
      </c>
      <c r="AP23" t="s">
        <v>758</v>
      </c>
      <c r="AQ23" t="s">
        <v>759</v>
      </c>
    </row>
    <row r="24" spans="1:43">
      <c r="A24">
        <v>23</v>
      </c>
      <c r="B24" s="73">
        <v>45490</v>
      </c>
      <c r="C24" t="s">
        <v>754</v>
      </c>
      <c r="D24" t="s">
        <v>755</v>
      </c>
      <c r="E24" t="s">
        <v>756</v>
      </c>
      <c r="F24" t="s">
        <v>757</v>
      </c>
      <c r="I24" t="s">
        <v>404</v>
      </c>
      <c r="J24" t="s">
        <v>116</v>
      </c>
      <c r="K24" t="s">
        <v>394</v>
      </c>
      <c r="L24" t="s">
        <v>9</v>
      </c>
      <c r="M24" t="s">
        <v>21</v>
      </c>
      <c r="N24" t="s">
        <v>471</v>
      </c>
      <c r="O24" t="s">
        <v>472</v>
      </c>
      <c r="P24" t="s">
        <v>158</v>
      </c>
      <c r="Q24" t="s">
        <v>167</v>
      </c>
      <c r="R24" t="s">
        <v>166</v>
      </c>
      <c r="S24" t="s">
        <v>167</v>
      </c>
      <c r="T24" t="s">
        <v>168</v>
      </c>
      <c r="U24" t="s">
        <v>166</v>
      </c>
      <c r="V24" t="s">
        <v>167</v>
      </c>
      <c r="W24" t="s">
        <v>167</v>
      </c>
      <c r="X24" t="s">
        <v>167</v>
      </c>
      <c r="Y24" t="s">
        <v>168</v>
      </c>
      <c r="Z24" t="s">
        <v>166</v>
      </c>
      <c r="AA24" t="s">
        <v>166</v>
      </c>
      <c r="AB24" t="s">
        <v>167</v>
      </c>
      <c r="AC24" t="s">
        <v>166</v>
      </c>
      <c r="AD24" t="s">
        <v>166</v>
      </c>
      <c r="AE24" t="s">
        <v>168</v>
      </c>
      <c r="AF24" t="s">
        <v>167</v>
      </c>
      <c r="AG24" t="s">
        <v>166</v>
      </c>
      <c r="AH24" t="s">
        <v>166</v>
      </c>
      <c r="AI24" t="s">
        <v>167</v>
      </c>
      <c r="AJ24" t="s">
        <v>167</v>
      </c>
      <c r="AK24">
        <v>2</v>
      </c>
      <c r="AL24" t="s">
        <v>197</v>
      </c>
      <c r="AM24" t="s">
        <v>188</v>
      </c>
      <c r="AN24">
        <v>4745756</v>
      </c>
      <c r="AO24" t="s">
        <v>758</v>
      </c>
      <c r="AP24" t="s">
        <v>758</v>
      </c>
      <c r="AQ24" t="s">
        <v>759</v>
      </c>
    </row>
    <row r="25" spans="1:43">
      <c r="A25">
        <v>24</v>
      </c>
      <c r="B25" s="73">
        <v>45490</v>
      </c>
      <c r="J25" t="s">
        <v>116</v>
      </c>
      <c r="K25" t="s">
        <v>394</v>
      </c>
      <c r="L25" t="s">
        <v>9</v>
      </c>
      <c r="M25" t="s">
        <v>21</v>
      </c>
      <c r="N25" t="s">
        <v>471</v>
      </c>
      <c r="O25" t="s">
        <v>472</v>
      </c>
      <c r="P25" t="s">
        <v>158</v>
      </c>
      <c r="AK25">
        <v>2</v>
      </c>
      <c r="AL25" t="s">
        <v>197</v>
      </c>
      <c r="AM25" t="s">
        <v>188</v>
      </c>
      <c r="AN25">
        <v>4745756</v>
      </c>
      <c r="AO25" t="s">
        <v>758</v>
      </c>
      <c r="AP25" t="s">
        <v>758</v>
      </c>
      <c r="AQ25" t="s">
        <v>759</v>
      </c>
    </row>
    <row r="26" spans="1:43">
      <c r="A26">
        <v>25</v>
      </c>
      <c r="B26" s="73">
        <v>45490</v>
      </c>
      <c r="J26" t="s">
        <v>116</v>
      </c>
      <c r="K26" t="s">
        <v>394</v>
      </c>
      <c r="L26" t="s">
        <v>9</v>
      </c>
      <c r="M26" t="s">
        <v>21</v>
      </c>
      <c r="N26" t="s">
        <v>471</v>
      </c>
      <c r="O26" t="s">
        <v>472</v>
      </c>
      <c r="P26" t="s">
        <v>158</v>
      </c>
      <c r="AK26">
        <v>2</v>
      </c>
      <c r="AL26" t="s">
        <v>197</v>
      </c>
      <c r="AM26" t="s">
        <v>188</v>
      </c>
      <c r="AN26">
        <v>4745756</v>
      </c>
      <c r="AO26" t="s">
        <v>758</v>
      </c>
      <c r="AP26" t="s">
        <v>758</v>
      </c>
      <c r="AQ26" t="s">
        <v>759</v>
      </c>
    </row>
    <row r="27" spans="1:43">
      <c r="A27">
        <v>26</v>
      </c>
      <c r="B27" s="73">
        <v>45490</v>
      </c>
      <c r="J27" t="s">
        <v>116</v>
      </c>
      <c r="K27" t="s">
        <v>394</v>
      </c>
      <c r="L27" t="s">
        <v>9</v>
      </c>
      <c r="M27" t="s">
        <v>21</v>
      </c>
      <c r="N27" t="s">
        <v>471</v>
      </c>
      <c r="O27" t="s">
        <v>472</v>
      </c>
      <c r="P27" t="s">
        <v>158</v>
      </c>
      <c r="AK27">
        <v>2</v>
      </c>
      <c r="AL27" t="s">
        <v>197</v>
      </c>
      <c r="AM27" t="s">
        <v>188</v>
      </c>
      <c r="AN27">
        <v>4745756</v>
      </c>
      <c r="AO27" t="s">
        <v>758</v>
      </c>
      <c r="AP27" t="s">
        <v>758</v>
      </c>
      <c r="AQ27" t="s">
        <v>759</v>
      </c>
    </row>
    <row r="28" spans="1:43">
      <c r="A28">
        <v>27</v>
      </c>
      <c r="B28" s="73">
        <v>45490</v>
      </c>
      <c r="J28" t="s">
        <v>116</v>
      </c>
      <c r="K28" t="s">
        <v>394</v>
      </c>
      <c r="L28" t="s">
        <v>9</v>
      </c>
      <c r="M28" t="s">
        <v>21</v>
      </c>
      <c r="N28" t="s">
        <v>471</v>
      </c>
      <c r="O28" t="s">
        <v>472</v>
      </c>
      <c r="P28" t="s">
        <v>158</v>
      </c>
      <c r="AK28">
        <v>2</v>
      </c>
      <c r="AL28" t="s">
        <v>197</v>
      </c>
      <c r="AM28" t="s">
        <v>188</v>
      </c>
      <c r="AN28">
        <v>4745756</v>
      </c>
      <c r="AO28" t="s">
        <v>758</v>
      </c>
      <c r="AP28" t="s">
        <v>758</v>
      </c>
      <c r="AQ28" t="s">
        <v>759</v>
      </c>
    </row>
    <row r="29" spans="1:43">
      <c r="A29">
        <v>28</v>
      </c>
      <c r="B29" s="73">
        <v>45490</v>
      </c>
      <c r="J29" t="s">
        <v>116</v>
      </c>
      <c r="K29" t="s">
        <v>394</v>
      </c>
      <c r="L29" t="s">
        <v>9</v>
      </c>
      <c r="M29" t="s">
        <v>21</v>
      </c>
      <c r="N29" t="s">
        <v>471</v>
      </c>
      <c r="O29" t="s">
        <v>472</v>
      </c>
      <c r="P29" t="s">
        <v>158</v>
      </c>
      <c r="AK29">
        <v>2</v>
      </c>
      <c r="AL29" t="s">
        <v>197</v>
      </c>
      <c r="AM29" t="s">
        <v>188</v>
      </c>
      <c r="AN29">
        <v>4745756</v>
      </c>
      <c r="AO29" t="s">
        <v>758</v>
      </c>
      <c r="AP29" t="s">
        <v>758</v>
      </c>
      <c r="AQ29" t="s">
        <v>759</v>
      </c>
    </row>
    <row r="30" spans="1:43">
      <c r="A30">
        <v>29</v>
      </c>
      <c r="B30" s="73">
        <v>45490</v>
      </c>
      <c r="J30" t="s">
        <v>116</v>
      </c>
      <c r="K30" t="s">
        <v>394</v>
      </c>
      <c r="L30" t="s">
        <v>9</v>
      </c>
      <c r="M30" t="s">
        <v>21</v>
      </c>
      <c r="N30" t="s">
        <v>471</v>
      </c>
      <c r="O30" t="s">
        <v>472</v>
      </c>
      <c r="P30" t="s">
        <v>158</v>
      </c>
      <c r="AK30">
        <v>2</v>
      </c>
      <c r="AL30" t="s">
        <v>197</v>
      </c>
      <c r="AM30" t="s">
        <v>188</v>
      </c>
      <c r="AN30">
        <v>4745756</v>
      </c>
      <c r="AO30" t="s">
        <v>758</v>
      </c>
      <c r="AP30" t="s">
        <v>758</v>
      </c>
      <c r="AQ30" t="s">
        <v>759</v>
      </c>
    </row>
    <row r="31" spans="1:43">
      <c r="A31">
        <v>30</v>
      </c>
      <c r="B31" s="73">
        <v>45490</v>
      </c>
      <c r="J31" t="s">
        <v>116</v>
      </c>
      <c r="K31" t="s">
        <v>394</v>
      </c>
      <c r="L31" t="s">
        <v>9</v>
      </c>
      <c r="M31" t="s">
        <v>21</v>
      </c>
      <c r="N31" t="s">
        <v>471</v>
      </c>
      <c r="O31" t="s">
        <v>472</v>
      </c>
      <c r="P31" t="s">
        <v>158</v>
      </c>
      <c r="AK31">
        <v>2</v>
      </c>
      <c r="AL31" t="s">
        <v>197</v>
      </c>
      <c r="AM31" t="s">
        <v>188</v>
      </c>
      <c r="AN31">
        <v>4745756</v>
      </c>
      <c r="AO31" t="s">
        <v>758</v>
      </c>
      <c r="AP31" t="s">
        <v>758</v>
      </c>
      <c r="AQ31" t="s">
        <v>759</v>
      </c>
    </row>
    <row r="32" spans="1:43">
      <c r="A32">
        <v>31</v>
      </c>
      <c r="B32" s="73">
        <v>45490</v>
      </c>
      <c r="J32" t="s">
        <v>116</v>
      </c>
      <c r="K32" t="s">
        <v>394</v>
      </c>
      <c r="L32" t="s">
        <v>9</v>
      </c>
      <c r="M32" t="s">
        <v>21</v>
      </c>
      <c r="N32" t="s">
        <v>471</v>
      </c>
      <c r="O32" t="s">
        <v>472</v>
      </c>
      <c r="P32" t="s">
        <v>158</v>
      </c>
      <c r="AK32">
        <v>2</v>
      </c>
      <c r="AL32" t="s">
        <v>197</v>
      </c>
      <c r="AM32" t="s">
        <v>188</v>
      </c>
      <c r="AN32">
        <v>4745756</v>
      </c>
      <c r="AO32" t="s">
        <v>758</v>
      </c>
      <c r="AP32" t="s">
        <v>758</v>
      </c>
      <c r="AQ32" t="s">
        <v>759</v>
      </c>
    </row>
    <row r="33" spans="1:43">
      <c r="A33">
        <v>32</v>
      </c>
      <c r="B33" s="73">
        <v>45490</v>
      </c>
      <c r="J33" t="s">
        <v>116</v>
      </c>
      <c r="K33" t="s">
        <v>394</v>
      </c>
      <c r="L33" t="s">
        <v>9</v>
      </c>
      <c r="M33" t="s">
        <v>21</v>
      </c>
      <c r="N33" t="s">
        <v>471</v>
      </c>
      <c r="O33" t="s">
        <v>472</v>
      </c>
      <c r="P33" t="s">
        <v>158</v>
      </c>
      <c r="AK33">
        <v>2</v>
      </c>
      <c r="AL33" t="s">
        <v>197</v>
      </c>
      <c r="AM33" t="s">
        <v>188</v>
      </c>
      <c r="AN33">
        <v>4745756</v>
      </c>
      <c r="AO33" t="s">
        <v>758</v>
      </c>
      <c r="AP33" t="s">
        <v>758</v>
      </c>
      <c r="AQ33" t="s">
        <v>759</v>
      </c>
    </row>
    <row r="34" spans="1:43">
      <c r="A34">
        <v>33</v>
      </c>
      <c r="B34" s="73">
        <v>45490</v>
      </c>
      <c r="J34" t="s">
        <v>116</v>
      </c>
      <c r="K34" t="s">
        <v>394</v>
      </c>
      <c r="L34" t="s">
        <v>9</v>
      </c>
      <c r="M34" t="s">
        <v>21</v>
      </c>
      <c r="N34" t="s">
        <v>471</v>
      </c>
      <c r="O34" t="s">
        <v>472</v>
      </c>
      <c r="P34" t="s">
        <v>158</v>
      </c>
      <c r="AK34">
        <v>2</v>
      </c>
      <c r="AL34" t="s">
        <v>197</v>
      </c>
      <c r="AM34" t="s">
        <v>188</v>
      </c>
      <c r="AN34">
        <v>4745756</v>
      </c>
      <c r="AO34" t="s">
        <v>758</v>
      </c>
      <c r="AP34" t="s">
        <v>758</v>
      </c>
      <c r="AQ34" t="s">
        <v>759</v>
      </c>
    </row>
    <row r="35" spans="1:43">
      <c r="A35">
        <v>34</v>
      </c>
      <c r="B35" s="73">
        <v>45490</v>
      </c>
      <c r="J35" t="s">
        <v>116</v>
      </c>
      <c r="K35" t="s">
        <v>394</v>
      </c>
      <c r="L35" t="s">
        <v>9</v>
      </c>
      <c r="M35" t="s">
        <v>21</v>
      </c>
      <c r="N35" t="s">
        <v>471</v>
      </c>
      <c r="O35" t="s">
        <v>472</v>
      </c>
      <c r="P35" t="s">
        <v>158</v>
      </c>
      <c r="AK35">
        <v>2</v>
      </c>
      <c r="AL35" t="s">
        <v>197</v>
      </c>
      <c r="AM35" t="s">
        <v>188</v>
      </c>
      <c r="AN35">
        <v>4745756</v>
      </c>
      <c r="AO35" t="s">
        <v>758</v>
      </c>
      <c r="AP35" t="s">
        <v>758</v>
      </c>
      <c r="AQ35" t="s">
        <v>759</v>
      </c>
    </row>
    <row r="36" spans="1:43">
      <c r="A36">
        <v>35</v>
      </c>
      <c r="B36" s="73">
        <v>45490</v>
      </c>
      <c r="J36" t="s">
        <v>116</v>
      </c>
      <c r="K36" t="s">
        <v>394</v>
      </c>
      <c r="L36" t="s">
        <v>9</v>
      </c>
      <c r="M36" t="s">
        <v>21</v>
      </c>
      <c r="N36" t="s">
        <v>471</v>
      </c>
      <c r="O36" t="s">
        <v>472</v>
      </c>
      <c r="P36" t="s">
        <v>158</v>
      </c>
      <c r="AK36">
        <v>2</v>
      </c>
      <c r="AL36" t="s">
        <v>197</v>
      </c>
      <c r="AM36" t="s">
        <v>188</v>
      </c>
      <c r="AN36">
        <v>4745756</v>
      </c>
      <c r="AO36" t="s">
        <v>758</v>
      </c>
      <c r="AP36" t="s">
        <v>758</v>
      </c>
      <c r="AQ36" t="s">
        <v>759</v>
      </c>
    </row>
    <row r="37" spans="1:43">
      <c r="A37">
        <v>36</v>
      </c>
      <c r="B37" s="73">
        <v>45490</v>
      </c>
      <c r="J37" t="s">
        <v>116</v>
      </c>
      <c r="K37" t="s">
        <v>394</v>
      </c>
      <c r="L37" t="s">
        <v>9</v>
      </c>
      <c r="M37" t="s">
        <v>21</v>
      </c>
      <c r="N37" t="s">
        <v>471</v>
      </c>
      <c r="O37" t="s">
        <v>472</v>
      </c>
      <c r="P37" t="s">
        <v>158</v>
      </c>
      <c r="AK37">
        <v>2</v>
      </c>
      <c r="AL37" t="s">
        <v>197</v>
      </c>
      <c r="AM37" t="s">
        <v>188</v>
      </c>
      <c r="AN37">
        <v>4745756</v>
      </c>
      <c r="AO37" t="s">
        <v>758</v>
      </c>
      <c r="AP37" t="s">
        <v>758</v>
      </c>
      <c r="AQ37" t="s">
        <v>759</v>
      </c>
    </row>
    <row r="38" spans="1:43">
      <c r="A38">
        <v>37</v>
      </c>
      <c r="B38" s="73">
        <v>45490</v>
      </c>
      <c r="J38" t="s">
        <v>116</v>
      </c>
      <c r="K38" t="s">
        <v>394</v>
      </c>
      <c r="L38" t="s">
        <v>9</v>
      </c>
      <c r="M38" t="s">
        <v>21</v>
      </c>
      <c r="N38" t="s">
        <v>471</v>
      </c>
      <c r="O38" t="s">
        <v>472</v>
      </c>
      <c r="P38" t="s">
        <v>158</v>
      </c>
      <c r="AK38">
        <v>2</v>
      </c>
      <c r="AL38" t="s">
        <v>197</v>
      </c>
      <c r="AM38" t="s">
        <v>188</v>
      </c>
      <c r="AN38">
        <v>4745756</v>
      </c>
      <c r="AO38" t="s">
        <v>758</v>
      </c>
      <c r="AP38" t="s">
        <v>758</v>
      </c>
      <c r="AQ38" t="s">
        <v>759</v>
      </c>
    </row>
    <row r="39" spans="1:43">
      <c r="A39">
        <v>38</v>
      </c>
      <c r="B39" s="73">
        <v>45490</v>
      </c>
      <c r="J39" t="s">
        <v>116</v>
      </c>
      <c r="K39" t="s">
        <v>394</v>
      </c>
      <c r="L39" t="s">
        <v>9</v>
      </c>
      <c r="M39" t="s">
        <v>21</v>
      </c>
      <c r="N39" t="s">
        <v>471</v>
      </c>
      <c r="O39" t="s">
        <v>472</v>
      </c>
      <c r="P39" t="s">
        <v>158</v>
      </c>
      <c r="AK39">
        <v>2</v>
      </c>
      <c r="AL39" t="s">
        <v>197</v>
      </c>
      <c r="AM39" t="s">
        <v>188</v>
      </c>
      <c r="AN39">
        <v>4745756</v>
      </c>
      <c r="AO39" t="s">
        <v>758</v>
      </c>
      <c r="AP39" t="s">
        <v>758</v>
      </c>
      <c r="AQ39" t="s">
        <v>759</v>
      </c>
    </row>
    <row r="40" spans="1:43">
      <c r="A40">
        <v>39</v>
      </c>
      <c r="B40" s="73">
        <v>45490</v>
      </c>
      <c r="J40" t="s">
        <v>116</v>
      </c>
      <c r="K40" t="s">
        <v>394</v>
      </c>
      <c r="L40" t="s">
        <v>9</v>
      </c>
      <c r="M40" t="s">
        <v>21</v>
      </c>
      <c r="N40" t="s">
        <v>471</v>
      </c>
      <c r="O40" t="s">
        <v>472</v>
      </c>
      <c r="P40" t="s">
        <v>158</v>
      </c>
      <c r="AK40">
        <v>2</v>
      </c>
      <c r="AL40" t="s">
        <v>197</v>
      </c>
      <c r="AM40" t="s">
        <v>188</v>
      </c>
      <c r="AN40">
        <v>4745756</v>
      </c>
      <c r="AO40" t="s">
        <v>758</v>
      </c>
      <c r="AP40" t="s">
        <v>758</v>
      </c>
      <c r="AQ40" t="s">
        <v>759</v>
      </c>
    </row>
    <row r="41" spans="1:43">
      <c r="A41">
        <v>40</v>
      </c>
      <c r="B41" s="73">
        <v>45490</v>
      </c>
      <c r="J41" t="s">
        <v>116</v>
      </c>
      <c r="K41" t="s">
        <v>394</v>
      </c>
      <c r="L41" t="s">
        <v>9</v>
      </c>
      <c r="M41" t="s">
        <v>21</v>
      </c>
      <c r="N41" t="s">
        <v>471</v>
      </c>
      <c r="O41" t="s">
        <v>472</v>
      </c>
      <c r="P41" t="s">
        <v>158</v>
      </c>
      <c r="AK41">
        <v>2</v>
      </c>
      <c r="AL41" t="s">
        <v>197</v>
      </c>
      <c r="AM41" t="s">
        <v>188</v>
      </c>
      <c r="AN41">
        <v>4745756</v>
      </c>
      <c r="AO41" t="s">
        <v>758</v>
      </c>
      <c r="AP41" t="s">
        <v>758</v>
      </c>
      <c r="AQ41" t="s">
        <v>759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2024-08-02T13:46:17Z</dcterms:modified>
</cp:coreProperties>
</file>